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evor/git/latex/34a/Spring 2022/Grades/"/>
    </mc:Choice>
  </mc:AlternateContent>
  <xr:revisionPtr revIDLastSave="0" documentId="13_ncr:40009_{EF3CD509-E5CD-5641-A5C2-05D607852CFB}" xr6:coauthVersionLast="47" xr6:coauthVersionMax="47" xr10:uidLastSave="{00000000-0000-0000-0000-000000000000}"/>
  <bookViews>
    <workbookView xWindow="6520" yWindow="3640" windowWidth="31560" windowHeight="18120"/>
  </bookViews>
  <sheets>
    <sheet name="Gradescope" sheetId="6" r:id="rId1"/>
    <sheet name="Exams by Exam" sheetId="5" r:id="rId2"/>
    <sheet name="QuizzesByQuiz" sheetId="2" r:id="rId3"/>
    <sheet name="ExcusedQuizzes" sheetId="1" r:id="rId4"/>
    <sheet name="Webwork" sheetId="4" r:id="rId5"/>
    <sheet name="Sheet6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5" i="6" l="1"/>
  <c r="BY89" i="6"/>
  <c r="BY134" i="6"/>
  <c r="BY59" i="6"/>
  <c r="BY177" i="6"/>
  <c r="BY163" i="6"/>
  <c r="BY34" i="6"/>
  <c r="BY38" i="6"/>
  <c r="BY73" i="6"/>
  <c r="BY67" i="6"/>
  <c r="BY47" i="6"/>
  <c r="BY65" i="6"/>
  <c r="BY10" i="6"/>
  <c r="BY205" i="6"/>
  <c r="BY182" i="6"/>
  <c r="BY16" i="6"/>
  <c r="BY29" i="6"/>
  <c r="BY21" i="6"/>
  <c r="BY167" i="6"/>
  <c r="BY225" i="6"/>
  <c r="BY125" i="6"/>
  <c r="BY60" i="6"/>
  <c r="BY189" i="6"/>
  <c r="BY35" i="6"/>
  <c r="BY172" i="6"/>
  <c r="BY123" i="6"/>
  <c r="BY49" i="6"/>
  <c r="BY207" i="6"/>
  <c r="BY41" i="6"/>
  <c r="BY203" i="6"/>
  <c r="BY103" i="6"/>
  <c r="BY145" i="6"/>
  <c r="BY150" i="6"/>
  <c r="BY18" i="6"/>
  <c r="BY62" i="6"/>
  <c r="BY192" i="6"/>
  <c r="BY83" i="6"/>
  <c r="BY141" i="6"/>
  <c r="BY70" i="6"/>
  <c r="BY81" i="6"/>
  <c r="BY190" i="6"/>
  <c r="BY5" i="6"/>
  <c r="BY153" i="6"/>
  <c r="BY168" i="6"/>
  <c r="BY199" i="6"/>
  <c r="BY188" i="6"/>
  <c r="BY138" i="6"/>
  <c r="BY222" i="6"/>
  <c r="BY217" i="6"/>
  <c r="BY133" i="6"/>
  <c r="BY206" i="6"/>
  <c r="BY115" i="6"/>
  <c r="BY186" i="6"/>
  <c r="BY31" i="6"/>
  <c r="BY143" i="6"/>
  <c r="BY214" i="6"/>
  <c r="BY112" i="6"/>
  <c r="BY15" i="6"/>
  <c r="BY53" i="6"/>
  <c r="BY184" i="6"/>
  <c r="BY107" i="6"/>
  <c r="BY80" i="6"/>
  <c r="BY90" i="6"/>
  <c r="BY25" i="6"/>
  <c r="BY128" i="6"/>
  <c r="BY209" i="6"/>
  <c r="BY86" i="6"/>
  <c r="BY28" i="6"/>
  <c r="BY124" i="6"/>
  <c r="BY196" i="6"/>
  <c r="BY151" i="6"/>
  <c r="BY198" i="6"/>
  <c r="BY226" i="6"/>
  <c r="BY12" i="6"/>
  <c r="BY72" i="6"/>
  <c r="BY148" i="6"/>
  <c r="BY54" i="6"/>
  <c r="BY227" i="6"/>
  <c r="BY187" i="6"/>
  <c r="BY228" i="6"/>
  <c r="BY218" i="6"/>
  <c r="BY109" i="6"/>
  <c r="BY50" i="6"/>
  <c r="BY44" i="6"/>
  <c r="BY194" i="6"/>
  <c r="BY74" i="6"/>
  <c r="BY191" i="6"/>
  <c r="BY88" i="6"/>
  <c r="BY156" i="6"/>
  <c r="BY94" i="6"/>
  <c r="BY202" i="6"/>
  <c r="BY102" i="6"/>
  <c r="BY75" i="6"/>
  <c r="BY71" i="6"/>
  <c r="BY208" i="6"/>
  <c r="BY195" i="6"/>
  <c r="BY22" i="6"/>
  <c r="BY57" i="6"/>
  <c r="BY181" i="6"/>
  <c r="BY101" i="6"/>
  <c r="BY166" i="6"/>
  <c r="BY78" i="6"/>
  <c r="BY131" i="6"/>
  <c r="BY8" i="6"/>
  <c r="BY58" i="6"/>
  <c r="BY37" i="6"/>
  <c r="BY159" i="6"/>
  <c r="BY120" i="6"/>
  <c r="BY98" i="6"/>
  <c r="BY116" i="6"/>
  <c r="BY129" i="6"/>
  <c r="BY9" i="6"/>
  <c r="BY144" i="6"/>
  <c r="BY110" i="6"/>
  <c r="BY200" i="6"/>
  <c r="BY229" i="6"/>
  <c r="BY84" i="6"/>
  <c r="BY230" i="6"/>
  <c r="BY64" i="6"/>
  <c r="BY92" i="6"/>
  <c r="BY56" i="6"/>
  <c r="BY117" i="6"/>
  <c r="BY147" i="6"/>
  <c r="BY220" i="6"/>
  <c r="BY146" i="6"/>
  <c r="BY100" i="6"/>
  <c r="BY14" i="6"/>
  <c r="BY68" i="6"/>
  <c r="BY158" i="6"/>
  <c r="BY7" i="6"/>
  <c r="BY139" i="6"/>
  <c r="BY33" i="6"/>
  <c r="BY96" i="6"/>
  <c r="BY223" i="6"/>
  <c r="BY48" i="6"/>
  <c r="BY155" i="6"/>
  <c r="BY231" i="6"/>
  <c r="BY135" i="6"/>
  <c r="BY210" i="6"/>
  <c r="BY66" i="6"/>
  <c r="BY197" i="6"/>
  <c r="BY42" i="6"/>
  <c r="BY76" i="6"/>
  <c r="BY213" i="6"/>
  <c r="BY183" i="6"/>
  <c r="BY140" i="6"/>
  <c r="BY219" i="6"/>
  <c r="BY39" i="6"/>
  <c r="BY106" i="6"/>
  <c r="BY171" i="6"/>
  <c r="BY142" i="6"/>
  <c r="BY51" i="6"/>
  <c r="BY93" i="6"/>
  <c r="BY160" i="6"/>
  <c r="BY122" i="6"/>
  <c r="BY79" i="6"/>
  <c r="BY154" i="6"/>
  <c r="BY32" i="6"/>
  <c r="BY179" i="6"/>
  <c r="BY178" i="6"/>
  <c r="BY130" i="6"/>
  <c r="BY26" i="6"/>
  <c r="BY137" i="6"/>
  <c r="BY152" i="6"/>
  <c r="BY212" i="6"/>
  <c r="BY170" i="6"/>
  <c r="BY82" i="6"/>
  <c r="BY174" i="6"/>
  <c r="BY45" i="6"/>
  <c r="BY126" i="6"/>
  <c r="BY77" i="6"/>
  <c r="BY36" i="6"/>
  <c r="BY23" i="6"/>
  <c r="BY113" i="6"/>
  <c r="BY216" i="6"/>
  <c r="BY40" i="6"/>
  <c r="BY87" i="6"/>
  <c r="BY114" i="6"/>
  <c r="BY91" i="6"/>
  <c r="BY162" i="6"/>
  <c r="BY157" i="6"/>
  <c r="BY43" i="6"/>
  <c r="BY85" i="6"/>
  <c r="BY224" i="6"/>
  <c r="BY3" i="6"/>
  <c r="BY20" i="6"/>
  <c r="BY201" i="6"/>
  <c r="BY111" i="6"/>
  <c r="BY97" i="6"/>
  <c r="BY132" i="6"/>
  <c r="BY149" i="6"/>
  <c r="BY27" i="6"/>
  <c r="BY11" i="6"/>
  <c r="BY52" i="6"/>
  <c r="BY13" i="6"/>
  <c r="BY105" i="6"/>
  <c r="BY173" i="6"/>
  <c r="BY118" i="6"/>
  <c r="BY6" i="6"/>
  <c r="BY215" i="6"/>
  <c r="BY221" i="6"/>
  <c r="BY127" i="6"/>
  <c r="BY17" i="6"/>
  <c r="BY175" i="6"/>
  <c r="BY19" i="6"/>
  <c r="BY108" i="6"/>
  <c r="BY95" i="6"/>
  <c r="BY104" i="6"/>
  <c r="BY46" i="6"/>
  <c r="BY119" i="6"/>
  <c r="BY4" i="6"/>
  <c r="BY232" i="6"/>
  <c r="BY61" i="6"/>
  <c r="BY136" i="6"/>
  <c r="BY69" i="6"/>
  <c r="BY63" i="6"/>
  <c r="BY193" i="6"/>
  <c r="BY169" i="6"/>
  <c r="BY165" i="6"/>
  <c r="BY55" i="6"/>
  <c r="BY164" i="6"/>
  <c r="BY180" i="6"/>
  <c r="BY24" i="6"/>
  <c r="BY121" i="6"/>
  <c r="BY233" i="6"/>
  <c r="BY99" i="6"/>
  <c r="BY30" i="6"/>
  <c r="BY185" i="6"/>
  <c r="BY204" i="6"/>
  <c r="BY176" i="6"/>
  <c r="BY211" i="6"/>
  <c r="BY2" i="6"/>
  <c r="BY161" i="6"/>
  <c r="CD89" i="6"/>
  <c r="CD134" i="6"/>
  <c r="CD59" i="6"/>
  <c r="CD177" i="6"/>
  <c r="CD163" i="6"/>
  <c r="CD34" i="6"/>
  <c r="CD38" i="6"/>
  <c r="CD73" i="6"/>
  <c r="CD67" i="6"/>
  <c r="CD47" i="6"/>
  <c r="CD65" i="6"/>
  <c r="CD10" i="6"/>
  <c r="CD205" i="6"/>
  <c r="CD182" i="6"/>
  <c r="CD16" i="6"/>
  <c r="CD29" i="6"/>
  <c r="CD21" i="6"/>
  <c r="CD167" i="6"/>
  <c r="CD225" i="6"/>
  <c r="CD125" i="6"/>
  <c r="CD60" i="6"/>
  <c r="CD189" i="6"/>
  <c r="CD35" i="6"/>
  <c r="CD172" i="6"/>
  <c r="CD123" i="6"/>
  <c r="CD49" i="6"/>
  <c r="CD207" i="6"/>
  <c r="CD41" i="6"/>
  <c r="CD203" i="6"/>
  <c r="CD103" i="6"/>
  <c r="CD145" i="6"/>
  <c r="CD150" i="6"/>
  <c r="CD18" i="6"/>
  <c r="CD62" i="6"/>
  <c r="CD192" i="6"/>
  <c r="CD83" i="6"/>
  <c r="CD141" i="6"/>
  <c r="CD70" i="6"/>
  <c r="CD81" i="6"/>
  <c r="CD190" i="6"/>
  <c r="CD5" i="6"/>
  <c r="CD153" i="6"/>
  <c r="CD168" i="6"/>
  <c r="CD199" i="6"/>
  <c r="CD188" i="6"/>
  <c r="CD138" i="6"/>
  <c r="CD222" i="6"/>
  <c r="CD217" i="6"/>
  <c r="CD133" i="6"/>
  <c r="CD206" i="6"/>
  <c r="CD115" i="6"/>
  <c r="CD186" i="6"/>
  <c r="CD31" i="6"/>
  <c r="CD143" i="6"/>
  <c r="CD214" i="6"/>
  <c r="CD112" i="6"/>
  <c r="CD15" i="6"/>
  <c r="CD53" i="6"/>
  <c r="CD184" i="6"/>
  <c r="CD107" i="6"/>
  <c r="CD80" i="6"/>
  <c r="CD90" i="6"/>
  <c r="CD25" i="6"/>
  <c r="CD128" i="6"/>
  <c r="CD209" i="6"/>
  <c r="CD86" i="6"/>
  <c r="CD28" i="6"/>
  <c r="CD124" i="6"/>
  <c r="CD196" i="6"/>
  <c r="CD151" i="6"/>
  <c r="CD198" i="6"/>
  <c r="CD226" i="6"/>
  <c r="CD12" i="6"/>
  <c r="CD72" i="6"/>
  <c r="CD148" i="6"/>
  <c r="CD54" i="6"/>
  <c r="CD227" i="6"/>
  <c r="CD187" i="6"/>
  <c r="CD228" i="6"/>
  <c r="CD218" i="6"/>
  <c r="CD109" i="6"/>
  <c r="CD50" i="6"/>
  <c r="CD44" i="6"/>
  <c r="CD194" i="6"/>
  <c r="CD74" i="6"/>
  <c r="CD191" i="6"/>
  <c r="CD88" i="6"/>
  <c r="CD156" i="6"/>
  <c r="CD94" i="6"/>
  <c r="CD202" i="6"/>
  <c r="CD102" i="6"/>
  <c r="CD75" i="6"/>
  <c r="CD71" i="6"/>
  <c r="CD208" i="6"/>
  <c r="CD195" i="6"/>
  <c r="CD22" i="6"/>
  <c r="CD57" i="6"/>
  <c r="CD181" i="6"/>
  <c r="CD101" i="6"/>
  <c r="CD166" i="6"/>
  <c r="CD78" i="6"/>
  <c r="CD131" i="6"/>
  <c r="CD8" i="6"/>
  <c r="CD58" i="6"/>
  <c r="CD37" i="6"/>
  <c r="CD159" i="6"/>
  <c r="CD120" i="6"/>
  <c r="CD98" i="6"/>
  <c r="CD116" i="6"/>
  <c r="CD129" i="6"/>
  <c r="CD9" i="6"/>
  <c r="CD144" i="6"/>
  <c r="CD110" i="6"/>
  <c r="CD200" i="6"/>
  <c r="CD229" i="6"/>
  <c r="CD84" i="6"/>
  <c r="CD230" i="6"/>
  <c r="CD64" i="6"/>
  <c r="CD92" i="6"/>
  <c r="CD56" i="6"/>
  <c r="CD117" i="6"/>
  <c r="CD147" i="6"/>
  <c r="CD220" i="6"/>
  <c r="CD146" i="6"/>
  <c r="CD100" i="6"/>
  <c r="CD14" i="6"/>
  <c r="CD68" i="6"/>
  <c r="CD158" i="6"/>
  <c r="CD7" i="6"/>
  <c r="CD139" i="6"/>
  <c r="CD33" i="6"/>
  <c r="CD96" i="6"/>
  <c r="CD223" i="6"/>
  <c r="CD48" i="6"/>
  <c r="CD155" i="6"/>
  <c r="CD231" i="6"/>
  <c r="CD135" i="6"/>
  <c r="CD210" i="6"/>
  <c r="CD66" i="6"/>
  <c r="CD197" i="6"/>
  <c r="CD42" i="6"/>
  <c r="CD76" i="6"/>
  <c r="CD213" i="6"/>
  <c r="CD183" i="6"/>
  <c r="CD140" i="6"/>
  <c r="CD219" i="6"/>
  <c r="CD39" i="6"/>
  <c r="CD106" i="6"/>
  <c r="CD171" i="6"/>
  <c r="CD142" i="6"/>
  <c r="CD51" i="6"/>
  <c r="CD93" i="6"/>
  <c r="CD160" i="6"/>
  <c r="CD122" i="6"/>
  <c r="CD79" i="6"/>
  <c r="CD154" i="6"/>
  <c r="CD32" i="6"/>
  <c r="CD179" i="6"/>
  <c r="CD178" i="6"/>
  <c r="CD130" i="6"/>
  <c r="CD26" i="6"/>
  <c r="CD137" i="6"/>
  <c r="CD152" i="6"/>
  <c r="CD212" i="6"/>
  <c r="CD170" i="6"/>
  <c r="CD82" i="6"/>
  <c r="CD174" i="6"/>
  <c r="CD45" i="6"/>
  <c r="CD126" i="6"/>
  <c r="CD77" i="6"/>
  <c r="CD36" i="6"/>
  <c r="CD23" i="6"/>
  <c r="CD113" i="6"/>
  <c r="CD216" i="6"/>
  <c r="CD40" i="6"/>
  <c r="CD87" i="6"/>
  <c r="CD114" i="6"/>
  <c r="CD91" i="6"/>
  <c r="CD162" i="6"/>
  <c r="CD157" i="6"/>
  <c r="CD43" i="6"/>
  <c r="CD85" i="6"/>
  <c r="CD224" i="6"/>
  <c r="CD3" i="6"/>
  <c r="CD20" i="6"/>
  <c r="CD201" i="6"/>
  <c r="CD111" i="6"/>
  <c r="CD97" i="6"/>
  <c r="CD132" i="6"/>
  <c r="CD149" i="6"/>
  <c r="CD27" i="6"/>
  <c r="CD11" i="6"/>
  <c r="CD52" i="6"/>
  <c r="CD13" i="6"/>
  <c r="CD105" i="6"/>
  <c r="CD173" i="6"/>
  <c r="CD118" i="6"/>
  <c r="CD6" i="6"/>
  <c r="CD215" i="6"/>
  <c r="CD221" i="6"/>
  <c r="CD127" i="6"/>
  <c r="CD17" i="6"/>
  <c r="CD175" i="6"/>
  <c r="CD19" i="6"/>
  <c r="CD108" i="6"/>
  <c r="CD95" i="6"/>
  <c r="CD104" i="6"/>
  <c r="CD46" i="6"/>
  <c r="CD119" i="6"/>
  <c r="CD4" i="6"/>
  <c r="CD232" i="6"/>
  <c r="CD61" i="6"/>
  <c r="CD136" i="6"/>
  <c r="CD69" i="6"/>
  <c r="CD63" i="6"/>
  <c r="CD193" i="6"/>
  <c r="CD169" i="6"/>
  <c r="CD165" i="6"/>
  <c r="CD55" i="6"/>
  <c r="CD164" i="6"/>
  <c r="CD180" i="6"/>
  <c r="CD24" i="6"/>
  <c r="CD121" i="6"/>
  <c r="CD233" i="6"/>
  <c r="CD99" i="6"/>
  <c r="CD30" i="6"/>
  <c r="CD185" i="6"/>
  <c r="CD204" i="6"/>
  <c r="CD176" i="6"/>
  <c r="CD211" i="6"/>
  <c r="CD2" i="6"/>
  <c r="CD161" i="6"/>
  <c r="AB89" i="6"/>
  <c r="AB134" i="6"/>
  <c r="AB59" i="6"/>
  <c r="AB177" i="6"/>
  <c r="AB163" i="6"/>
  <c r="AB34" i="6"/>
  <c r="AB38" i="6"/>
  <c r="AB73" i="6"/>
  <c r="AB67" i="6"/>
  <c r="AB47" i="6"/>
  <c r="AB65" i="6"/>
  <c r="AB10" i="6"/>
  <c r="AB205" i="6"/>
  <c r="AB182" i="6"/>
  <c r="AB16" i="6"/>
  <c r="AB29" i="6"/>
  <c r="AB21" i="6"/>
  <c r="AB167" i="6"/>
  <c r="AB225" i="6"/>
  <c r="AB125" i="6"/>
  <c r="AB60" i="6"/>
  <c r="AB189" i="6"/>
  <c r="AB35" i="6"/>
  <c r="AB172" i="6"/>
  <c r="AB123" i="6"/>
  <c r="AB49" i="6"/>
  <c r="AB207" i="6"/>
  <c r="AB41" i="6"/>
  <c r="AB203" i="6"/>
  <c r="AB103" i="6"/>
  <c r="AB145" i="6"/>
  <c r="AB150" i="6"/>
  <c r="AB18" i="6"/>
  <c r="AB62" i="6"/>
  <c r="AB192" i="6"/>
  <c r="AB83" i="6"/>
  <c r="AB141" i="6"/>
  <c r="AB70" i="6"/>
  <c r="AB81" i="6"/>
  <c r="AB190" i="6"/>
  <c r="AB5" i="6"/>
  <c r="AB153" i="6"/>
  <c r="AB168" i="6"/>
  <c r="AB199" i="6"/>
  <c r="AB188" i="6"/>
  <c r="AB138" i="6"/>
  <c r="AB222" i="6"/>
  <c r="AB217" i="6"/>
  <c r="AB133" i="6"/>
  <c r="AB206" i="6"/>
  <c r="AB115" i="6"/>
  <c r="AB186" i="6"/>
  <c r="AB31" i="6"/>
  <c r="AB143" i="6"/>
  <c r="AB214" i="6"/>
  <c r="AB112" i="6"/>
  <c r="AB15" i="6"/>
  <c r="AB53" i="6"/>
  <c r="AB184" i="6"/>
  <c r="AB107" i="6"/>
  <c r="AB80" i="6"/>
  <c r="AB90" i="6"/>
  <c r="AB25" i="6"/>
  <c r="AB128" i="6"/>
  <c r="AB209" i="6"/>
  <c r="AB86" i="6"/>
  <c r="AB28" i="6"/>
  <c r="AB124" i="6"/>
  <c r="AB196" i="6"/>
  <c r="AB151" i="6"/>
  <c r="AB198" i="6"/>
  <c r="AB226" i="6"/>
  <c r="AB12" i="6"/>
  <c r="AB72" i="6"/>
  <c r="AB148" i="6"/>
  <c r="AB54" i="6"/>
  <c r="AB227" i="6"/>
  <c r="AB187" i="6"/>
  <c r="AB228" i="6"/>
  <c r="AB218" i="6"/>
  <c r="AB109" i="6"/>
  <c r="AB50" i="6"/>
  <c r="AB44" i="6"/>
  <c r="AB194" i="6"/>
  <c r="AB74" i="6"/>
  <c r="AB191" i="6"/>
  <c r="AB88" i="6"/>
  <c r="AB156" i="6"/>
  <c r="AB94" i="6"/>
  <c r="AB202" i="6"/>
  <c r="AB102" i="6"/>
  <c r="AB75" i="6"/>
  <c r="AB71" i="6"/>
  <c r="AB208" i="6"/>
  <c r="AB195" i="6"/>
  <c r="AB22" i="6"/>
  <c r="AB57" i="6"/>
  <c r="AB181" i="6"/>
  <c r="AB101" i="6"/>
  <c r="AB166" i="6"/>
  <c r="AB78" i="6"/>
  <c r="AB131" i="6"/>
  <c r="AB8" i="6"/>
  <c r="AB58" i="6"/>
  <c r="AB37" i="6"/>
  <c r="AB159" i="6"/>
  <c r="AB120" i="6"/>
  <c r="AB98" i="6"/>
  <c r="AB116" i="6"/>
  <c r="AB129" i="6"/>
  <c r="AB9" i="6"/>
  <c r="AB144" i="6"/>
  <c r="AB110" i="6"/>
  <c r="AB200" i="6"/>
  <c r="AB229" i="6"/>
  <c r="AB84" i="6"/>
  <c r="AB230" i="6"/>
  <c r="AB64" i="6"/>
  <c r="AB92" i="6"/>
  <c r="AB56" i="6"/>
  <c r="AB117" i="6"/>
  <c r="AB147" i="6"/>
  <c r="AB220" i="6"/>
  <c r="AB146" i="6"/>
  <c r="AB100" i="6"/>
  <c r="AB14" i="6"/>
  <c r="AB68" i="6"/>
  <c r="AB158" i="6"/>
  <c r="AB7" i="6"/>
  <c r="AB139" i="6"/>
  <c r="AB33" i="6"/>
  <c r="AB96" i="6"/>
  <c r="AB223" i="6"/>
  <c r="AB48" i="6"/>
  <c r="AB155" i="6"/>
  <c r="AB231" i="6"/>
  <c r="AB135" i="6"/>
  <c r="AB210" i="6"/>
  <c r="AB66" i="6"/>
  <c r="AB197" i="6"/>
  <c r="AB42" i="6"/>
  <c r="AB76" i="6"/>
  <c r="AB213" i="6"/>
  <c r="AB183" i="6"/>
  <c r="AB140" i="6"/>
  <c r="AB219" i="6"/>
  <c r="AB39" i="6"/>
  <c r="AB106" i="6"/>
  <c r="AB171" i="6"/>
  <c r="AB142" i="6"/>
  <c r="AB51" i="6"/>
  <c r="AB93" i="6"/>
  <c r="AB160" i="6"/>
  <c r="AB122" i="6"/>
  <c r="AB79" i="6"/>
  <c r="AB154" i="6"/>
  <c r="AB32" i="6"/>
  <c r="AB179" i="6"/>
  <c r="AB178" i="6"/>
  <c r="AB130" i="6"/>
  <c r="AB26" i="6"/>
  <c r="AB137" i="6"/>
  <c r="AB152" i="6"/>
  <c r="AB212" i="6"/>
  <c r="AB170" i="6"/>
  <c r="AB82" i="6"/>
  <c r="AB174" i="6"/>
  <c r="AB45" i="6"/>
  <c r="AB126" i="6"/>
  <c r="AB77" i="6"/>
  <c r="AB36" i="6"/>
  <c r="AB23" i="6"/>
  <c r="AB113" i="6"/>
  <c r="AB216" i="6"/>
  <c r="AB40" i="6"/>
  <c r="AB87" i="6"/>
  <c r="AB114" i="6"/>
  <c r="AB91" i="6"/>
  <c r="AB162" i="6"/>
  <c r="AB157" i="6"/>
  <c r="AB43" i="6"/>
  <c r="AB85" i="6"/>
  <c r="AB224" i="6"/>
  <c r="AB3" i="6"/>
  <c r="AB20" i="6"/>
  <c r="AB201" i="6"/>
  <c r="AB111" i="6"/>
  <c r="AB97" i="6"/>
  <c r="AB132" i="6"/>
  <c r="AB149" i="6"/>
  <c r="AB27" i="6"/>
  <c r="AB11" i="6"/>
  <c r="AB52" i="6"/>
  <c r="AB13" i="6"/>
  <c r="AB105" i="6"/>
  <c r="AB173" i="6"/>
  <c r="AB118" i="6"/>
  <c r="AB6" i="6"/>
  <c r="AB215" i="6"/>
  <c r="AB221" i="6"/>
  <c r="AB127" i="6"/>
  <c r="AB17" i="6"/>
  <c r="AB175" i="6"/>
  <c r="AB19" i="6"/>
  <c r="AB108" i="6"/>
  <c r="AB95" i="6"/>
  <c r="AB104" i="6"/>
  <c r="AB46" i="6"/>
  <c r="AB119" i="6"/>
  <c r="AB4" i="6"/>
  <c r="AB232" i="6"/>
  <c r="AB61" i="6"/>
  <c r="AB136" i="6"/>
  <c r="AB69" i="6"/>
  <c r="AB63" i="6"/>
  <c r="AB193" i="6"/>
  <c r="AB169" i="6"/>
  <c r="AB165" i="6"/>
  <c r="AB55" i="6"/>
  <c r="AB164" i="6"/>
  <c r="AB180" i="6"/>
  <c r="AB24" i="6"/>
  <c r="AB121" i="6"/>
  <c r="AB233" i="6"/>
  <c r="AB99" i="6"/>
  <c r="AB30" i="6"/>
  <c r="AB185" i="6"/>
  <c r="AB204" i="6"/>
  <c r="AB176" i="6"/>
  <c r="AB211" i="6"/>
  <c r="AB2" i="6"/>
  <c r="AB161" i="6"/>
  <c r="CT89" i="6"/>
  <c r="E89" i="6" s="1"/>
  <c r="CT134" i="6"/>
  <c r="E134" i="6" s="1"/>
  <c r="CT59" i="6"/>
  <c r="E59" i="6" s="1"/>
  <c r="CT177" i="6"/>
  <c r="E177" i="6" s="1"/>
  <c r="CT163" i="6"/>
  <c r="E163" i="6" s="1"/>
  <c r="CT34" i="6"/>
  <c r="E34" i="6" s="1"/>
  <c r="CT38" i="6"/>
  <c r="E38" i="6" s="1"/>
  <c r="CT73" i="6"/>
  <c r="E73" i="6" s="1"/>
  <c r="CT67" i="6"/>
  <c r="E67" i="6" s="1"/>
  <c r="CT47" i="6"/>
  <c r="E47" i="6" s="1"/>
  <c r="CT65" i="6"/>
  <c r="E65" i="6" s="1"/>
  <c r="CT10" i="6"/>
  <c r="E10" i="6" s="1"/>
  <c r="CT205" i="6"/>
  <c r="E205" i="6" s="1"/>
  <c r="CT182" i="6"/>
  <c r="E182" i="6" s="1"/>
  <c r="CT16" i="6"/>
  <c r="E16" i="6" s="1"/>
  <c r="CT29" i="6"/>
  <c r="E29" i="6" s="1"/>
  <c r="CT21" i="6"/>
  <c r="E21" i="6" s="1"/>
  <c r="CT167" i="6"/>
  <c r="E167" i="6" s="1"/>
  <c r="CT225" i="6"/>
  <c r="E225" i="6" s="1"/>
  <c r="CT125" i="6"/>
  <c r="CT60" i="6"/>
  <c r="E60" i="6" s="1"/>
  <c r="CT189" i="6"/>
  <c r="E189" i="6" s="1"/>
  <c r="CT35" i="6"/>
  <c r="E35" i="6" s="1"/>
  <c r="CT172" i="6"/>
  <c r="E172" i="6" s="1"/>
  <c r="CT123" i="6"/>
  <c r="E123" i="6" s="1"/>
  <c r="CT49" i="6"/>
  <c r="E49" i="6" s="1"/>
  <c r="CT207" i="6"/>
  <c r="E207" i="6" s="1"/>
  <c r="CT41" i="6"/>
  <c r="E41" i="6" s="1"/>
  <c r="CT203" i="6"/>
  <c r="E203" i="6" s="1"/>
  <c r="CT103" i="6"/>
  <c r="E103" i="6" s="1"/>
  <c r="CT145" i="6"/>
  <c r="E145" i="6" s="1"/>
  <c r="CT150" i="6"/>
  <c r="E150" i="6" s="1"/>
  <c r="CT18" i="6"/>
  <c r="E18" i="6" s="1"/>
  <c r="CT62" i="6"/>
  <c r="E62" i="6" s="1"/>
  <c r="CT192" i="6"/>
  <c r="E192" i="6" s="1"/>
  <c r="CT83" i="6"/>
  <c r="E83" i="6" s="1"/>
  <c r="CT141" i="6"/>
  <c r="E141" i="6" s="1"/>
  <c r="CT70" i="6"/>
  <c r="E70" i="6" s="1"/>
  <c r="CT81" i="6"/>
  <c r="E81" i="6" s="1"/>
  <c r="CT190" i="6"/>
  <c r="E190" i="6" s="1"/>
  <c r="CT5" i="6"/>
  <c r="E5" i="6" s="1"/>
  <c r="CT153" i="6"/>
  <c r="E153" i="6" s="1"/>
  <c r="CT168" i="6"/>
  <c r="E168" i="6" s="1"/>
  <c r="CT199" i="6"/>
  <c r="E199" i="6" s="1"/>
  <c r="CT188" i="6"/>
  <c r="E188" i="6" s="1"/>
  <c r="CT138" i="6"/>
  <c r="E138" i="6" s="1"/>
  <c r="CT222" i="6"/>
  <c r="E222" i="6" s="1"/>
  <c r="CT217" i="6"/>
  <c r="E217" i="6" s="1"/>
  <c r="CT133" i="6"/>
  <c r="E133" i="6" s="1"/>
  <c r="CT206" i="6"/>
  <c r="E206" i="6" s="1"/>
  <c r="CT115" i="6"/>
  <c r="E115" i="6" s="1"/>
  <c r="CT186" i="6"/>
  <c r="E186" i="6" s="1"/>
  <c r="CT31" i="6"/>
  <c r="E31" i="6" s="1"/>
  <c r="CT143" i="6"/>
  <c r="E143" i="6" s="1"/>
  <c r="CT214" i="6"/>
  <c r="E214" i="6" s="1"/>
  <c r="CT112" i="6"/>
  <c r="E112" i="6" s="1"/>
  <c r="CT15" i="6"/>
  <c r="E15" i="6" s="1"/>
  <c r="CT53" i="6"/>
  <c r="E53" i="6" s="1"/>
  <c r="CT184" i="6"/>
  <c r="E184" i="6" s="1"/>
  <c r="CT107" i="6"/>
  <c r="E107" i="6" s="1"/>
  <c r="CT80" i="6"/>
  <c r="E80" i="6" s="1"/>
  <c r="CT90" i="6"/>
  <c r="E90" i="6" s="1"/>
  <c r="CT25" i="6"/>
  <c r="E25" i="6" s="1"/>
  <c r="CT128" i="6"/>
  <c r="E128" i="6" s="1"/>
  <c r="CT209" i="6"/>
  <c r="E209" i="6" s="1"/>
  <c r="CT86" i="6"/>
  <c r="E86" i="6" s="1"/>
  <c r="CT28" i="6"/>
  <c r="E28" i="6" s="1"/>
  <c r="CT124" i="6"/>
  <c r="E124" i="6" s="1"/>
  <c r="CT196" i="6"/>
  <c r="E196" i="6" s="1"/>
  <c r="CT151" i="6"/>
  <c r="E151" i="6" s="1"/>
  <c r="CT198" i="6"/>
  <c r="E198" i="6" s="1"/>
  <c r="CT226" i="6"/>
  <c r="E226" i="6" s="1"/>
  <c r="CT12" i="6"/>
  <c r="E12" i="6" s="1"/>
  <c r="CT72" i="6"/>
  <c r="E72" i="6" s="1"/>
  <c r="CT148" i="6"/>
  <c r="E148" i="6" s="1"/>
  <c r="CT54" i="6"/>
  <c r="E54" i="6" s="1"/>
  <c r="CT227" i="6"/>
  <c r="E227" i="6" s="1"/>
  <c r="CT187" i="6"/>
  <c r="E187" i="6" s="1"/>
  <c r="CT228" i="6"/>
  <c r="E228" i="6" s="1"/>
  <c r="CT218" i="6"/>
  <c r="E218" i="6" s="1"/>
  <c r="CT109" i="6"/>
  <c r="E109" i="6" s="1"/>
  <c r="CT50" i="6"/>
  <c r="E50" i="6" s="1"/>
  <c r="CT44" i="6"/>
  <c r="E44" i="6" s="1"/>
  <c r="CT194" i="6"/>
  <c r="E194" i="6" s="1"/>
  <c r="CT74" i="6"/>
  <c r="E74" i="6" s="1"/>
  <c r="CT191" i="6"/>
  <c r="E191" i="6" s="1"/>
  <c r="CT88" i="6"/>
  <c r="E88" i="6" s="1"/>
  <c r="CT156" i="6"/>
  <c r="E156" i="6" s="1"/>
  <c r="CT94" i="6"/>
  <c r="E94" i="6" s="1"/>
  <c r="CT202" i="6"/>
  <c r="E202" i="6" s="1"/>
  <c r="CT102" i="6"/>
  <c r="E102" i="6" s="1"/>
  <c r="CT75" i="6"/>
  <c r="E75" i="6" s="1"/>
  <c r="CT71" i="6"/>
  <c r="E71" i="6" s="1"/>
  <c r="CT208" i="6"/>
  <c r="E208" i="6" s="1"/>
  <c r="CT195" i="6"/>
  <c r="E195" i="6" s="1"/>
  <c r="CT22" i="6"/>
  <c r="E22" i="6" s="1"/>
  <c r="CT57" i="6"/>
  <c r="E57" i="6" s="1"/>
  <c r="CT181" i="6"/>
  <c r="E181" i="6" s="1"/>
  <c r="CT101" i="6"/>
  <c r="E101" i="6" s="1"/>
  <c r="CT166" i="6"/>
  <c r="E166" i="6" s="1"/>
  <c r="CT78" i="6"/>
  <c r="E78" i="6" s="1"/>
  <c r="CT131" i="6"/>
  <c r="E131" i="6" s="1"/>
  <c r="CT8" i="6"/>
  <c r="E8" i="6" s="1"/>
  <c r="CT58" i="6"/>
  <c r="E58" i="6" s="1"/>
  <c r="CT37" i="6"/>
  <c r="E37" i="6" s="1"/>
  <c r="CT159" i="6"/>
  <c r="E159" i="6" s="1"/>
  <c r="CT120" i="6"/>
  <c r="E120" i="6" s="1"/>
  <c r="CT98" i="6"/>
  <c r="E98" i="6" s="1"/>
  <c r="CT116" i="6"/>
  <c r="E116" i="6" s="1"/>
  <c r="CT129" i="6"/>
  <c r="E129" i="6" s="1"/>
  <c r="CT9" i="6"/>
  <c r="E9" i="6" s="1"/>
  <c r="CT144" i="6"/>
  <c r="E144" i="6" s="1"/>
  <c r="CT110" i="6"/>
  <c r="E110" i="6" s="1"/>
  <c r="CT200" i="6"/>
  <c r="E200" i="6" s="1"/>
  <c r="CT229" i="6"/>
  <c r="E229" i="6" s="1"/>
  <c r="CT84" i="6"/>
  <c r="E84" i="6" s="1"/>
  <c r="CT230" i="6"/>
  <c r="E230" i="6" s="1"/>
  <c r="CT64" i="6"/>
  <c r="E64" i="6" s="1"/>
  <c r="CT92" i="6"/>
  <c r="E92" i="6" s="1"/>
  <c r="CT56" i="6"/>
  <c r="E56" i="6" s="1"/>
  <c r="CT117" i="6"/>
  <c r="E117" i="6" s="1"/>
  <c r="CT147" i="6"/>
  <c r="E147" i="6" s="1"/>
  <c r="CT220" i="6"/>
  <c r="E220" i="6" s="1"/>
  <c r="CT146" i="6"/>
  <c r="E146" i="6" s="1"/>
  <c r="CT100" i="6"/>
  <c r="E100" i="6" s="1"/>
  <c r="CT14" i="6"/>
  <c r="E14" i="6" s="1"/>
  <c r="CT68" i="6"/>
  <c r="E68" i="6" s="1"/>
  <c r="CT158" i="6"/>
  <c r="E158" i="6" s="1"/>
  <c r="CT7" i="6"/>
  <c r="E7" i="6" s="1"/>
  <c r="CT139" i="6"/>
  <c r="E139" i="6" s="1"/>
  <c r="CT33" i="6"/>
  <c r="E33" i="6" s="1"/>
  <c r="CT96" i="6"/>
  <c r="E96" i="6" s="1"/>
  <c r="CT223" i="6"/>
  <c r="E223" i="6" s="1"/>
  <c r="CT48" i="6"/>
  <c r="E48" i="6" s="1"/>
  <c r="CT155" i="6"/>
  <c r="E155" i="6" s="1"/>
  <c r="CT231" i="6"/>
  <c r="E231" i="6" s="1"/>
  <c r="CT135" i="6"/>
  <c r="E135" i="6" s="1"/>
  <c r="CT210" i="6"/>
  <c r="E210" i="6" s="1"/>
  <c r="CT66" i="6"/>
  <c r="E66" i="6" s="1"/>
  <c r="CT197" i="6"/>
  <c r="E197" i="6" s="1"/>
  <c r="CT42" i="6"/>
  <c r="E42" i="6" s="1"/>
  <c r="CT76" i="6"/>
  <c r="E76" i="6" s="1"/>
  <c r="CT213" i="6"/>
  <c r="E213" i="6" s="1"/>
  <c r="CT183" i="6"/>
  <c r="E183" i="6" s="1"/>
  <c r="CT140" i="6"/>
  <c r="E140" i="6" s="1"/>
  <c r="CT219" i="6"/>
  <c r="E219" i="6" s="1"/>
  <c r="CT39" i="6"/>
  <c r="E39" i="6" s="1"/>
  <c r="CT106" i="6"/>
  <c r="E106" i="6" s="1"/>
  <c r="CT171" i="6"/>
  <c r="E171" i="6" s="1"/>
  <c r="CT142" i="6"/>
  <c r="E142" i="6" s="1"/>
  <c r="CT51" i="6"/>
  <c r="E51" i="6" s="1"/>
  <c r="CT93" i="6"/>
  <c r="E93" i="6" s="1"/>
  <c r="CT160" i="6"/>
  <c r="E160" i="6" s="1"/>
  <c r="CT122" i="6"/>
  <c r="E122" i="6" s="1"/>
  <c r="CT79" i="6"/>
  <c r="E79" i="6" s="1"/>
  <c r="CT154" i="6"/>
  <c r="E154" i="6" s="1"/>
  <c r="CT32" i="6"/>
  <c r="E32" i="6" s="1"/>
  <c r="CT179" i="6"/>
  <c r="E179" i="6" s="1"/>
  <c r="CT178" i="6"/>
  <c r="E178" i="6" s="1"/>
  <c r="CT130" i="6"/>
  <c r="E130" i="6" s="1"/>
  <c r="CT26" i="6"/>
  <c r="E26" i="6" s="1"/>
  <c r="CT137" i="6"/>
  <c r="E137" i="6" s="1"/>
  <c r="CT152" i="6"/>
  <c r="E152" i="6" s="1"/>
  <c r="CT212" i="6"/>
  <c r="E212" i="6" s="1"/>
  <c r="CT170" i="6"/>
  <c r="E170" i="6" s="1"/>
  <c r="CT82" i="6"/>
  <c r="E82" i="6" s="1"/>
  <c r="CT174" i="6"/>
  <c r="E174" i="6" s="1"/>
  <c r="CT45" i="6"/>
  <c r="E45" i="6" s="1"/>
  <c r="CT126" i="6"/>
  <c r="E126" i="6" s="1"/>
  <c r="CT77" i="6"/>
  <c r="E77" i="6" s="1"/>
  <c r="CT36" i="6"/>
  <c r="E36" i="6" s="1"/>
  <c r="CT23" i="6"/>
  <c r="E23" i="6" s="1"/>
  <c r="CT113" i="6"/>
  <c r="E113" i="6" s="1"/>
  <c r="CT216" i="6"/>
  <c r="E216" i="6" s="1"/>
  <c r="CT40" i="6"/>
  <c r="E40" i="6" s="1"/>
  <c r="CT87" i="6"/>
  <c r="E87" i="6" s="1"/>
  <c r="CT114" i="6"/>
  <c r="E114" i="6" s="1"/>
  <c r="CT91" i="6"/>
  <c r="E91" i="6" s="1"/>
  <c r="CT162" i="6"/>
  <c r="E162" i="6" s="1"/>
  <c r="CT157" i="6"/>
  <c r="E157" i="6" s="1"/>
  <c r="CT43" i="6"/>
  <c r="E43" i="6" s="1"/>
  <c r="CT85" i="6"/>
  <c r="E85" i="6" s="1"/>
  <c r="CT224" i="6"/>
  <c r="E224" i="6" s="1"/>
  <c r="CT3" i="6"/>
  <c r="E3" i="6" s="1"/>
  <c r="CT20" i="6"/>
  <c r="E20" i="6" s="1"/>
  <c r="CT201" i="6"/>
  <c r="E201" i="6" s="1"/>
  <c r="CT111" i="6"/>
  <c r="E111" i="6" s="1"/>
  <c r="CT97" i="6"/>
  <c r="E97" i="6" s="1"/>
  <c r="CT132" i="6"/>
  <c r="E132" i="6" s="1"/>
  <c r="CT149" i="6"/>
  <c r="E149" i="6" s="1"/>
  <c r="CT27" i="6"/>
  <c r="E27" i="6" s="1"/>
  <c r="CT11" i="6"/>
  <c r="E11" i="6" s="1"/>
  <c r="CT52" i="6"/>
  <c r="E52" i="6" s="1"/>
  <c r="CT13" i="6"/>
  <c r="E13" i="6" s="1"/>
  <c r="CT105" i="6"/>
  <c r="E105" i="6" s="1"/>
  <c r="CT173" i="6"/>
  <c r="E173" i="6" s="1"/>
  <c r="CT118" i="6"/>
  <c r="E118" i="6" s="1"/>
  <c r="CT6" i="6"/>
  <c r="E6" i="6" s="1"/>
  <c r="CT215" i="6"/>
  <c r="E215" i="6" s="1"/>
  <c r="CT221" i="6"/>
  <c r="E221" i="6" s="1"/>
  <c r="CT127" i="6"/>
  <c r="E127" i="6" s="1"/>
  <c r="CT17" i="6"/>
  <c r="E17" i="6" s="1"/>
  <c r="CT175" i="6"/>
  <c r="E175" i="6" s="1"/>
  <c r="CT19" i="6"/>
  <c r="E19" i="6" s="1"/>
  <c r="CT108" i="6"/>
  <c r="E108" i="6" s="1"/>
  <c r="CT95" i="6"/>
  <c r="E95" i="6" s="1"/>
  <c r="CT104" i="6"/>
  <c r="E104" i="6" s="1"/>
  <c r="CT46" i="6"/>
  <c r="E46" i="6" s="1"/>
  <c r="CT119" i="6"/>
  <c r="E119" i="6" s="1"/>
  <c r="CT4" i="6"/>
  <c r="E4" i="6" s="1"/>
  <c r="CT232" i="6"/>
  <c r="E232" i="6" s="1"/>
  <c r="CT61" i="6"/>
  <c r="E61" i="6" s="1"/>
  <c r="CT136" i="6"/>
  <c r="E136" i="6" s="1"/>
  <c r="CT69" i="6"/>
  <c r="E69" i="6" s="1"/>
  <c r="CT63" i="6"/>
  <c r="E63" i="6" s="1"/>
  <c r="CT193" i="6"/>
  <c r="E193" i="6" s="1"/>
  <c r="CT169" i="6"/>
  <c r="E169" i="6" s="1"/>
  <c r="CT165" i="6"/>
  <c r="E165" i="6" s="1"/>
  <c r="CT55" i="6"/>
  <c r="E55" i="6" s="1"/>
  <c r="CT164" i="6"/>
  <c r="E164" i="6" s="1"/>
  <c r="CT180" i="6"/>
  <c r="E180" i="6" s="1"/>
  <c r="CT24" i="6"/>
  <c r="E24" i="6" s="1"/>
  <c r="CT121" i="6"/>
  <c r="E121" i="6" s="1"/>
  <c r="CT233" i="6"/>
  <c r="E233" i="6" s="1"/>
  <c r="CT99" i="6"/>
  <c r="E99" i="6" s="1"/>
  <c r="CT30" i="6"/>
  <c r="E30" i="6" s="1"/>
  <c r="CT185" i="6"/>
  <c r="E185" i="6" s="1"/>
  <c r="CT204" i="6"/>
  <c r="E204" i="6" s="1"/>
  <c r="CT176" i="6"/>
  <c r="E176" i="6" s="1"/>
  <c r="CT211" i="6"/>
  <c r="E211" i="6" s="1"/>
  <c r="CT2" i="6"/>
  <c r="E2" i="6" s="1"/>
  <c r="CT161" i="6"/>
  <c r="E161" i="6" s="1"/>
  <c r="CP89" i="6"/>
  <c r="CP134" i="6"/>
  <c r="CN134" i="6" s="1"/>
  <c r="H134" i="6" s="1"/>
  <c r="CP59" i="6"/>
  <c r="CN59" i="6" s="1"/>
  <c r="H59" i="6" s="1"/>
  <c r="CP177" i="6"/>
  <c r="CN177" i="6" s="1"/>
  <c r="H177" i="6" s="1"/>
  <c r="CP163" i="6"/>
  <c r="CN163" i="6" s="1"/>
  <c r="H163" i="6" s="1"/>
  <c r="CP34" i="6"/>
  <c r="CN34" i="6" s="1"/>
  <c r="H34" i="6" s="1"/>
  <c r="CP38" i="6"/>
  <c r="CN38" i="6" s="1"/>
  <c r="H38" i="6" s="1"/>
  <c r="CP73" i="6"/>
  <c r="CN73" i="6" s="1"/>
  <c r="H73" i="6" s="1"/>
  <c r="CP67" i="6"/>
  <c r="CP47" i="6"/>
  <c r="CN47" i="6" s="1"/>
  <c r="H47" i="6" s="1"/>
  <c r="CP65" i="6"/>
  <c r="CN65" i="6" s="1"/>
  <c r="H65" i="6" s="1"/>
  <c r="CP10" i="6"/>
  <c r="CN10" i="6" s="1"/>
  <c r="H10" i="6" s="1"/>
  <c r="CP205" i="6"/>
  <c r="CN205" i="6" s="1"/>
  <c r="H205" i="6" s="1"/>
  <c r="CP182" i="6"/>
  <c r="CN182" i="6" s="1"/>
  <c r="H182" i="6" s="1"/>
  <c r="CP16" i="6"/>
  <c r="CN16" i="6" s="1"/>
  <c r="H16" i="6" s="1"/>
  <c r="CP29" i="6"/>
  <c r="CN29" i="6" s="1"/>
  <c r="H29" i="6" s="1"/>
  <c r="CP21" i="6"/>
  <c r="CP167" i="6"/>
  <c r="CN167" i="6" s="1"/>
  <c r="H167" i="6" s="1"/>
  <c r="CP225" i="6"/>
  <c r="CN225" i="6" s="1"/>
  <c r="H225" i="6" s="1"/>
  <c r="CP125" i="6"/>
  <c r="CN125" i="6" s="1"/>
  <c r="H125" i="6" s="1"/>
  <c r="CP60" i="6"/>
  <c r="CN60" i="6" s="1"/>
  <c r="H60" i="6" s="1"/>
  <c r="CP189" i="6"/>
  <c r="CN189" i="6" s="1"/>
  <c r="H189" i="6" s="1"/>
  <c r="CP35" i="6"/>
  <c r="CN35" i="6" s="1"/>
  <c r="H35" i="6" s="1"/>
  <c r="CP172" i="6"/>
  <c r="CN172" i="6" s="1"/>
  <c r="H172" i="6" s="1"/>
  <c r="CP123" i="6"/>
  <c r="CN123" i="6" s="1"/>
  <c r="H123" i="6" s="1"/>
  <c r="CP49" i="6"/>
  <c r="CN49" i="6" s="1"/>
  <c r="H49" i="6" s="1"/>
  <c r="CP207" i="6"/>
  <c r="CN207" i="6" s="1"/>
  <c r="H207" i="6" s="1"/>
  <c r="CP41" i="6"/>
  <c r="CN41" i="6" s="1"/>
  <c r="H41" i="6" s="1"/>
  <c r="CP203" i="6"/>
  <c r="CN203" i="6" s="1"/>
  <c r="H203" i="6" s="1"/>
  <c r="CP103" i="6"/>
  <c r="CN103" i="6" s="1"/>
  <c r="H103" i="6" s="1"/>
  <c r="CP145" i="6"/>
  <c r="CN145" i="6" s="1"/>
  <c r="H145" i="6" s="1"/>
  <c r="CP150" i="6"/>
  <c r="CN150" i="6" s="1"/>
  <c r="H150" i="6" s="1"/>
  <c r="CP18" i="6"/>
  <c r="CN18" i="6" s="1"/>
  <c r="H18" i="6" s="1"/>
  <c r="CP62" i="6"/>
  <c r="CN62" i="6" s="1"/>
  <c r="H62" i="6" s="1"/>
  <c r="CP192" i="6"/>
  <c r="CN192" i="6" s="1"/>
  <c r="H192" i="6" s="1"/>
  <c r="CP83" i="6"/>
  <c r="CP141" i="6"/>
  <c r="CN141" i="6" s="1"/>
  <c r="H141" i="6" s="1"/>
  <c r="CP70" i="6"/>
  <c r="CN70" i="6" s="1"/>
  <c r="H70" i="6" s="1"/>
  <c r="CP81" i="6"/>
  <c r="CN81" i="6" s="1"/>
  <c r="H81" i="6" s="1"/>
  <c r="CP190" i="6"/>
  <c r="CN190" i="6" s="1"/>
  <c r="H190" i="6" s="1"/>
  <c r="CP5" i="6"/>
  <c r="CN5" i="6" s="1"/>
  <c r="H5" i="6" s="1"/>
  <c r="CP153" i="6"/>
  <c r="CN153" i="6" s="1"/>
  <c r="H153" i="6" s="1"/>
  <c r="CP168" i="6"/>
  <c r="CN168" i="6" s="1"/>
  <c r="H168" i="6" s="1"/>
  <c r="CP199" i="6"/>
  <c r="CN199" i="6" s="1"/>
  <c r="H199" i="6" s="1"/>
  <c r="CP188" i="6"/>
  <c r="CN188" i="6" s="1"/>
  <c r="H188" i="6" s="1"/>
  <c r="CP138" i="6"/>
  <c r="CN138" i="6" s="1"/>
  <c r="H138" i="6" s="1"/>
  <c r="CP222" i="6"/>
  <c r="CN222" i="6" s="1"/>
  <c r="H222" i="6" s="1"/>
  <c r="CP217" i="6"/>
  <c r="CN217" i="6" s="1"/>
  <c r="H217" i="6" s="1"/>
  <c r="CP133" i="6"/>
  <c r="CP206" i="6"/>
  <c r="CN206" i="6" s="1"/>
  <c r="H206" i="6" s="1"/>
  <c r="CP115" i="6"/>
  <c r="CP186" i="6"/>
  <c r="CN186" i="6" s="1"/>
  <c r="H186" i="6" s="1"/>
  <c r="CP31" i="6"/>
  <c r="CN31" i="6" s="1"/>
  <c r="H31" i="6" s="1"/>
  <c r="CP143" i="6"/>
  <c r="CN143" i="6" s="1"/>
  <c r="H143" i="6" s="1"/>
  <c r="CP214" i="6"/>
  <c r="CN214" i="6" s="1"/>
  <c r="H214" i="6" s="1"/>
  <c r="CP112" i="6"/>
  <c r="CN112" i="6" s="1"/>
  <c r="H112" i="6" s="1"/>
  <c r="CP15" i="6"/>
  <c r="CP53" i="6"/>
  <c r="CN53" i="6" s="1"/>
  <c r="H53" i="6" s="1"/>
  <c r="CP184" i="6"/>
  <c r="CP107" i="6"/>
  <c r="CN107" i="6" s="1"/>
  <c r="H107" i="6" s="1"/>
  <c r="CP80" i="6"/>
  <c r="CN80" i="6" s="1"/>
  <c r="H80" i="6" s="1"/>
  <c r="CP90" i="6"/>
  <c r="CN90" i="6" s="1"/>
  <c r="H90" i="6" s="1"/>
  <c r="CP25" i="6"/>
  <c r="CN25" i="6" s="1"/>
  <c r="H25" i="6" s="1"/>
  <c r="CP128" i="6"/>
  <c r="CN128" i="6" s="1"/>
  <c r="H128" i="6" s="1"/>
  <c r="CP209" i="6"/>
  <c r="CN209" i="6" s="1"/>
  <c r="H209" i="6" s="1"/>
  <c r="CP86" i="6"/>
  <c r="CN86" i="6" s="1"/>
  <c r="H86" i="6" s="1"/>
  <c r="CP28" i="6"/>
  <c r="CN28" i="6" s="1"/>
  <c r="H28" i="6" s="1"/>
  <c r="CP124" i="6"/>
  <c r="CN124" i="6" s="1"/>
  <c r="H124" i="6" s="1"/>
  <c r="CP196" i="6"/>
  <c r="CN196" i="6" s="1"/>
  <c r="H196" i="6" s="1"/>
  <c r="CP151" i="6"/>
  <c r="CN151" i="6" s="1"/>
  <c r="H151" i="6" s="1"/>
  <c r="CP198" i="6"/>
  <c r="CN198" i="6" s="1"/>
  <c r="H198" i="6" s="1"/>
  <c r="CP226" i="6"/>
  <c r="CN226" i="6" s="1"/>
  <c r="H226" i="6" s="1"/>
  <c r="CP12" i="6"/>
  <c r="CN12" i="6" s="1"/>
  <c r="H12" i="6" s="1"/>
  <c r="CP72" i="6"/>
  <c r="CN72" i="6" s="1"/>
  <c r="H72" i="6" s="1"/>
  <c r="CP148" i="6"/>
  <c r="CP54" i="6"/>
  <c r="CP227" i="6"/>
  <c r="CN227" i="6" s="1"/>
  <c r="H227" i="6" s="1"/>
  <c r="CP187" i="6"/>
  <c r="CN187" i="6" s="1"/>
  <c r="H187" i="6" s="1"/>
  <c r="CP228" i="6"/>
  <c r="CN228" i="6" s="1"/>
  <c r="H228" i="6" s="1"/>
  <c r="CP218" i="6"/>
  <c r="CN218" i="6" s="1"/>
  <c r="H218" i="6" s="1"/>
  <c r="CP109" i="6"/>
  <c r="CP50" i="6"/>
  <c r="CN50" i="6" s="1"/>
  <c r="H50" i="6" s="1"/>
  <c r="CP44" i="6"/>
  <c r="CN44" i="6" s="1"/>
  <c r="H44" i="6" s="1"/>
  <c r="CP194" i="6"/>
  <c r="CN194" i="6" s="1"/>
  <c r="H194" i="6" s="1"/>
  <c r="CP74" i="6"/>
  <c r="CN74" i="6" s="1"/>
  <c r="H74" i="6" s="1"/>
  <c r="CP191" i="6"/>
  <c r="CN191" i="6" s="1"/>
  <c r="H191" i="6" s="1"/>
  <c r="CP88" i="6"/>
  <c r="CN88" i="6" s="1"/>
  <c r="H88" i="6" s="1"/>
  <c r="CP156" i="6"/>
  <c r="CN156" i="6" s="1"/>
  <c r="H156" i="6" s="1"/>
  <c r="CP94" i="6"/>
  <c r="CP202" i="6"/>
  <c r="CN202" i="6" s="1"/>
  <c r="H202" i="6" s="1"/>
  <c r="CP102" i="6"/>
  <c r="CN102" i="6" s="1"/>
  <c r="H102" i="6" s="1"/>
  <c r="CP75" i="6"/>
  <c r="CN75" i="6" s="1"/>
  <c r="H75" i="6" s="1"/>
  <c r="CP71" i="6"/>
  <c r="CN71" i="6" s="1"/>
  <c r="H71" i="6" s="1"/>
  <c r="CP208" i="6"/>
  <c r="CN208" i="6" s="1"/>
  <c r="H208" i="6" s="1"/>
  <c r="CP195" i="6"/>
  <c r="CN195" i="6" s="1"/>
  <c r="H195" i="6" s="1"/>
  <c r="CP22" i="6"/>
  <c r="CN22" i="6" s="1"/>
  <c r="H22" i="6" s="1"/>
  <c r="CP57" i="6"/>
  <c r="CP181" i="6"/>
  <c r="CN181" i="6" s="1"/>
  <c r="H181" i="6" s="1"/>
  <c r="CP101" i="6"/>
  <c r="CN101" i="6" s="1"/>
  <c r="H101" i="6" s="1"/>
  <c r="CP166" i="6"/>
  <c r="CN166" i="6" s="1"/>
  <c r="H166" i="6" s="1"/>
  <c r="CP78" i="6"/>
  <c r="CN78" i="6" s="1"/>
  <c r="H78" i="6" s="1"/>
  <c r="CP131" i="6"/>
  <c r="CN131" i="6" s="1"/>
  <c r="H131" i="6" s="1"/>
  <c r="CP8" i="6"/>
  <c r="CN8" i="6" s="1"/>
  <c r="H8" i="6" s="1"/>
  <c r="CP58" i="6"/>
  <c r="CN58" i="6" s="1"/>
  <c r="H58" i="6" s="1"/>
  <c r="CP37" i="6"/>
  <c r="CP159" i="6"/>
  <c r="CN159" i="6" s="1"/>
  <c r="H159" i="6" s="1"/>
  <c r="CP120" i="6"/>
  <c r="CN120" i="6" s="1"/>
  <c r="H120" i="6" s="1"/>
  <c r="CP98" i="6"/>
  <c r="CN98" i="6" s="1"/>
  <c r="H98" i="6" s="1"/>
  <c r="CP116" i="6"/>
  <c r="CN116" i="6" s="1"/>
  <c r="H116" i="6" s="1"/>
  <c r="CP129" i="6"/>
  <c r="CN129" i="6" s="1"/>
  <c r="H129" i="6" s="1"/>
  <c r="CP9" i="6"/>
  <c r="CN9" i="6" s="1"/>
  <c r="H9" i="6" s="1"/>
  <c r="CP144" i="6"/>
  <c r="CN144" i="6" s="1"/>
  <c r="H144" i="6" s="1"/>
  <c r="CP110" i="6"/>
  <c r="CN110" i="6" s="1"/>
  <c r="H110" i="6" s="1"/>
  <c r="CP200" i="6"/>
  <c r="CN200" i="6" s="1"/>
  <c r="H200" i="6" s="1"/>
  <c r="CP229" i="6"/>
  <c r="BO229" i="6" s="1"/>
  <c r="CP84" i="6"/>
  <c r="CP230" i="6"/>
  <c r="CN230" i="6" s="1"/>
  <c r="H230" i="6" s="1"/>
  <c r="CP64" i="6"/>
  <c r="CN64" i="6" s="1"/>
  <c r="H64" i="6" s="1"/>
  <c r="CP92" i="6"/>
  <c r="CN92" i="6" s="1"/>
  <c r="H92" i="6" s="1"/>
  <c r="CP56" i="6"/>
  <c r="CN56" i="6" s="1"/>
  <c r="H56" i="6" s="1"/>
  <c r="CP117" i="6"/>
  <c r="CP147" i="6"/>
  <c r="CN147" i="6" s="1"/>
  <c r="H147" i="6" s="1"/>
  <c r="CP220" i="6"/>
  <c r="CN220" i="6" s="1"/>
  <c r="H220" i="6" s="1"/>
  <c r="CP146" i="6"/>
  <c r="CN146" i="6" s="1"/>
  <c r="H146" i="6" s="1"/>
  <c r="CP100" i="6"/>
  <c r="CN100" i="6" s="1"/>
  <c r="H100" i="6" s="1"/>
  <c r="CP14" i="6"/>
  <c r="CN14" i="6" s="1"/>
  <c r="H14" i="6" s="1"/>
  <c r="CP68" i="6"/>
  <c r="CN68" i="6" s="1"/>
  <c r="H68" i="6" s="1"/>
  <c r="CP158" i="6"/>
  <c r="CN158" i="6" s="1"/>
  <c r="H158" i="6" s="1"/>
  <c r="CP7" i="6"/>
  <c r="CP139" i="6"/>
  <c r="CN139" i="6" s="1"/>
  <c r="H139" i="6" s="1"/>
  <c r="CP33" i="6"/>
  <c r="CN33" i="6" s="1"/>
  <c r="H33" i="6" s="1"/>
  <c r="CP96" i="6"/>
  <c r="CN96" i="6" s="1"/>
  <c r="H96" i="6" s="1"/>
  <c r="CP223" i="6"/>
  <c r="CN223" i="6" s="1"/>
  <c r="H223" i="6" s="1"/>
  <c r="CP48" i="6"/>
  <c r="CN48" i="6" s="1"/>
  <c r="H48" i="6" s="1"/>
  <c r="CP155" i="6"/>
  <c r="CN155" i="6" s="1"/>
  <c r="H155" i="6" s="1"/>
  <c r="CP231" i="6"/>
  <c r="CN231" i="6" s="1"/>
  <c r="H231" i="6" s="1"/>
  <c r="CP135" i="6"/>
  <c r="CP210" i="6"/>
  <c r="CN210" i="6" s="1"/>
  <c r="H210" i="6" s="1"/>
  <c r="CP66" i="6"/>
  <c r="CN66" i="6" s="1"/>
  <c r="H66" i="6" s="1"/>
  <c r="CP197" i="6"/>
  <c r="CP42" i="6"/>
  <c r="CN42" i="6" s="1"/>
  <c r="H42" i="6" s="1"/>
  <c r="CP76" i="6"/>
  <c r="CN76" i="6" s="1"/>
  <c r="H76" i="6" s="1"/>
  <c r="CP213" i="6"/>
  <c r="CN213" i="6" s="1"/>
  <c r="H213" i="6" s="1"/>
  <c r="CP183" i="6"/>
  <c r="CN183" i="6" s="1"/>
  <c r="H183" i="6" s="1"/>
  <c r="CP140" i="6"/>
  <c r="CN140" i="6" s="1"/>
  <c r="H140" i="6" s="1"/>
  <c r="CP219" i="6"/>
  <c r="CN219" i="6" s="1"/>
  <c r="H219" i="6" s="1"/>
  <c r="CP39" i="6"/>
  <c r="CN39" i="6" s="1"/>
  <c r="H39" i="6" s="1"/>
  <c r="CP106" i="6"/>
  <c r="CN106" i="6" s="1"/>
  <c r="H106" i="6" s="1"/>
  <c r="CP171" i="6"/>
  <c r="CN171" i="6" s="1"/>
  <c r="H171" i="6" s="1"/>
  <c r="CP142" i="6"/>
  <c r="CN142" i="6" s="1"/>
  <c r="H142" i="6" s="1"/>
  <c r="CP51" i="6"/>
  <c r="CN51" i="6" s="1"/>
  <c r="H51" i="6" s="1"/>
  <c r="CP93" i="6"/>
  <c r="CN93" i="6" s="1"/>
  <c r="H93" i="6" s="1"/>
  <c r="CP160" i="6"/>
  <c r="CP122" i="6"/>
  <c r="CN122" i="6" s="1"/>
  <c r="H122" i="6" s="1"/>
  <c r="CP79" i="6"/>
  <c r="CN79" i="6" s="1"/>
  <c r="H79" i="6" s="1"/>
  <c r="CP154" i="6"/>
  <c r="CN154" i="6" s="1"/>
  <c r="H154" i="6" s="1"/>
  <c r="CP32" i="6"/>
  <c r="CN32" i="6" s="1"/>
  <c r="H32" i="6" s="1"/>
  <c r="CP179" i="6"/>
  <c r="CN179" i="6" s="1"/>
  <c r="H179" i="6" s="1"/>
  <c r="CP178" i="6"/>
  <c r="CN178" i="6" s="1"/>
  <c r="H178" i="6" s="1"/>
  <c r="CP130" i="6"/>
  <c r="CN130" i="6" s="1"/>
  <c r="H130" i="6" s="1"/>
  <c r="CP26" i="6"/>
  <c r="CN26" i="6" s="1"/>
  <c r="H26" i="6" s="1"/>
  <c r="CP137" i="6"/>
  <c r="CN137" i="6" s="1"/>
  <c r="H137" i="6" s="1"/>
  <c r="CP152" i="6"/>
  <c r="CN152" i="6" s="1"/>
  <c r="H152" i="6" s="1"/>
  <c r="CP212" i="6"/>
  <c r="CN212" i="6" s="1"/>
  <c r="H212" i="6" s="1"/>
  <c r="CP170" i="6"/>
  <c r="CN170" i="6" s="1"/>
  <c r="H170" i="6" s="1"/>
  <c r="CP82" i="6"/>
  <c r="CN82" i="6" s="1"/>
  <c r="H82" i="6" s="1"/>
  <c r="CP174" i="6"/>
  <c r="CN174" i="6" s="1"/>
  <c r="H174" i="6" s="1"/>
  <c r="CP45" i="6"/>
  <c r="CN45" i="6" s="1"/>
  <c r="H45" i="6" s="1"/>
  <c r="CP126" i="6"/>
  <c r="CP77" i="6"/>
  <c r="CN77" i="6" s="1"/>
  <c r="H77" i="6" s="1"/>
  <c r="CP36" i="6"/>
  <c r="CP23" i="6"/>
  <c r="CN23" i="6" s="1"/>
  <c r="H23" i="6" s="1"/>
  <c r="CP113" i="6"/>
  <c r="CN113" i="6" s="1"/>
  <c r="H113" i="6" s="1"/>
  <c r="CP216" i="6"/>
  <c r="CN216" i="6" s="1"/>
  <c r="H216" i="6" s="1"/>
  <c r="CP40" i="6"/>
  <c r="CN40" i="6" s="1"/>
  <c r="H40" i="6" s="1"/>
  <c r="CP87" i="6"/>
  <c r="CN87" i="6" s="1"/>
  <c r="H87" i="6" s="1"/>
  <c r="CP114" i="6"/>
  <c r="CP91" i="6"/>
  <c r="CN91" i="6" s="1"/>
  <c r="H91" i="6" s="1"/>
  <c r="CP162" i="6"/>
  <c r="CN162" i="6" s="1"/>
  <c r="H162" i="6" s="1"/>
  <c r="CP157" i="6"/>
  <c r="CN157" i="6" s="1"/>
  <c r="H157" i="6" s="1"/>
  <c r="CP43" i="6"/>
  <c r="CN43" i="6" s="1"/>
  <c r="H43" i="6" s="1"/>
  <c r="CP85" i="6"/>
  <c r="CN85" i="6" s="1"/>
  <c r="H85" i="6" s="1"/>
  <c r="CP224" i="6"/>
  <c r="CN224" i="6" s="1"/>
  <c r="H224" i="6" s="1"/>
  <c r="CP3" i="6"/>
  <c r="CN3" i="6" s="1"/>
  <c r="H3" i="6" s="1"/>
  <c r="CP20" i="6"/>
  <c r="CN20" i="6" s="1"/>
  <c r="H20" i="6" s="1"/>
  <c r="CP201" i="6"/>
  <c r="CN201" i="6" s="1"/>
  <c r="H201" i="6" s="1"/>
  <c r="CP111" i="6"/>
  <c r="CN111" i="6" s="1"/>
  <c r="H111" i="6" s="1"/>
  <c r="CP97" i="6"/>
  <c r="CN97" i="6" s="1"/>
  <c r="H97" i="6" s="1"/>
  <c r="CP132" i="6"/>
  <c r="CN132" i="6" s="1"/>
  <c r="H132" i="6" s="1"/>
  <c r="CP149" i="6"/>
  <c r="CN149" i="6" s="1"/>
  <c r="H149" i="6" s="1"/>
  <c r="CP27" i="6"/>
  <c r="CN27" i="6" s="1"/>
  <c r="H27" i="6" s="1"/>
  <c r="CP11" i="6"/>
  <c r="CN11" i="6" s="1"/>
  <c r="H11" i="6" s="1"/>
  <c r="CP52" i="6"/>
  <c r="CN52" i="6" s="1"/>
  <c r="H52" i="6" s="1"/>
  <c r="CP13" i="6"/>
  <c r="CN13" i="6" s="1"/>
  <c r="H13" i="6" s="1"/>
  <c r="CP105" i="6"/>
  <c r="CN105" i="6" s="1"/>
  <c r="H105" i="6" s="1"/>
  <c r="CP173" i="6"/>
  <c r="CN173" i="6" s="1"/>
  <c r="H173" i="6" s="1"/>
  <c r="CP118" i="6"/>
  <c r="CN118" i="6" s="1"/>
  <c r="H118" i="6" s="1"/>
  <c r="CP6" i="6"/>
  <c r="CN6" i="6" s="1"/>
  <c r="H6" i="6" s="1"/>
  <c r="CP215" i="6"/>
  <c r="CN215" i="6" s="1"/>
  <c r="H215" i="6" s="1"/>
  <c r="CP221" i="6"/>
  <c r="CN221" i="6" s="1"/>
  <c r="H221" i="6" s="1"/>
  <c r="CP127" i="6"/>
  <c r="CN127" i="6" s="1"/>
  <c r="H127" i="6" s="1"/>
  <c r="CP17" i="6"/>
  <c r="CN17" i="6" s="1"/>
  <c r="H17" i="6" s="1"/>
  <c r="CP175" i="6"/>
  <c r="CN175" i="6" s="1"/>
  <c r="H175" i="6" s="1"/>
  <c r="CP19" i="6"/>
  <c r="CN19" i="6" s="1"/>
  <c r="H19" i="6" s="1"/>
  <c r="CP108" i="6"/>
  <c r="CN108" i="6" s="1"/>
  <c r="H108" i="6" s="1"/>
  <c r="CP95" i="6"/>
  <c r="CN95" i="6" s="1"/>
  <c r="H95" i="6" s="1"/>
  <c r="CP104" i="6"/>
  <c r="CN104" i="6" s="1"/>
  <c r="H104" i="6" s="1"/>
  <c r="CP46" i="6"/>
  <c r="CN46" i="6" s="1"/>
  <c r="H46" i="6" s="1"/>
  <c r="CP119" i="6"/>
  <c r="CN119" i="6" s="1"/>
  <c r="H119" i="6" s="1"/>
  <c r="CP4" i="6"/>
  <c r="CN4" i="6" s="1"/>
  <c r="H4" i="6" s="1"/>
  <c r="CP232" i="6"/>
  <c r="CP61" i="6"/>
  <c r="CN61" i="6" s="1"/>
  <c r="H61" i="6" s="1"/>
  <c r="CP136" i="6"/>
  <c r="CN136" i="6" s="1"/>
  <c r="H136" i="6" s="1"/>
  <c r="CP69" i="6"/>
  <c r="CN69" i="6" s="1"/>
  <c r="H69" i="6" s="1"/>
  <c r="CP63" i="6"/>
  <c r="CN63" i="6" s="1"/>
  <c r="H63" i="6" s="1"/>
  <c r="CP193" i="6"/>
  <c r="CN193" i="6" s="1"/>
  <c r="H193" i="6" s="1"/>
  <c r="CP169" i="6"/>
  <c r="CP165" i="6"/>
  <c r="CN165" i="6" s="1"/>
  <c r="H165" i="6" s="1"/>
  <c r="CP55" i="6"/>
  <c r="CN55" i="6" s="1"/>
  <c r="H55" i="6" s="1"/>
  <c r="CP164" i="6"/>
  <c r="CN164" i="6" s="1"/>
  <c r="H164" i="6" s="1"/>
  <c r="CP180" i="6"/>
  <c r="CN180" i="6" s="1"/>
  <c r="H180" i="6" s="1"/>
  <c r="CP24" i="6"/>
  <c r="CN24" i="6" s="1"/>
  <c r="H24" i="6" s="1"/>
  <c r="CP121" i="6"/>
  <c r="CN121" i="6" s="1"/>
  <c r="H121" i="6" s="1"/>
  <c r="CP233" i="6"/>
  <c r="CN233" i="6" s="1"/>
  <c r="H233" i="6" s="1"/>
  <c r="CP99" i="6"/>
  <c r="CN99" i="6" s="1"/>
  <c r="H99" i="6" s="1"/>
  <c r="CP30" i="6"/>
  <c r="CN30" i="6" s="1"/>
  <c r="H30" i="6" s="1"/>
  <c r="CP185" i="6"/>
  <c r="CN185" i="6" s="1"/>
  <c r="H185" i="6" s="1"/>
  <c r="CP204" i="6"/>
  <c r="CN204" i="6" s="1"/>
  <c r="H204" i="6" s="1"/>
  <c r="CP176" i="6"/>
  <c r="CN176" i="6" s="1"/>
  <c r="H176" i="6" s="1"/>
  <c r="CP211" i="6"/>
  <c r="CN211" i="6" s="1"/>
  <c r="H211" i="6" s="1"/>
  <c r="CP2" i="6"/>
  <c r="CN2" i="6" s="1"/>
  <c r="H2" i="6" s="1"/>
  <c r="CP161" i="6"/>
  <c r="CN161" i="6" s="1"/>
  <c r="H161" i="6" s="1"/>
  <c r="CN169" i="6"/>
  <c r="H169" i="6" s="1"/>
  <c r="CN232" i="6"/>
  <c r="H232" i="6" s="1"/>
  <c r="CN114" i="6"/>
  <c r="H114" i="6" s="1"/>
  <c r="CN36" i="6"/>
  <c r="H36" i="6" s="1"/>
  <c r="CN126" i="6"/>
  <c r="H126" i="6" s="1"/>
  <c r="CN160" i="6"/>
  <c r="H160" i="6" s="1"/>
  <c r="CN197" i="6"/>
  <c r="H197" i="6" s="1"/>
  <c r="CN135" i="6"/>
  <c r="H135" i="6" s="1"/>
  <c r="CN7" i="6"/>
  <c r="H7" i="6" s="1"/>
  <c r="CN117" i="6"/>
  <c r="H117" i="6" s="1"/>
  <c r="CN84" i="6"/>
  <c r="H84" i="6" s="1"/>
  <c r="CN229" i="6"/>
  <c r="H229" i="6" s="1"/>
  <c r="CN37" i="6"/>
  <c r="H37" i="6" s="1"/>
  <c r="CN57" i="6"/>
  <c r="H57" i="6" s="1"/>
  <c r="CN94" i="6"/>
  <c r="H94" i="6" s="1"/>
  <c r="CN109" i="6"/>
  <c r="H109" i="6" s="1"/>
  <c r="CN54" i="6"/>
  <c r="H54" i="6" s="1"/>
  <c r="CN148" i="6"/>
  <c r="H148" i="6" s="1"/>
  <c r="CN184" i="6"/>
  <c r="H184" i="6" s="1"/>
  <c r="CN15" i="6"/>
  <c r="H15" i="6" s="1"/>
  <c r="CN115" i="6"/>
  <c r="H115" i="6" s="1"/>
  <c r="CN133" i="6"/>
  <c r="H133" i="6" s="1"/>
  <c r="CN83" i="6"/>
  <c r="H83" i="6" s="1"/>
  <c r="CN21" i="6"/>
  <c r="H21" i="6" s="1"/>
  <c r="CN67" i="6"/>
  <c r="H67" i="6" s="1"/>
  <c r="CN89" i="6"/>
  <c r="H89" i="6" s="1"/>
  <c r="CN1" i="6"/>
  <c r="CK89" i="6"/>
  <c r="CI89" i="6" s="1"/>
  <c r="CK134" i="6"/>
  <c r="CI134" i="6" s="1"/>
  <c r="CK59" i="6"/>
  <c r="CI59" i="6" s="1"/>
  <c r="CK177" i="6"/>
  <c r="CI177" i="6" s="1"/>
  <c r="CK163" i="6"/>
  <c r="CK34" i="6"/>
  <c r="CK38" i="6"/>
  <c r="CI38" i="6" s="1"/>
  <c r="CK73" i="6"/>
  <c r="CI73" i="6" s="1"/>
  <c r="CK67" i="6"/>
  <c r="CI67" i="6" s="1"/>
  <c r="CK47" i="6"/>
  <c r="CI47" i="6" s="1"/>
  <c r="CK65" i="6"/>
  <c r="CI65" i="6" s="1"/>
  <c r="CK10" i="6"/>
  <c r="CI10" i="6" s="1"/>
  <c r="CK205" i="6"/>
  <c r="CI205" i="6" s="1"/>
  <c r="CK182" i="6"/>
  <c r="CI182" i="6" s="1"/>
  <c r="CK16" i="6"/>
  <c r="CI16" i="6" s="1"/>
  <c r="CK29" i="6"/>
  <c r="CI29" i="6" s="1"/>
  <c r="CK21" i="6"/>
  <c r="CI21" i="6" s="1"/>
  <c r="CK167" i="6"/>
  <c r="CI167" i="6" s="1"/>
  <c r="CK225" i="6"/>
  <c r="CI225" i="6" s="1"/>
  <c r="CK125" i="6"/>
  <c r="CI125" i="6" s="1"/>
  <c r="CK60" i="6"/>
  <c r="CI60" i="6" s="1"/>
  <c r="CK189" i="6"/>
  <c r="CI189" i="6" s="1"/>
  <c r="CK35" i="6"/>
  <c r="CI35" i="6" s="1"/>
  <c r="CK172" i="6"/>
  <c r="CI172" i="6" s="1"/>
  <c r="CK123" i="6"/>
  <c r="CI123" i="6" s="1"/>
  <c r="CK49" i="6"/>
  <c r="CI49" i="6" s="1"/>
  <c r="CK207" i="6"/>
  <c r="CI207" i="6" s="1"/>
  <c r="CK41" i="6"/>
  <c r="CI41" i="6" s="1"/>
  <c r="CK203" i="6"/>
  <c r="CI203" i="6" s="1"/>
  <c r="CK103" i="6"/>
  <c r="CI103" i="6" s="1"/>
  <c r="CK145" i="6"/>
  <c r="CI145" i="6" s="1"/>
  <c r="CK150" i="6"/>
  <c r="CI150" i="6" s="1"/>
  <c r="CK18" i="6"/>
  <c r="CK62" i="6"/>
  <c r="CI62" i="6" s="1"/>
  <c r="CK192" i="6"/>
  <c r="CI192" i="6" s="1"/>
  <c r="CK83" i="6"/>
  <c r="CI83" i="6" s="1"/>
  <c r="CK141" i="6"/>
  <c r="CK70" i="6"/>
  <c r="CI70" i="6" s="1"/>
  <c r="CK81" i="6"/>
  <c r="CI81" i="6" s="1"/>
  <c r="CK190" i="6"/>
  <c r="CI190" i="6" s="1"/>
  <c r="CK5" i="6"/>
  <c r="CK153" i="6"/>
  <c r="CI153" i="6" s="1"/>
  <c r="CK168" i="6"/>
  <c r="CI168" i="6" s="1"/>
  <c r="CK199" i="6"/>
  <c r="CI199" i="6" s="1"/>
  <c r="CK188" i="6"/>
  <c r="CI188" i="6" s="1"/>
  <c r="CK138" i="6"/>
  <c r="CI138" i="6" s="1"/>
  <c r="CK222" i="6"/>
  <c r="CI222" i="6" s="1"/>
  <c r="CK217" i="6"/>
  <c r="CI217" i="6" s="1"/>
  <c r="CK133" i="6"/>
  <c r="CI133" i="6" s="1"/>
  <c r="CK206" i="6"/>
  <c r="CI206" i="6" s="1"/>
  <c r="CK115" i="6"/>
  <c r="CI115" i="6" s="1"/>
  <c r="CK186" i="6"/>
  <c r="CI186" i="6" s="1"/>
  <c r="CK31" i="6"/>
  <c r="CI31" i="6" s="1"/>
  <c r="CK143" i="6"/>
  <c r="CI143" i="6" s="1"/>
  <c r="CK214" i="6"/>
  <c r="CI214" i="6" s="1"/>
  <c r="CK112" i="6"/>
  <c r="CI112" i="6" s="1"/>
  <c r="CK15" i="6"/>
  <c r="CI15" i="6" s="1"/>
  <c r="CK53" i="6"/>
  <c r="CI53" i="6" s="1"/>
  <c r="CK184" i="6"/>
  <c r="CI184" i="6" s="1"/>
  <c r="CK107" i="6"/>
  <c r="CI107" i="6" s="1"/>
  <c r="CK80" i="6"/>
  <c r="CI80" i="6" s="1"/>
  <c r="CK90" i="6"/>
  <c r="CI90" i="6" s="1"/>
  <c r="CK25" i="6"/>
  <c r="CI25" i="6" s="1"/>
  <c r="CK128" i="6"/>
  <c r="CI128" i="6" s="1"/>
  <c r="CK209" i="6"/>
  <c r="CI209" i="6" s="1"/>
  <c r="CK86" i="6"/>
  <c r="CI86" i="6" s="1"/>
  <c r="CK28" i="6"/>
  <c r="CI28" i="6" s="1"/>
  <c r="CK124" i="6"/>
  <c r="CI124" i="6" s="1"/>
  <c r="CK196" i="6"/>
  <c r="CI196" i="6" s="1"/>
  <c r="CK151" i="6"/>
  <c r="CI151" i="6" s="1"/>
  <c r="CK198" i="6"/>
  <c r="CI198" i="6" s="1"/>
  <c r="CK226" i="6"/>
  <c r="CI226" i="6" s="1"/>
  <c r="CK12" i="6"/>
  <c r="CI12" i="6" s="1"/>
  <c r="CK72" i="6"/>
  <c r="CI72" i="6" s="1"/>
  <c r="CK148" i="6"/>
  <c r="CI148" i="6" s="1"/>
  <c r="CK54" i="6"/>
  <c r="CI54" i="6" s="1"/>
  <c r="CK227" i="6"/>
  <c r="CI227" i="6" s="1"/>
  <c r="CK187" i="6"/>
  <c r="CI187" i="6" s="1"/>
  <c r="CK228" i="6"/>
  <c r="CI228" i="6" s="1"/>
  <c r="CK218" i="6"/>
  <c r="CI218" i="6" s="1"/>
  <c r="CK109" i="6"/>
  <c r="CI109" i="6" s="1"/>
  <c r="CK50" i="6"/>
  <c r="CI50" i="6" s="1"/>
  <c r="CK44" i="6"/>
  <c r="CI44" i="6" s="1"/>
  <c r="CK194" i="6"/>
  <c r="CI194" i="6" s="1"/>
  <c r="CK74" i="6"/>
  <c r="CI74" i="6" s="1"/>
  <c r="CK191" i="6"/>
  <c r="CK88" i="6"/>
  <c r="CI88" i="6" s="1"/>
  <c r="CK156" i="6"/>
  <c r="CI156" i="6" s="1"/>
  <c r="CK94" i="6"/>
  <c r="CI94" i="6" s="1"/>
  <c r="CK202" i="6"/>
  <c r="CI202" i="6" s="1"/>
  <c r="CK102" i="6"/>
  <c r="CI102" i="6" s="1"/>
  <c r="CK75" i="6"/>
  <c r="CI75" i="6" s="1"/>
  <c r="CK71" i="6"/>
  <c r="CI71" i="6" s="1"/>
  <c r="CK208" i="6"/>
  <c r="CI208" i="6" s="1"/>
  <c r="CK195" i="6"/>
  <c r="CI195" i="6" s="1"/>
  <c r="CK22" i="6"/>
  <c r="CI22" i="6" s="1"/>
  <c r="CK57" i="6"/>
  <c r="CI57" i="6" s="1"/>
  <c r="CK181" i="6"/>
  <c r="CI181" i="6" s="1"/>
  <c r="CK101" i="6"/>
  <c r="CI101" i="6" s="1"/>
  <c r="CK166" i="6"/>
  <c r="CI166" i="6" s="1"/>
  <c r="CK78" i="6"/>
  <c r="CI78" i="6" s="1"/>
  <c r="CK131" i="6"/>
  <c r="CI131" i="6" s="1"/>
  <c r="CK8" i="6"/>
  <c r="CI8" i="6" s="1"/>
  <c r="CK58" i="6"/>
  <c r="CI58" i="6" s="1"/>
  <c r="CK37" i="6"/>
  <c r="CI37" i="6" s="1"/>
  <c r="CK159" i="6"/>
  <c r="CI159" i="6" s="1"/>
  <c r="CK120" i="6"/>
  <c r="CI120" i="6" s="1"/>
  <c r="CK98" i="6"/>
  <c r="CI98" i="6" s="1"/>
  <c r="CK116" i="6"/>
  <c r="CI116" i="6" s="1"/>
  <c r="CK129" i="6"/>
  <c r="CI129" i="6" s="1"/>
  <c r="CK9" i="6"/>
  <c r="CK144" i="6"/>
  <c r="CI144" i="6" s="1"/>
  <c r="CK110" i="6"/>
  <c r="CI110" i="6" s="1"/>
  <c r="CK200" i="6"/>
  <c r="CI200" i="6" s="1"/>
  <c r="CK229" i="6"/>
  <c r="CI229" i="6" s="1"/>
  <c r="CK84" i="6"/>
  <c r="CI84" i="6" s="1"/>
  <c r="CK230" i="6"/>
  <c r="CI230" i="6" s="1"/>
  <c r="CK64" i="6"/>
  <c r="CI64" i="6" s="1"/>
  <c r="CK92" i="6"/>
  <c r="CI92" i="6" s="1"/>
  <c r="CK56" i="6"/>
  <c r="CI56" i="6" s="1"/>
  <c r="CK117" i="6"/>
  <c r="CI117" i="6" s="1"/>
  <c r="CK147" i="6"/>
  <c r="CI147" i="6" s="1"/>
  <c r="CK220" i="6"/>
  <c r="CI220" i="6" s="1"/>
  <c r="CK146" i="6"/>
  <c r="CI146" i="6" s="1"/>
  <c r="CK100" i="6"/>
  <c r="CI100" i="6" s="1"/>
  <c r="CK14" i="6"/>
  <c r="CI14" i="6" s="1"/>
  <c r="CK68" i="6"/>
  <c r="CI68" i="6" s="1"/>
  <c r="CK158" i="6"/>
  <c r="CI158" i="6" s="1"/>
  <c r="CK7" i="6"/>
  <c r="CI7" i="6" s="1"/>
  <c r="CK139" i="6"/>
  <c r="CI139" i="6" s="1"/>
  <c r="CK33" i="6"/>
  <c r="CI33" i="6" s="1"/>
  <c r="CK96" i="6"/>
  <c r="CI96" i="6" s="1"/>
  <c r="CK223" i="6"/>
  <c r="CI223" i="6" s="1"/>
  <c r="CK48" i="6"/>
  <c r="CI48" i="6" s="1"/>
  <c r="CK155" i="6"/>
  <c r="CI155" i="6" s="1"/>
  <c r="CK231" i="6"/>
  <c r="CI231" i="6" s="1"/>
  <c r="CK135" i="6"/>
  <c r="CI135" i="6" s="1"/>
  <c r="CK210" i="6"/>
  <c r="CI210" i="6" s="1"/>
  <c r="CK66" i="6"/>
  <c r="CI66" i="6" s="1"/>
  <c r="CK197" i="6"/>
  <c r="CI197" i="6" s="1"/>
  <c r="CK42" i="6"/>
  <c r="CI42" i="6" s="1"/>
  <c r="CK76" i="6"/>
  <c r="CI76" i="6" s="1"/>
  <c r="CK213" i="6"/>
  <c r="CI213" i="6" s="1"/>
  <c r="CK183" i="6"/>
  <c r="CI183" i="6" s="1"/>
  <c r="CK140" i="6"/>
  <c r="CI140" i="6" s="1"/>
  <c r="CK219" i="6"/>
  <c r="CI219" i="6" s="1"/>
  <c r="CK39" i="6"/>
  <c r="CI39" i="6" s="1"/>
  <c r="CK106" i="6"/>
  <c r="CI106" i="6" s="1"/>
  <c r="CK171" i="6"/>
  <c r="CI171" i="6" s="1"/>
  <c r="CK142" i="6"/>
  <c r="CI142" i="6" s="1"/>
  <c r="CK51" i="6"/>
  <c r="CI51" i="6" s="1"/>
  <c r="CK93" i="6"/>
  <c r="CI93" i="6" s="1"/>
  <c r="CK160" i="6"/>
  <c r="CI160" i="6" s="1"/>
  <c r="CK122" i="6"/>
  <c r="CI122" i="6" s="1"/>
  <c r="CK79" i="6"/>
  <c r="CI79" i="6" s="1"/>
  <c r="CK154" i="6"/>
  <c r="CI154" i="6" s="1"/>
  <c r="CK32" i="6"/>
  <c r="CI32" i="6" s="1"/>
  <c r="CK179" i="6"/>
  <c r="CI179" i="6" s="1"/>
  <c r="CK178" i="6"/>
  <c r="CI178" i="6" s="1"/>
  <c r="CK130" i="6"/>
  <c r="CI130" i="6" s="1"/>
  <c r="CK26" i="6"/>
  <c r="CI26" i="6" s="1"/>
  <c r="CK137" i="6"/>
  <c r="CI137" i="6" s="1"/>
  <c r="CK152" i="6"/>
  <c r="CI152" i="6" s="1"/>
  <c r="CK212" i="6"/>
  <c r="CI212" i="6" s="1"/>
  <c r="CK170" i="6"/>
  <c r="CI170" i="6" s="1"/>
  <c r="CK82" i="6"/>
  <c r="CI82" i="6" s="1"/>
  <c r="CK174" i="6"/>
  <c r="CI174" i="6" s="1"/>
  <c r="CK45" i="6"/>
  <c r="CI45" i="6" s="1"/>
  <c r="CK126" i="6"/>
  <c r="CI126" i="6" s="1"/>
  <c r="CK77" i="6"/>
  <c r="CI77" i="6" s="1"/>
  <c r="CK36" i="6"/>
  <c r="CI36" i="6" s="1"/>
  <c r="CK23" i="6"/>
  <c r="CI23" i="6" s="1"/>
  <c r="CK113" i="6"/>
  <c r="CI113" i="6" s="1"/>
  <c r="CK216" i="6"/>
  <c r="CI216" i="6" s="1"/>
  <c r="CK40" i="6"/>
  <c r="CI40" i="6" s="1"/>
  <c r="CK87" i="6"/>
  <c r="CI87" i="6" s="1"/>
  <c r="CK114" i="6"/>
  <c r="CI114" i="6" s="1"/>
  <c r="CK91" i="6"/>
  <c r="CI91" i="6" s="1"/>
  <c r="CK162" i="6"/>
  <c r="CI162" i="6" s="1"/>
  <c r="CK157" i="6"/>
  <c r="CI157" i="6" s="1"/>
  <c r="CK43" i="6"/>
  <c r="CI43" i="6" s="1"/>
  <c r="CK85" i="6"/>
  <c r="CI85" i="6" s="1"/>
  <c r="CK224" i="6"/>
  <c r="CI224" i="6" s="1"/>
  <c r="CK3" i="6"/>
  <c r="CI3" i="6" s="1"/>
  <c r="CK20" i="6"/>
  <c r="CI20" i="6" s="1"/>
  <c r="CK201" i="6"/>
  <c r="CI201" i="6" s="1"/>
  <c r="CK111" i="6"/>
  <c r="CI111" i="6" s="1"/>
  <c r="CK97" i="6"/>
  <c r="CI97" i="6" s="1"/>
  <c r="CK132" i="6"/>
  <c r="CI132" i="6" s="1"/>
  <c r="CK149" i="6"/>
  <c r="CI149" i="6" s="1"/>
  <c r="CK27" i="6"/>
  <c r="CI27" i="6" s="1"/>
  <c r="CK11" i="6"/>
  <c r="CI11" i="6" s="1"/>
  <c r="CK52" i="6"/>
  <c r="CI52" i="6" s="1"/>
  <c r="CK13" i="6"/>
  <c r="CI13" i="6" s="1"/>
  <c r="CK105" i="6"/>
  <c r="CI105" i="6" s="1"/>
  <c r="CK173" i="6"/>
  <c r="CI173" i="6" s="1"/>
  <c r="CK118" i="6"/>
  <c r="CI118" i="6" s="1"/>
  <c r="CK6" i="6"/>
  <c r="CK215" i="6"/>
  <c r="CI215" i="6" s="1"/>
  <c r="CK221" i="6"/>
  <c r="CI221" i="6" s="1"/>
  <c r="CK127" i="6"/>
  <c r="CI127" i="6" s="1"/>
  <c r="CK17" i="6"/>
  <c r="CI17" i="6" s="1"/>
  <c r="CK175" i="6"/>
  <c r="CI175" i="6" s="1"/>
  <c r="CK19" i="6"/>
  <c r="CI19" i="6" s="1"/>
  <c r="CK108" i="6"/>
  <c r="CI108" i="6" s="1"/>
  <c r="CK95" i="6"/>
  <c r="CI95" i="6" s="1"/>
  <c r="CK104" i="6"/>
  <c r="CI104" i="6" s="1"/>
  <c r="CK46" i="6"/>
  <c r="CI46" i="6" s="1"/>
  <c r="CK119" i="6"/>
  <c r="CI119" i="6" s="1"/>
  <c r="CK4" i="6"/>
  <c r="CI4" i="6" s="1"/>
  <c r="CK232" i="6"/>
  <c r="CI232" i="6" s="1"/>
  <c r="CK61" i="6"/>
  <c r="CI61" i="6" s="1"/>
  <c r="CK136" i="6"/>
  <c r="CI136" i="6" s="1"/>
  <c r="CK69" i="6"/>
  <c r="CI69" i="6" s="1"/>
  <c r="CK63" i="6"/>
  <c r="CI63" i="6" s="1"/>
  <c r="CK193" i="6"/>
  <c r="CI193" i="6" s="1"/>
  <c r="CK169" i="6"/>
  <c r="CI169" i="6" s="1"/>
  <c r="CK165" i="6"/>
  <c r="CI165" i="6" s="1"/>
  <c r="CK55" i="6"/>
  <c r="CI55" i="6" s="1"/>
  <c r="CK164" i="6"/>
  <c r="CI164" i="6" s="1"/>
  <c r="CK180" i="6"/>
  <c r="CI180" i="6" s="1"/>
  <c r="CK24" i="6"/>
  <c r="CI24" i="6" s="1"/>
  <c r="CK121" i="6"/>
  <c r="CI121" i="6" s="1"/>
  <c r="CK233" i="6"/>
  <c r="CI233" i="6" s="1"/>
  <c r="CK99" i="6"/>
  <c r="CI99" i="6" s="1"/>
  <c r="CK30" i="6"/>
  <c r="CK185" i="6"/>
  <c r="CI185" i="6" s="1"/>
  <c r="CK204" i="6"/>
  <c r="CI204" i="6" s="1"/>
  <c r="CK176" i="6"/>
  <c r="CI176" i="6" s="1"/>
  <c r="CK211" i="6"/>
  <c r="CI211" i="6" s="1"/>
  <c r="CK2" i="6"/>
  <c r="CI2" i="6" s="1"/>
  <c r="CK161" i="6"/>
  <c r="CI161" i="6" s="1"/>
  <c r="CI1" i="6"/>
  <c r="CI30" i="6"/>
  <c r="CI6" i="6"/>
  <c r="CI9" i="6"/>
  <c r="CI191" i="6"/>
  <c r="CI5" i="6"/>
  <c r="CI141" i="6"/>
  <c r="CI18" i="6"/>
  <c r="CI34" i="6"/>
  <c r="CI163" i="6"/>
  <c r="BV89" i="6"/>
  <c r="BT89" i="6" s="1"/>
  <c r="BV134" i="6"/>
  <c r="BT134" i="6" s="1"/>
  <c r="BV59" i="6"/>
  <c r="BT59" i="6" s="1"/>
  <c r="BV177" i="6"/>
  <c r="BV163" i="6"/>
  <c r="BV34" i="6"/>
  <c r="BT34" i="6" s="1"/>
  <c r="BV38" i="6"/>
  <c r="BT38" i="6" s="1"/>
  <c r="BV73" i="6"/>
  <c r="BT73" i="6" s="1"/>
  <c r="BV67" i="6"/>
  <c r="BT67" i="6" s="1"/>
  <c r="BV47" i="6"/>
  <c r="BT47" i="6" s="1"/>
  <c r="BV65" i="6"/>
  <c r="BV10" i="6"/>
  <c r="BV205" i="6"/>
  <c r="BT205" i="6" s="1"/>
  <c r="BV182" i="6"/>
  <c r="BT182" i="6" s="1"/>
  <c r="BV16" i="6"/>
  <c r="BT16" i="6" s="1"/>
  <c r="BV29" i="6"/>
  <c r="BT29" i="6" s="1"/>
  <c r="BV21" i="6"/>
  <c r="BV167" i="6"/>
  <c r="BT167" i="6" s="1"/>
  <c r="BV225" i="6"/>
  <c r="BT225" i="6" s="1"/>
  <c r="BV125" i="6"/>
  <c r="BV60" i="6"/>
  <c r="BT60" i="6" s="1"/>
  <c r="BV189" i="6"/>
  <c r="BT189" i="6" s="1"/>
  <c r="BV35" i="6"/>
  <c r="BT35" i="6" s="1"/>
  <c r="BV172" i="6"/>
  <c r="BT172" i="6" s="1"/>
  <c r="BV123" i="6"/>
  <c r="BT123" i="6" s="1"/>
  <c r="BV49" i="6"/>
  <c r="BT49" i="6" s="1"/>
  <c r="BV207" i="6"/>
  <c r="BT207" i="6" s="1"/>
  <c r="BV41" i="6"/>
  <c r="BV203" i="6"/>
  <c r="BT203" i="6" s="1"/>
  <c r="BV103" i="6"/>
  <c r="BT103" i="6" s="1"/>
  <c r="BV145" i="6"/>
  <c r="BT145" i="6" s="1"/>
  <c r="BV150" i="6"/>
  <c r="BT150" i="6" s="1"/>
  <c r="BV18" i="6"/>
  <c r="BT18" i="6" s="1"/>
  <c r="BV62" i="6"/>
  <c r="BT62" i="6" s="1"/>
  <c r="BV192" i="6"/>
  <c r="BT192" i="6" s="1"/>
  <c r="BV83" i="6"/>
  <c r="BV141" i="6"/>
  <c r="BT141" i="6" s="1"/>
  <c r="BV70" i="6"/>
  <c r="BT70" i="6" s="1"/>
  <c r="BV81" i="6"/>
  <c r="BT81" i="6" s="1"/>
  <c r="BV190" i="6"/>
  <c r="BT190" i="6" s="1"/>
  <c r="BV5" i="6"/>
  <c r="BV153" i="6"/>
  <c r="BT153" i="6" s="1"/>
  <c r="BV168" i="6"/>
  <c r="BT168" i="6" s="1"/>
  <c r="BV199" i="6"/>
  <c r="BV188" i="6"/>
  <c r="BT188" i="6" s="1"/>
  <c r="BV138" i="6"/>
  <c r="BT138" i="6" s="1"/>
  <c r="BV222" i="6"/>
  <c r="BT222" i="6" s="1"/>
  <c r="BV217" i="6"/>
  <c r="BT217" i="6" s="1"/>
  <c r="BV133" i="6"/>
  <c r="BV206" i="6"/>
  <c r="BT206" i="6" s="1"/>
  <c r="BV115" i="6"/>
  <c r="BT115" i="6" s="1"/>
  <c r="BV186" i="6"/>
  <c r="BT186" i="6" s="1"/>
  <c r="BV31" i="6"/>
  <c r="BT31" i="6" s="1"/>
  <c r="BV143" i="6"/>
  <c r="BT143" i="6" s="1"/>
  <c r="BV214" i="6"/>
  <c r="BV112" i="6"/>
  <c r="BT112" i="6" s="1"/>
  <c r="BV15" i="6"/>
  <c r="BT15" i="6" s="1"/>
  <c r="BV53" i="6"/>
  <c r="BT53" i="6" s="1"/>
  <c r="BV184" i="6"/>
  <c r="BT184" i="6" s="1"/>
  <c r="BV107" i="6"/>
  <c r="BT107" i="6" s="1"/>
  <c r="BV80" i="6"/>
  <c r="BT80" i="6" s="1"/>
  <c r="BV90" i="6"/>
  <c r="BT90" i="6" s="1"/>
  <c r="BV25" i="6"/>
  <c r="BT25" i="6" s="1"/>
  <c r="BV128" i="6"/>
  <c r="BT128" i="6" s="1"/>
  <c r="BV209" i="6"/>
  <c r="BT209" i="6" s="1"/>
  <c r="BV86" i="6"/>
  <c r="BT86" i="6" s="1"/>
  <c r="BV28" i="6"/>
  <c r="BT28" i="6" s="1"/>
  <c r="BV124" i="6"/>
  <c r="BT124" i="6" s="1"/>
  <c r="BV196" i="6"/>
  <c r="BT196" i="6" s="1"/>
  <c r="BV151" i="6"/>
  <c r="BT151" i="6" s="1"/>
  <c r="BV198" i="6"/>
  <c r="BT198" i="6" s="1"/>
  <c r="BV226" i="6"/>
  <c r="BT226" i="6" s="1"/>
  <c r="BV12" i="6"/>
  <c r="BT12" i="6" s="1"/>
  <c r="BV72" i="6"/>
  <c r="BT72" i="6" s="1"/>
  <c r="BV148" i="6"/>
  <c r="BT148" i="6" s="1"/>
  <c r="BV54" i="6"/>
  <c r="BT54" i="6" s="1"/>
  <c r="BV227" i="6"/>
  <c r="BT227" i="6" s="1"/>
  <c r="BV187" i="6"/>
  <c r="BT187" i="6" s="1"/>
  <c r="BV228" i="6"/>
  <c r="BT228" i="6" s="1"/>
  <c r="BV218" i="6"/>
  <c r="BT218" i="6" s="1"/>
  <c r="BV109" i="6"/>
  <c r="BT109" i="6" s="1"/>
  <c r="BV50" i="6"/>
  <c r="BT50" i="6" s="1"/>
  <c r="BV44" i="6"/>
  <c r="BT44" i="6" s="1"/>
  <c r="BV194" i="6"/>
  <c r="BT194" i="6" s="1"/>
  <c r="BV74" i="6"/>
  <c r="BT74" i="6" s="1"/>
  <c r="BV191" i="6"/>
  <c r="BT191" i="6" s="1"/>
  <c r="BV88" i="6"/>
  <c r="BT88" i="6" s="1"/>
  <c r="BV156" i="6"/>
  <c r="BT156" i="6" s="1"/>
  <c r="BV94" i="6"/>
  <c r="BT94" i="6" s="1"/>
  <c r="BV202" i="6"/>
  <c r="BT202" i="6" s="1"/>
  <c r="BV102" i="6"/>
  <c r="BT102" i="6" s="1"/>
  <c r="BV75" i="6"/>
  <c r="BT75" i="6" s="1"/>
  <c r="BV71" i="6"/>
  <c r="BT71" i="6" s="1"/>
  <c r="BV208" i="6"/>
  <c r="BT208" i="6" s="1"/>
  <c r="BV195" i="6"/>
  <c r="BT195" i="6" s="1"/>
  <c r="BV22" i="6"/>
  <c r="BT22" i="6" s="1"/>
  <c r="BV57" i="6"/>
  <c r="BT57" i="6" s="1"/>
  <c r="BV181" i="6"/>
  <c r="BT181" i="6" s="1"/>
  <c r="BV101" i="6"/>
  <c r="BT101" i="6" s="1"/>
  <c r="BV166" i="6"/>
  <c r="BT166" i="6" s="1"/>
  <c r="BV78" i="6"/>
  <c r="BT78" i="6" s="1"/>
  <c r="BV131" i="6"/>
  <c r="BT131" i="6" s="1"/>
  <c r="BV8" i="6"/>
  <c r="BV58" i="6"/>
  <c r="BT58" i="6" s="1"/>
  <c r="BV37" i="6"/>
  <c r="BT37" i="6" s="1"/>
  <c r="BV159" i="6"/>
  <c r="BT159" i="6" s="1"/>
  <c r="BV120" i="6"/>
  <c r="BT120" i="6" s="1"/>
  <c r="BV98" i="6"/>
  <c r="BT98" i="6" s="1"/>
  <c r="BV116" i="6"/>
  <c r="BT116" i="6" s="1"/>
  <c r="BV129" i="6"/>
  <c r="BT129" i="6" s="1"/>
  <c r="BV9" i="6"/>
  <c r="BT9" i="6" s="1"/>
  <c r="BV144" i="6"/>
  <c r="BT144" i="6" s="1"/>
  <c r="BV110" i="6"/>
  <c r="BT110" i="6" s="1"/>
  <c r="BV200" i="6"/>
  <c r="BT200" i="6" s="1"/>
  <c r="BV229" i="6"/>
  <c r="BT229" i="6" s="1"/>
  <c r="BV84" i="6"/>
  <c r="BT84" i="6" s="1"/>
  <c r="BV230" i="6"/>
  <c r="BT230" i="6" s="1"/>
  <c r="BV64" i="6"/>
  <c r="BT64" i="6" s="1"/>
  <c r="BV92" i="6"/>
  <c r="BT92" i="6" s="1"/>
  <c r="BV56" i="6"/>
  <c r="BT56" i="6" s="1"/>
  <c r="BV117" i="6"/>
  <c r="BT117" i="6" s="1"/>
  <c r="BV147" i="6"/>
  <c r="BT147" i="6" s="1"/>
  <c r="BV220" i="6"/>
  <c r="BT220" i="6" s="1"/>
  <c r="BV146" i="6"/>
  <c r="BT146" i="6" s="1"/>
  <c r="BV100" i="6"/>
  <c r="BT100" i="6" s="1"/>
  <c r="BV14" i="6"/>
  <c r="BT14" i="6" s="1"/>
  <c r="BV68" i="6"/>
  <c r="BT68" i="6" s="1"/>
  <c r="BV158" i="6"/>
  <c r="BT158" i="6" s="1"/>
  <c r="BV7" i="6"/>
  <c r="BT7" i="6" s="1"/>
  <c r="BV139" i="6"/>
  <c r="BT139" i="6" s="1"/>
  <c r="BV33" i="6"/>
  <c r="BT33" i="6" s="1"/>
  <c r="BV96" i="6"/>
  <c r="BT96" i="6" s="1"/>
  <c r="BV223" i="6"/>
  <c r="BT223" i="6" s="1"/>
  <c r="BV48" i="6"/>
  <c r="BT48" i="6" s="1"/>
  <c r="BV155" i="6"/>
  <c r="BV231" i="6"/>
  <c r="BT231" i="6" s="1"/>
  <c r="BV135" i="6"/>
  <c r="BT135" i="6" s="1"/>
  <c r="BV210" i="6"/>
  <c r="BT210" i="6" s="1"/>
  <c r="BV66" i="6"/>
  <c r="BT66" i="6" s="1"/>
  <c r="BV197" i="6"/>
  <c r="BT197" i="6" s="1"/>
  <c r="BV42" i="6"/>
  <c r="BT42" i="6" s="1"/>
  <c r="BV76" i="6"/>
  <c r="BT76" i="6" s="1"/>
  <c r="BV213" i="6"/>
  <c r="BT213" i="6" s="1"/>
  <c r="BV183" i="6"/>
  <c r="BT183" i="6" s="1"/>
  <c r="BV140" i="6"/>
  <c r="BT140" i="6" s="1"/>
  <c r="BV219" i="6"/>
  <c r="BT219" i="6" s="1"/>
  <c r="BV39" i="6"/>
  <c r="BT39" i="6" s="1"/>
  <c r="BV106" i="6"/>
  <c r="BT106" i="6" s="1"/>
  <c r="BV171" i="6"/>
  <c r="BT171" i="6" s="1"/>
  <c r="BV142" i="6"/>
  <c r="BT142" i="6" s="1"/>
  <c r="BV51" i="6"/>
  <c r="BT51" i="6" s="1"/>
  <c r="BV93" i="6"/>
  <c r="BT93" i="6" s="1"/>
  <c r="BV160" i="6"/>
  <c r="BV122" i="6"/>
  <c r="BT122" i="6" s="1"/>
  <c r="BV79" i="6"/>
  <c r="BT79" i="6" s="1"/>
  <c r="BV154" i="6"/>
  <c r="BT154" i="6" s="1"/>
  <c r="BV32" i="6"/>
  <c r="BT32" i="6" s="1"/>
  <c r="BV179" i="6"/>
  <c r="BT179" i="6" s="1"/>
  <c r="BV178" i="6"/>
  <c r="BT178" i="6" s="1"/>
  <c r="BV130" i="6"/>
  <c r="BT130" i="6" s="1"/>
  <c r="BV26" i="6"/>
  <c r="BT26" i="6" s="1"/>
  <c r="BV137" i="6"/>
  <c r="BT137" i="6" s="1"/>
  <c r="BV152" i="6"/>
  <c r="BT152" i="6" s="1"/>
  <c r="BV212" i="6"/>
  <c r="BT212" i="6" s="1"/>
  <c r="BV170" i="6"/>
  <c r="BT170" i="6" s="1"/>
  <c r="BV82" i="6"/>
  <c r="BT82" i="6" s="1"/>
  <c r="BV174" i="6"/>
  <c r="BV45" i="6"/>
  <c r="BT45" i="6" s="1"/>
  <c r="BV126" i="6"/>
  <c r="BT126" i="6" s="1"/>
  <c r="BV77" i="6"/>
  <c r="BT77" i="6" s="1"/>
  <c r="BV36" i="6"/>
  <c r="BT36" i="6" s="1"/>
  <c r="BV23" i="6"/>
  <c r="BT23" i="6" s="1"/>
  <c r="BV113" i="6"/>
  <c r="BT113" i="6" s="1"/>
  <c r="BV216" i="6"/>
  <c r="BT216" i="6" s="1"/>
  <c r="BV40" i="6"/>
  <c r="BT40" i="6" s="1"/>
  <c r="BV87" i="6"/>
  <c r="BT87" i="6" s="1"/>
  <c r="BV114" i="6"/>
  <c r="BT114" i="6" s="1"/>
  <c r="BV91" i="6"/>
  <c r="BT91" i="6" s="1"/>
  <c r="BV162" i="6"/>
  <c r="BT162" i="6" s="1"/>
  <c r="BV157" i="6"/>
  <c r="BT157" i="6" s="1"/>
  <c r="BV43" i="6"/>
  <c r="BT43" i="6" s="1"/>
  <c r="BV85" i="6"/>
  <c r="BT85" i="6" s="1"/>
  <c r="BV224" i="6"/>
  <c r="BT224" i="6" s="1"/>
  <c r="BV3" i="6"/>
  <c r="BT3" i="6" s="1"/>
  <c r="BV20" i="6"/>
  <c r="BT20" i="6" s="1"/>
  <c r="BV201" i="6"/>
  <c r="BT201" i="6" s="1"/>
  <c r="BV111" i="6"/>
  <c r="BT111" i="6" s="1"/>
  <c r="BV97" i="6"/>
  <c r="BT97" i="6" s="1"/>
  <c r="BV132" i="6"/>
  <c r="BT132" i="6" s="1"/>
  <c r="BV149" i="6"/>
  <c r="BT149" i="6" s="1"/>
  <c r="BV27" i="6"/>
  <c r="BT27" i="6" s="1"/>
  <c r="BV11" i="6"/>
  <c r="BT11" i="6" s="1"/>
  <c r="BV52" i="6"/>
  <c r="BT52" i="6" s="1"/>
  <c r="BV13" i="6"/>
  <c r="BT13" i="6" s="1"/>
  <c r="BV105" i="6"/>
  <c r="BT105" i="6" s="1"/>
  <c r="BV173" i="6"/>
  <c r="BT173" i="6" s="1"/>
  <c r="BV118" i="6"/>
  <c r="BT118" i="6" s="1"/>
  <c r="BV6" i="6"/>
  <c r="BT6" i="6" s="1"/>
  <c r="BV215" i="6"/>
  <c r="BT215" i="6" s="1"/>
  <c r="BV221" i="6"/>
  <c r="BT221" i="6" s="1"/>
  <c r="BV127" i="6"/>
  <c r="BT127" i="6" s="1"/>
  <c r="BV17" i="6"/>
  <c r="BT17" i="6" s="1"/>
  <c r="BV175" i="6"/>
  <c r="BT175" i="6" s="1"/>
  <c r="BV19" i="6"/>
  <c r="BV108" i="6"/>
  <c r="BT108" i="6" s="1"/>
  <c r="BV95" i="6"/>
  <c r="BT95" i="6" s="1"/>
  <c r="BV104" i="6"/>
  <c r="BT104" i="6" s="1"/>
  <c r="BV46" i="6"/>
  <c r="BT46" i="6" s="1"/>
  <c r="BV119" i="6"/>
  <c r="BT119" i="6" s="1"/>
  <c r="BV4" i="6"/>
  <c r="BT4" i="6" s="1"/>
  <c r="BV232" i="6"/>
  <c r="BT232" i="6" s="1"/>
  <c r="BV61" i="6"/>
  <c r="BT61" i="6" s="1"/>
  <c r="BV136" i="6"/>
  <c r="BT136" i="6" s="1"/>
  <c r="BV69" i="6"/>
  <c r="BT69" i="6" s="1"/>
  <c r="BV63" i="6"/>
  <c r="BT63" i="6" s="1"/>
  <c r="BV193" i="6"/>
  <c r="BT193" i="6" s="1"/>
  <c r="BV169" i="6"/>
  <c r="BT169" i="6" s="1"/>
  <c r="BV165" i="6"/>
  <c r="BT165" i="6" s="1"/>
  <c r="BV55" i="6"/>
  <c r="BT55" i="6" s="1"/>
  <c r="BV164" i="6"/>
  <c r="BT164" i="6" s="1"/>
  <c r="BV180" i="6"/>
  <c r="BT180" i="6" s="1"/>
  <c r="BV24" i="6"/>
  <c r="BT24" i="6" s="1"/>
  <c r="BV121" i="6"/>
  <c r="BT121" i="6" s="1"/>
  <c r="BV233" i="6"/>
  <c r="BT233" i="6" s="1"/>
  <c r="BV99" i="6"/>
  <c r="BT99" i="6" s="1"/>
  <c r="BV30" i="6"/>
  <c r="BT30" i="6" s="1"/>
  <c r="BV185" i="6"/>
  <c r="BT185" i="6" s="1"/>
  <c r="BV204" i="6"/>
  <c r="BT204" i="6" s="1"/>
  <c r="BV176" i="6"/>
  <c r="BT176" i="6" s="1"/>
  <c r="BV211" i="6"/>
  <c r="BT211" i="6" s="1"/>
  <c r="BV2" i="6"/>
  <c r="BT2" i="6" s="1"/>
  <c r="BV161" i="6"/>
  <c r="BT161" i="6" s="1"/>
  <c r="BT19" i="6"/>
  <c r="BT174" i="6"/>
  <c r="BT160" i="6"/>
  <c r="BT155" i="6"/>
  <c r="BT8" i="6"/>
  <c r="BT214" i="6"/>
  <c r="BT133" i="6"/>
  <c r="BT199" i="6"/>
  <c r="BT5" i="6"/>
  <c r="BT83" i="6"/>
  <c r="BT41" i="6"/>
  <c r="BT125" i="6"/>
  <c r="BT21" i="6"/>
  <c r="BT10" i="6"/>
  <c r="BT65" i="6"/>
  <c r="BT163" i="6"/>
  <c r="BT177" i="6"/>
  <c r="BT1" i="6"/>
  <c r="BO232" i="6"/>
  <c r="BO38" i="6"/>
  <c r="BO73" i="6"/>
  <c r="BO67" i="6"/>
  <c r="BO47" i="6"/>
  <c r="BO65" i="6"/>
  <c r="BO10" i="6"/>
  <c r="BO182" i="6"/>
  <c r="BO16" i="6"/>
  <c r="BO29" i="6"/>
  <c r="BO21" i="6"/>
  <c r="BO167" i="6"/>
  <c r="BO225" i="6"/>
  <c r="BO125" i="6"/>
  <c r="BO60" i="6"/>
  <c r="BO189" i="6"/>
  <c r="BO35" i="6"/>
  <c r="BO123" i="6"/>
  <c r="BO203" i="6"/>
  <c r="BO103" i="6"/>
  <c r="BO145" i="6"/>
  <c r="BO150" i="6"/>
  <c r="BO18" i="6"/>
  <c r="BO62" i="6"/>
  <c r="BO192" i="6"/>
  <c r="BO83" i="6"/>
  <c r="BO141" i="6"/>
  <c r="BO70" i="6"/>
  <c r="BO81" i="6"/>
  <c r="BO190" i="6"/>
  <c r="BO5" i="6"/>
  <c r="BO153" i="6"/>
  <c r="BO168" i="6"/>
  <c r="BO199" i="6"/>
  <c r="BO188" i="6"/>
  <c r="BO138" i="6"/>
  <c r="BO222" i="6"/>
  <c r="BO133" i="6"/>
  <c r="BO206" i="6"/>
  <c r="BO115" i="6"/>
  <c r="BO186" i="6"/>
  <c r="BO31" i="6"/>
  <c r="BO143" i="6"/>
  <c r="BO214" i="6"/>
  <c r="BO112" i="6"/>
  <c r="BO53" i="6"/>
  <c r="BO184" i="6"/>
  <c r="BO107" i="6"/>
  <c r="BO80" i="6"/>
  <c r="BO90" i="6"/>
  <c r="BO25" i="6"/>
  <c r="BO128" i="6"/>
  <c r="BO209" i="6"/>
  <c r="BO86" i="6"/>
  <c r="BO28" i="6"/>
  <c r="BO124" i="6"/>
  <c r="BO196" i="6"/>
  <c r="BO151" i="6"/>
  <c r="BO198" i="6"/>
  <c r="BO226" i="6"/>
  <c r="BO12" i="6"/>
  <c r="BO72" i="6"/>
  <c r="BO148" i="6"/>
  <c r="BO54" i="6"/>
  <c r="BO227" i="6"/>
  <c r="BO187" i="6"/>
  <c r="BO228" i="6"/>
  <c r="BO218" i="6"/>
  <c r="BO109" i="6"/>
  <c r="BO44" i="6"/>
  <c r="BO194" i="6"/>
  <c r="BO74" i="6"/>
  <c r="BO191" i="6"/>
  <c r="BO88" i="6"/>
  <c r="BO156" i="6"/>
  <c r="BO94" i="6"/>
  <c r="BO202" i="6"/>
  <c r="BO102" i="6"/>
  <c r="BO75" i="6"/>
  <c r="BO71" i="6"/>
  <c r="BO208" i="6"/>
  <c r="BO195" i="6"/>
  <c r="BO22" i="6"/>
  <c r="BO57" i="6"/>
  <c r="BO181" i="6"/>
  <c r="BO101" i="6"/>
  <c r="BO166" i="6"/>
  <c r="BO78" i="6"/>
  <c r="BO131" i="6"/>
  <c r="BO8" i="6"/>
  <c r="BO58" i="6"/>
  <c r="BO37" i="6"/>
  <c r="BO159" i="6"/>
  <c r="BO120" i="6"/>
  <c r="BO98" i="6"/>
  <c r="BO116" i="6"/>
  <c r="BO129" i="6"/>
  <c r="BO9" i="6"/>
  <c r="BO110" i="6"/>
  <c r="BO200" i="6"/>
  <c r="BO84" i="6"/>
  <c r="BO230" i="6"/>
  <c r="BO64" i="6"/>
  <c r="BO92" i="6"/>
  <c r="BO56" i="6"/>
  <c r="BO147" i="6"/>
  <c r="BO220" i="6"/>
  <c r="BO146" i="6"/>
  <c r="BO100" i="6"/>
  <c r="BO14" i="6"/>
  <c r="BO68" i="6"/>
  <c r="BO158" i="6"/>
  <c r="BO7" i="6"/>
  <c r="BO139" i="6"/>
  <c r="BO33" i="6"/>
  <c r="BO96" i="6"/>
  <c r="BO223" i="6"/>
  <c r="BO48" i="6"/>
  <c r="BO155" i="6"/>
  <c r="BO231" i="6"/>
  <c r="BO135" i="6"/>
  <c r="BO210" i="6"/>
  <c r="BO66" i="6"/>
  <c r="BO197" i="6"/>
  <c r="BO42" i="6"/>
  <c r="BO76" i="6"/>
  <c r="BO213" i="6"/>
  <c r="BO183" i="6"/>
  <c r="BO140" i="6"/>
  <c r="BO219" i="6"/>
  <c r="BO39" i="6"/>
  <c r="BO106" i="6"/>
  <c r="BO171" i="6"/>
  <c r="BO142" i="6"/>
  <c r="BO51" i="6"/>
  <c r="BO93" i="6"/>
  <c r="BO160" i="6"/>
  <c r="BO122" i="6"/>
  <c r="BO79" i="6"/>
  <c r="BO154" i="6"/>
  <c r="BO32" i="6"/>
  <c r="BO179" i="6"/>
  <c r="BO178" i="6"/>
  <c r="BO130" i="6"/>
  <c r="BO26" i="6"/>
  <c r="BO137" i="6"/>
  <c r="BO152" i="6"/>
  <c r="BO212" i="6"/>
  <c r="BO170" i="6"/>
  <c r="BO82" i="6"/>
  <c r="BO174" i="6"/>
  <c r="BO77" i="6"/>
  <c r="BO36" i="6"/>
  <c r="BO23" i="6"/>
  <c r="BO113" i="6"/>
  <c r="BO216" i="6"/>
  <c r="BO40" i="6"/>
  <c r="BO87" i="6"/>
  <c r="BO114" i="6"/>
  <c r="BO91" i="6"/>
  <c r="BO162" i="6"/>
  <c r="BO157" i="6"/>
  <c r="BO43" i="6"/>
  <c r="BO85" i="6"/>
  <c r="BO224" i="6"/>
  <c r="BO3" i="6"/>
  <c r="BO20" i="6"/>
  <c r="BO201" i="6"/>
  <c r="BO111" i="6"/>
  <c r="BO97" i="6"/>
  <c r="BO132" i="6"/>
  <c r="BO149" i="6"/>
  <c r="BO27" i="6"/>
  <c r="BO11" i="6"/>
  <c r="BO52" i="6"/>
  <c r="BO13" i="6"/>
  <c r="BO105" i="6"/>
  <c r="BO173" i="6"/>
  <c r="BO118" i="6"/>
  <c r="BO6" i="6"/>
  <c r="BO215" i="6"/>
  <c r="BO221" i="6"/>
  <c r="BO127" i="6"/>
  <c r="BO17" i="6"/>
  <c r="BO175" i="6"/>
  <c r="BO19" i="6"/>
  <c r="BO108" i="6"/>
  <c r="BO95" i="6"/>
  <c r="BO104" i="6"/>
  <c r="BO46" i="6"/>
  <c r="BO119" i="6"/>
  <c r="BO4" i="6"/>
  <c r="BO61" i="6"/>
  <c r="BO136" i="6"/>
  <c r="BO69" i="6"/>
  <c r="BO63" i="6"/>
  <c r="BO193" i="6"/>
  <c r="BO169" i="6"/>
  <c r="BO165" i="6"/>
  <c r="BO55" i="6"/>
  <c r="BO164" i="6"/>
  <c r="BO180" i="6"/>
  <c r="BO24" i="6"/>
  <c r="BO121" i="6"/>
  <c r="BO233" i="6"/>
  <c r="BO99" i="6"/>
  <c r="BO30" i="6"/>
  <c r="BO185" i="6"/>
  <c r="BO204" i="6"/>
  <c r="BO176" i="6"/>
  <c r="BO211" i="6"/>
  <c r="BO2" i="6"/>
  <c r="BO161" i="6"/>
  <c r="BO89" i="6"/>
  <c r="BO134" i="6"/>
  <c r="BO59" i="6"/>
  <c r="BO177" i="6"/>
  <c r="BO163" i="6"/>
  <c r="BO34" i="6"/>
  <c r="BO205" i="6"/>
  <c r="BO172" i="6"/>
  <c r="BO49" i="6"/>
  <c r="BO207" i="6"/>
  <c r="BO41" i="6"/>
  <c r="BO217" i="6"/>
  <c r="BO15" i="6"/>
  <c r="BO50" i="6"/>
  <c r="BO144" i="6"/>
  <c r="BO117" i="6"/>
  <c r="BO45" i="6"/>
  <c r="BO126" i="6"/>
  <c r="BO1" i="6"/>
  <c r="AZ1" i="6"/>
  <c r="BL89" i="6"/>
  <c r="BJ89" i="6" s="1"/>
  <c r="BL134" i="6"/>
  <c r="BJ134" i="6" s="1"/>
  <c r="BL59" i="6"/>
  <c r="BJ59" i="6" s="1"/>
  <c r="BL177" i="6"/>
  <c r="BJ177" i="6" s="1"/>
  <c r="BL163" i="6"/>
  <c r="BJ163" i="6" s="1"/>
  <c r="BL34" i="6"/>
  <c r="BJ34" i="6" s="1"/>
  <c r="BL38" i="6"/>
  <c r="BJ38" i="6" s="1"/>
  <c r="BL73" i="6"/>
  <c r="BJ73" i="6" s="1"/>
  <c r="BL67" i="6"/>
  <c r="BJ67" i="6" s="1"/>
  <c r="BL47" i="6"/>
  <c r="BJ47" i="6" s="1"/>
  <c r="BL65" i="6"/>
  <c r="BJ65" i="6" s="1"/>
  <c r="BL10" i="6"/>
  <c r="BJ10" i="6" s="1"/>
  <c r="BL205" i="6"/>
  <c r="BJ205" i="6" s="1"/>
  <c r="BL182" i="6"/>
  <c r="BJ182" i="6" s="1"/>
  <c r="BL16" i="6"/>
  <c r="BL29" i="6"/>
  <c r="BJ29" i="6" s="1"/>
  <c r="BL21" i="6"/>
  <c r="BJ21" i="6" s="1"/>
  <c r="BL167" i="6"/>
  <c r="BJ167" i="6" s="1"/>
  <c r="BL225" i="6"/>
  <c r="BJ225" i="6" s="1"/>
  <c r="BL125" i="6"/>
  <c r="BJ125" i="6" s="1"/>
  <c r="BL60" i="6"/>
  <c r="BJ60" i="6" s="1"/>
  <c r="BL189" i="6"/>
  <c r="BJ189" i="6" s="1"/>
  <c r="BL35" i="6"/>
  <c r="BJ35" i="6" s="1"/>
  <c r="BL172" i="6"/>
  <c r="BJ172" i="6" s="1"/>
  <c r="BL123" i="6"/>
  <c r="BJ123" i="6" s="1"/>
  <c r="BL49" i="6"/>
  <c r="BJ49" i="6" s="1"/>
  <c r="BL207" i="6"/>
  <c r="BJ207" i="6" s="1"/>
  <c r="BL41" i="6"/>
  <c r="BJ41" i="6" s="1"/>
  <c r="BL203" i="6"/>
  <c r="BJ203" i="6" s="1"/>
  <c r="BL103" i="6"/>
  <c r="BJ103" i="6" s="1"/>
  <c r="BL145" i="6"/>
  <c r="BL150" i="6"/>
  <c r="BJ150" i="6" s="1"/>
  <c r="BL18" i="6"/>
  <c r="BJ18" i="6" s="1"/>
  <c r="BL62" i="6"/>
  <c r="BJ62" i="6" s="1"/>
  <c r="BL192" i="6"/>
  <c r="BJ192" i="6" s="1"/>
  <c r="BL83" i="6"/>
  <c r="BJ83" i="6" s="1"/>
  <c r="BL141" i="6"/>
  <c r="BJ141" i="6" s="1"/>
  <c r="BL70" i="6"/>
  <c r="BJ70" i="6" s="1"/>
  <c r="BL81" i="6"/>
  <c r="BJ81" i="6" s="1"/>
  <c r="BL190" i="6"/>
  <c r="BJ190" i="6" s="1"/>
  <c r="BL5" i="6"/>
  <c r="BJ5" i="6" s="1"/>
  <c r="BL153" i="6"/>
  <c r="BJ153" i="6" s="1"/>
  <c r="BL168" i="6"/>
  <c r="BL199" i="6"/>
  <c r="BJ199" i="6" s="1"/>
  <c r="BL188" i="6"/>
  <c r="BJ188" i="6" s="1"/>
  <c r="BL138" i="6"/>
  <c r="BJ138" i="6" s="1"/>
  <c r="BL222" i="6"/>
  <c r="BL217" i="6"/>
  <c r="BJ217" i="6" s="1"/>
  <c r="BL133" i="6"/>
  <c r="BJ133" i="6" s="1"/>
  <c r="BL206" i="6"/>
  <c r="BJ206" i="6" s="1"/>
  <c r="BL115" i="6"/>
  <c r="BJ115" i="6" s="1"/>
  <c r="BL186" i="6"/>
  <c r="BJ186" i="6" s="1"/>
  <c r="BL31" i="6"/>
  <c r="BJ31" i="6" s="1"/>
  <c r="BL143" i="6"/>
  <c r="BJ143" i="6" s="1"/>
  <c r="BL214" i="6"/>
  <c r="BJ214" i="6" s="1"/>
  <c r="BL112" i="6"/>
  <c r="BJ112" i="6" s="1"/>
  <c r="BL15" i="6"/>
  <c r="BJ15" i="6" s="1"/>
  <c r="BL53" i="6"/>
  <c r="BJ53" i="6" s="1"/>
  <c r="BL184" i="6"/>
  <c r="BJ184" i="6" s="1"/>
  <c r="BL107" i="6"/>
  <c r="BJ107" i="6" s="1"/>
  <c r="BL80" i="6"/>
  <c r="BJ80" i="6" s="1"/>
  <c r="BL90" i="6"/>
  <c r="BJ90" i="6" s="1"/>
  <c r="BL25" i="6"/>
  <c r="BJ25" i="6" s="1"/>
  <c r="BL128" i="6"/>
  <c r="BJ128" i="6" s="1"/>
  <c r="BL209" i="6"/>
  <c r="BJ209" i="6" s="1"/>
  <c r="BL86" i="6"/>
  <c r="BJ86" i="6" s="1"/>
  <c r="BL28" i="6"/>
  <c r="BJ28" i="6" s="1"/>
  <c r="BL124" i="6"/>
  <c r="BJ124" i="6" s="1"/>
  <c r="BL196" i="6"/>
  <c r="BJ196" i="6" s="1"/>
  <c r="BL151" i="6"/>
  <c r="BJ151" i="6" s="1"/>
  <c r="BL198" i="6"/>
  <c r="BJ198" i="6" s="1"/>
  <c r="BL226" i="6"/>
  <c r="BJ226" i="6" s="1"/>
  <c r="BL12" i="6"/>
  <c r="BJ12" i="6" s="1"/>
  <c r="BL72" i="6"/>
  <c r="BJ72" i="6" s="1"/>
  <c r="BL148" i="6"/>
  <c r="BL54" i="6"/>
  <c r="BJ54" i="6" s="1"/>
  <c r="BL227" i="6"/>
  <c r="BJ227" i="6" s="1"/>
  <c r="BL187" i="6"/>
  <c r="BJ187" i="6" s="1"/>
  <c r="BL228" i="6"/>
  <c r="BL218" i="6"/>
  <c r="BJ218" i="6" s="1"/>
  <c r="BL109" i="6"/>
  <c r="BJ109" i="6" s="1"/>
  <c r="BL50" i="6"/>
  <c r="BJ50" i="6" s="1"/>
  <c r="BL44" i="6"/>
  <c r="BJ44" i="6" s="1"/>
  <c r="BL194" i="6"/>
  <c r="BJ194" i="6" s="1"/>
  <c r="BL74" i="6"/>
  <c r="BJ74" i="6" s="1"/>
  <c r="BL191" i="6"/>
  <c r="BJ191" i="6" s="1"/>
  <c r="BL88" i="6"/>
  <c r="BJ88" i="6" s="1"/>
  <c r="BL156" i="6"/>
  <c r="BJ156" i="6" s="1"/>
  <c r="BL94" i="6"/>
  <c r="BJ94" i="6" s="1"/>
  <c r="BL202" i="6"/>
  <c r="BJ202" i="6" s="1"/>
  <c r="BL102" i="6"/>
  <c r="BJ102" i="6" s="1"/>
  <c r="BL75" i="6"/>
  <c r="BJ75" i="6" s="1"/>
  <c r="BL71" i="6"/>
  <c r="BJ71" i="6" s="1"/>
  <c r="BL208" i="6"/>
  <c r="BJ208" i="6" s="1"/>
  <c r="BL195" i="6"/>
  <c r="BJ195" i="6" s="1"/>
  <c r="BL22" i="6"/>
  <c r="BJ22" i="6" s="1"/>
  <c r="BL57" i="6"/>
  <c r="BJ57" i="6" s="1"/>
  <c r="BL181" i="6"/>
  <c r="BJ181" i="6" s="1"/>
  <c r="BL101" i="6"/>
  <c r="BJ101" i="6" s="1"/>
  <c r="BL166" i="6"/>
  <c r="BJ166" i="6" s="1"/>
  <c r="BL78" i="6"/>
  <c r="BJ78" i="6" s="1"/>
  <c r="BL131" i="6"/>
  <c r="BJ131" i="6" s="1"/>
  <c r="BL8" i="6"/>
  <c r="BJ8" i="6" s="1"/>
  <c r="BL58" i="6"/>
  <c r="BJ58" i="6" s="1"/>
  <c r="BL37" i="6"/>
  <c r="BJ37" i="6" s="1"/>
  <c r="BL159" i="6"/>
  <c r="BJ159" i="6" s="1"/>
  <c r="BL120" i="6"/>
  <c r="BJ120" i="6" s="1"/>
  <c r="BL98" i="6"/>
  <c r="BJ98" i="6" s="1"/>
  <c r="BL116" i="6"/>
  <c r="BJ116" i="6" s="1"/>
  <c r="BL129" i="6"/>
  <c r="BJ129" i="6" s="1"/>
  <c r="BL9" i="6"/>
  <c r="BJ9" i="6" s="1"/>
  <c r="BL144" i="6"/>
  <c r="BJ144" i="6" s="1"/>
  <c r="BL110" i="6"/>
  <c r="BJ110" i="6" s="1"/>
  <c r="BL200" i="6"/>
  <c r="BJ200" i="6" s="1"/>
  <c r="BL229" i="6"/>
  <c r="BJ229" i="6" s="1"/>
  <c r="BL84" i="6"/>
  <c r="BJ84" i="6" s="1"/>
  <c r="BL230" i="6"/>
  <c r="BJ230" i="6" s="1"/>
  <c r="BL64" i="6"/>
  <c r="BJ64" i="6" s="1"/>
  <c r="BL92" i="6"/>
  <c r="BJ92" i="6" s="1"/>
  <c r="BL56" i="6"/>
  <c r="BJ56" i="6" s="1"/>
  <c r="BL117" i="6"/>
  <c r="BJ117" i="6" s="1"/>
  <c r="BL147" i="6"/>
  <c r="BJ147" i="6" s="1"/>
  <c r="BL220" i="6"/>
  <c r="BJ220" i="6" s="1"/>
  <c r="BL146" i="6"/>
  <c r="BJ146" i="6" s="1"/>
  <c r="BL100" i="6"/>
  <c r="BJ100" i="6" s="1"/>
  <c r="BL14" i="6"/>
  <c r="BJ14" i="6" s="1"/>
  <c r="BL68" i="6"/>
  <c r="BL158" i="6"/>
  <c r="BJ158" i="6" s="1"/>
  <c r="BL7" i="6"/>
  <c r="BJ7" i="6" s="1"/>
  <c r="BL139" i="6"/>
  <c r="BJ139" i="6" s="1"/>
  <c r="BL33" i="6"/>
  <c r="BJ33" i="6" s="1"/>
  <c r="BL96" i="6"/>
  <c r="BJ96" i="6" s="1"/>
  <c r="BL223" i="6"/>
  <c r="BJ223" i="6" s="1"/>
  <c r="BL48" i="6"/>
  <c r="BJ48" i="6" s="1"/>
  <c r="BL155" i="6"/>
  <c r="BJ155" i="6" s="1"/>
  <c r="BL231" i="6"/>
  <c r="BJ231" i="6" s="1"/>
  <c r="BL135" i="6"/>
  <c r="BJ135" i="6" s="1"/>
  <c r="BL210" i="6"/>
  <c r="BJ210" i="6" s="1"/>
  <c r="BL66" i="6"/>
  <c r="BJ66" i="6" s="1"/>
  <c r="BL197" i="6"/>
  <c r="BJ197" i="6" s="1"/>
  <c r="BL42" i="6"/>
  <c r="BJ42" i="6" s="1"/>
  <c r="BL76" i="6"/>
  <c r="BJ76" i="6" s="1"/>
  <c r="BL213" i="6"/>
  <c r="BJ213" i="6" s="1"/>
  <c r="BL183" i="6"/>
  <c r="BJ183" i="6" s="1"/>
  <c r="BL140" i="6"/>
  <c r="BJ140" i="6" s="1"/>
  <c r="BL219" i="6"/>
  <c r="BJ219" i="6" s="1"/>
  <c r="BL39" i="6"/>
  <c r="BJ39" i="6" s="1"/>
  <c r="BL106" i="6"/>
  <c r="BJ106" i="6" s="1"/>
  <c r="BL171" i="6"/>
  <c r="BJ171" i="6" s="1"/>
  <c r="BL142" i="6"/>
  <c r="BJ142" i="6" s="1"/>
  <c r="BL51" i="6"/>
  <c r="BJ51" i="6" s="1"/>
  <c r="BL93" i="6"/>
  <c r="BJ93" i="6" s="1"/>
  <c r="BL160" i="6"/>
  <c r="BJ160" i="6" s="1"/>
  <c r="BL122" i="6"/>
  <c r="BJ122" i="6" s="1"/>
  <c r="BL79" i="6"/>
  <c r="BJ79" i="6" s="1"/>
  <c r="BL154" i="6"/>
  <c r="BJ154" i="6" s="1"/>
  <c r="BL32" i="6"/>
  <c r="BJ32" i="6" s="1"/>
  <c r="BL179" i="6"/>
  <c r="BJ179" i="6" s="1"/>
  <c r="BL178" i="6"/>
  <c r="BJ178" i="6" s="1"/>
  <c r="BL130" i="6"/>
  <c r="BJ130" i="6" s="1"/>
  <c r="BL26" i="6"/>
  <c r="BJ26" i="6" s="1"/>
  <c r="BL137" i="6"/>
  <c r="BJ137" i="6" s="1"/>
  <c r="BL152" i="6"/>
  <c r="BJ152" i="6" s="1"/>
  <c r="BL212" i="6"/>
  <c r="BJ212" i="6" s="1"/>
  <c r="BL170" i="6"/>
  <c r="BJ170" i="6" s="1"/>
  <c r="BL82" i="6"/>
  <c r="BJ82" i="6" s="1"/>
  <c r="BL174" i="6"/>
  <c r="BJ174" i="6" s="1"/>
  <c r="BL45" i="6"/>
  <c r="BJ45" i="6" s="1"/>
  <c r="BL126" i="6"/>
  <c r="BJ126" i="6" s="1"/>
  <c r="BL77" i="6"/>
  <c r="BJ77" i="6" s="1"/>
  <c r="BL36" i="6"/>
  <c r="BJ36" i="6" s="1"/>
  <c r="BL23" i="6"/>
  <c r="BJ23" i="6" s="1"/>
  <c r="BL113" i="6"/>
  <c r="BJ113" i="6" s="1"/>
  <c r="BL216" i="6"/>
  <c r="BJ216" i="6" s="1"/>
  <c r="BL40" i="6"/>
  <c r="BJ40" i="6" s="1"/>
  <c r="BL87" i="6"/>
  <c r="BJ87" i="6" s="1"/>
  <c r="BL114" i="6"/>
  <c r="BJ114" i="6" s="1"/>
  <c r="BL91" i="6"/>
  <c r="BJ91" i="6" s="1"/>
  <c r="BL162" i="6"/>
  <c r="BJ162" i="6" s="1"/>
  <c r="BL157" i="6"/>
  <c r="BJ157" i="6" s="1"/>
  <c r="BL43" i="6"/>
  <c r="BJ43" i="6" s="1"/>
  <c r="BL85" i="6"/>
  <c r="BJ85" i="6" s="1"/>
  <c r="BL224" i="6"/>
  <c r="BJ224" i="6" s="1"/>
  <c r="BL3" i="6"/>
  <c r="BJ3" i="6" s="1"/>
  <c r="BL20" i="6"/>
  <c r="BJ20" i="6" s="1"/>
  <c r="BL201" i="6"/>
  <c r="BJ201" i="6" s="1"/>
  <c r="BL111" i="6"/>
  <c r="BJ111" i="6" s="1"/>
  <c r="BL97" i="6"/>
  <c r="BJ97" i="6" s="1"/>
  <c r="BL132" i="6"/>
  <c r="BJ132" i="6" s="1"/>
  <c r="BL149" i="6"/>
  <c r="BJ149" i="6" s="1"/>
  <c r="BL27" i="6"/>
  <c r="BJ27" i="6" s="1"/>
  <c r="BL11" i="6"/>
  <c r="BJ11" i="6" s="1"/>
  <c r="BL52" i="6"/>
  <c r="BJ52" i="6" s="1"/>
  <c r="BL13" i="6"/>
  <c r="BJ13" i="6" s="1"/>
  <c r="BL105" i="6"/>
  <c r="BJ105" i="6" s="1"/>
  <c r="BL173" i="6"/>
  <c r="BJ173" i="6" s="1"/>
  <c r="BL118" i="6"/>
  <c r="BJ118" i="6" s="1"/>
  <c r="BL6" i="6"/>
  <c r="BJ6" i="6" s="1"/>
  <c r="BL215" i="6"/>
  <c r="BJ215" i="6" s="1"/>
  <c r="BL221" i="6"/>
  <c r="BJ221" i="6" s="1"/>
  <c r="BL127" i="6"/>
  <c r="BJ127" i="6" s="1"/>
  <c r="BL17" i="6"/>
  <c r="BJ17" i="6" s="1"/>
  <c r="BL175" i="6"/>
  <c r="BJ175" i="6" s="1"/>
  <c r="BL19" i="6"/>
  <c r="BJ19" i="6" s="1"/>
  <c r="BL108" i="6"/>
  <c r="BJ108" i="6" s="1"/>
  <c r="BL95" i="6"/>
  <c r="BJ95" i="6" s="1"/>
  <c r="BL104" i="6"/>
  <c r="BJ104" i="6" s="1"/>
  <c r="BL46" i="6"/>
  <c r="BJ46" i="6" s="1"/>
  <c r="BL119" i="6"/>
  <c r="BJ119" i="6" s="1"/>
  <c r="BL4" i="6"/>
  <c r="BJ4" i="6" s="1"/>
  <c r="BL232" i="6"/>
  <c r="BJ232" i="6" s="1"/>
  <c r="BL61" i="6"/>
  <c r="BJ61" i="6" s="1"/>
  <c r="BL136" i="6"/>
  <c r="BJ136" i="6" s="1"/>
  <c r="BL69" i="6"/>
  <c r="BJ69" i="6" s="1"/>
  <c r="BL63" i="6"/>
  <c r="BJ63" i="6" s="1"/>
  <c r="BL193" i="6"/>
  <c r="BJ193" i="6" s="1"/>
  <c r="BL169" i="6"/>
  <c r="BJ169" i="6" s="1"/>
  <c r="BL165" i="6"/>
  <c r="BJ165" i="6" s="1"/>
  <c r="BL55" i="6"/>
  <c r="BJ55" i="6" s="1"/>
  <c r="BL164" i="6"/>
  <c r="BJ164" i="6" s="1"/>
  <c r="BL180" i="6"/>
  <c r="BJ180" i="6" s="1"/>
  <c r="BL24" i="6"/>
  <c r="BJ24" i="6" s="1"/>
  <c r="BL121" i="6"/>
  <c r="BJ121" i="6" s="1"/>
  <c r="BL233" i="6"/>
  <c r="BJ233" i="6" s="1"/>
  <c r="BL99" i="6"/>
  <c r="BJ99" i="6" s="1"/>
  <c r="BL30" i="6"/>
  <c r="BJ30" i="6" s="1"/>
  <c r="BL185" i="6"/>
  <c r="BJ185" i="6" s="1"/>
  <c r="BL204" i="6"/>
  <c r="BJ204" i="6" s="1"/>
  <c r="BL176" i="6"/>
  <c r="BJ176" i="6" s="1"/>
  <c r="BL211" i="6"/>
  <c r="BJ211" i="6" s="1"/>
  <c r="BL2" i="6"/>
  <c r="BJ2" i="6" s="1"/>
  <c r="BL161" i="6"/>
  <c r="BJ161" i="6" s="1"/>
  <c r="BJ68" i="6"/>
  <c r="BJ228" i="6"/>
  <c r="BJ148" i="6"/>
  <c r="BJ222" i="6"/>
  <c r="BJ168" i="6"/>
  <c r="BJ145" i="6"/>
  <c r="BJ16" i="6"/>
  <c r="BJ1" i="6"/>
  <c r="BG89" i="6"/>
  <c r="BG134" i="6"/>
  <c r="BG59" i="6"/>
  <c r="BG177" i="6"/>
  <c r="BG163" i="6"/>
  <c r="BG34" i="6"/>
  <c r="BG38" i="6"/>
  <c r="BG73" i="6"/>
  <c r="BG67" i="6"/>
  <c r="BG47" i="6"/>
  <c r="BG65" i="6"/>
  <c r="BG10" i="6"/>
  <c r="BG205" i="6"/>
  <c r="BG182" i="6"/>
  <c r="BG16" i="6"/>
  <c r="BG29" i="6"/>
  <c r="BG21" i="6"/>
  <c r="BG167" i="6"/>
  <c r="BG225" i="6"/>
  <c r="BG125" i="6"/>
  <c r="BG60" i="6"/>
  <c r="BG189" i="6"/>
  <c r="BG35" i="6"/>
  <c r="BG172" i="6"/>
  <c r="BG123" i="6"/>
  <c r="BG49" i="6"/>
  <c r="BG207" i="6"/>
  <c r="BG41" i="6"/>
  <c r="BG203" i="6"/>
  <c r="BG103" i="6"/>
  <c r="BG145" i="6"/>
  <c r="BG150" i="6"/>
  <c r="BG18" i="6"/>
  <c r="BG62" i="6"/>
  <c r="BG192" i="6"/>
  <c r="BG83" i="6"/>
  <c r="BG141" i="6"/>
  <c r="BG70" i="6"/>
  <c r="BG81" i="6"/>
  <c r="BG190" i="6"/>
  <c r="BG5" i="6"/>
  <c r="BG153" i="6"/>
  <c r="BG168" i="6"/>
  <c r="BG199" i="6"/>
  <c r="BG188" i="6"/>
  <c r="BG138" i="6"/>
  <c r="BG222" i="6"/>
  <c r="BG217" i="6"/>
  <c r="BG133" i="6"/>
  <c r="BG206" i="6"/>
  <c r="BG115" i="6"/>
  <c r="BG186" i="6"/>
  <c r="BG31" i="6"/>
  <c r="BG143" i="6"/>
  <c r="BG214" i="6"/>
  <c r="BG112" i="6"/>
  <c r="BG15" i="6"/>
  <c r="BG53" i="6"/>
  <c r="BG184" i="6"/>
  <c r="BG107" i="6"/>
  <c r="BG80" i="6"/>
  <c r="BG90" i="6"/>
  <c r="BG25" i="6"/>
  <c r="BG128" i="6"/>
  <c r="BG209" i="6"/>
  <c r="BG86" i="6"/>
  <c r="BG28" i="6"/>
  <c r="BG124" i="6"/>
  <c r="BG196" i="6"/>
  <c r="BG151" i="6"/>
  <c r="BG198" i="6"/>
  <c r="BG226" i="6"/>
  <c r="BG12" i="6"/>
  <c r="BG72" i="6"/>
  <c r="BG148" i="6"/>
  <c r="BG54" i="6"/>
  <c r="BG227" i="6"/>
  <c r="BG187" i="6"/>
  <c r="BG228" i="6"/>
  <c r="BG218" i="6"/>
  <c r="BG109" i="6"/>
  <c r="BG50" i="6"/>
  <c r="BG44" i="6"/>
  <c r="BG194" i="6"/>
  <c r="BG74" i="6"/>
  <c r="BG191" i="6"/>
  <c r="BG88" i="6"/>
  <c r="BG156" i="6"/>
  <c r="BG94" i="6"/>
  <c r="BG202" i="6"/>
  <c r="BG102" i="6"/>
  <c r="BG75" i="6"/>
  <c r="BG71" i="6"/>
  <c r="BG208" i="6"/>
  <c r="BG195" i="6"/>
  <c r="BG22" i="6"/>
  <c r="BG57" i="6"/>
  <c r="BG181" i="6"/>
  <c r="BG101" i="6"/>
  <c r="BG166" i="6"/>
  <c r="BG78" i="6"/>
  <c r="BG131" i="6"/>
  <c r="BG8" i="6"/>
  <c r="BG58" i="6"/>
  <c r="BG37" i="6"/>
  <c r="BG159" i="6"/>
  <c r="BG120" i="6"/>
  <c r="BG98" i="6"/>
  <c r="BG116" i="6"/>
  <c r="BG129" i="6"/>
  <c r="BG9" i="6"/>
  <c r="BG144" i="6"/>
  <c r="BG110" i="6"/>
  <c r="BG200" i="6"/>
  <c r="BG229" i="6"/>
  <c r="BG84" i="6"/>
  <c r="BG230" i="6"/>
  <c r="BG64" i="6"/>
  <c r="BG92" i="6"/>
  <c r="BE92" i="6" s="1"/>
  <c r="BG56" i="6"/>
  <c r="BE56" i="6" s="1"/>
  <c r="BG117" i="6"/>
  <c r="BE117" i="6" s="1"/>
  <c r="BG147" i="6"/>
  <c r="BE147" i="6" s="1"/>
  <c r="BG220" i="6"/>
  <c r="BE220" i="6" s="1"/>
  <c r="BG146" i="6"/>
  <c r="BE146" i="6" s="1"/>
  <c r="BG100" i="6"/>
  <c r="BE100" i="6" s="1"/>
  <c r="BG14" i="6"/>
  <c r="BE14" i="6" s="1"/>
  <c r="BG68" i="6"/>
  <c r="BE68" i="6" s="1"/>
  <c r="BG158" i="6"/>
  <c r="BE158" i="6" s="1"/>
  <c r="BG7" i="6"/>
  <c r="BE7" i="6" s="1"/>
  <c r="BG139" i="6"/>
  <c r="BE139" i="6" s="1"/>
  <c r="BG33" i="6"/>
  <c r="BE33" i="6" s="1"/>
  <c r="BG96" i="6"/>
  <c r="BE96" i="6" s="1"/>
  <c r="BG223" i="6"/>
  <c r="BE223" i="6" s="1"/>
  <c r="BG48" i="6"/>
  <c r="BE48" i="6" s="1"/>
  <c r="BG155" i="6"/>
  <c r="BE155" i="6" s="1"/>
  <c r="BG231" i="6"/>
  <c r="BE231" i="6" s="1"/>
  <c r="BG135" i="6"/>
  <c r="BE135" i="6" s="1"/>
  <c r="BG210" i="6"/>
  <c r="BE210" i="6" s="1"/>
  <c r="BG66" i="6"/>
  <c r="BE66" i="6" s="1"/>
  <c r="BG197" i="6"/>
  <c r="BE197" i="6" s="1"/>
  <c r="BG42" i="6"/>
  <c r="BE42" i="6" s="1"/>
  <c r="BG76" i="6"/>
  <c r="BE76" i="6" s="1"/>
  <c r="BG213" i="6"/>
  <c r="BE213" i="6" s="1"/>
  <c r="BG183" i="6"/>
  <c r="BE183" i="6" s="1"/>
  <c r="BG140" i="6"/>
  <c r="BE140" i="6" s="1"/>
  <c r="BG219" i="6"/>
  <c r="BE219" i="6" s="1"/>
  <c r="BG39" i="6"/>
  <c r="BE39" i="6" s="1"/>
  <c r="BG106" i="6"/>
  <c r="BE106" i="6" s="1"/>
  <c r="BG171" i="6"/>
  <c r="BE171" i="6" s="1"/>
  <c r="BG142" i="6"/>
  <c r="BE142" i="6" s="1"/>
  <c r="BG51" i="6"/>
  <c r="BE51" i="6" s="1"/>
  <c r="BG93" i="6"/>
  <c r="BE93" i="6" s="1"/>
  <c r="BG160" i="6"/>
  <c r="BE160" i="6" s="1"/>
  <c r="BG122" i="6"/>
  <c r="BE122" i="6" s="1"/>
  <c r="BG79" i="6"/>
  <c r="BE79" i="6" s="1"/>
  <c r="BG154" i="6"/>
  <c r="BE154" i="6" s="1"/>
  <c r="BG32" i="6"/>
  <c r="BE32" i="6" s="1"/>
  <c r="BG179" i="6"/>
  <c r="BE179" i="6" s="1"/>
  <c r="BG178" i="6"/>
  <c r="BE178" i="6" s="1"/>
  <c r="BG130" i="6"/>
  <c r="BE130" i="6" s="1"/>
  <c r="BG26" i="6"/>
  <c r="BE26" i="6" s="1"/>
  <c r="BG137" i="6"/>
  <c r="BE137" i="6" s="1"/>
  <c r="BG152" i="6"/>
  <c r="BE152" i="6" s="1"/>
  <c r="BG212" i="6"/>
  <c r="BE212" i="6" s="1"/>
  <c r="BG170" i="6"/>
  <c r="BE170" i="6" s="1"/>
  <c r="BG82" i="6"/>
  <c r="BE82" i="6" s="1"/>
  <c r="BG174" i="6"/>
  <c r="BE174" i="6" s="1"/>
  <c r="BG45" i="6"/>
  <c r="BE45" i="6" s="1"/>
  <c r="BG126" i="6"/>
  <c r="BE126" i="6" s="1"/>
  <c r="BG77" i="6"/>
  <c r="BE77" i="6" s="1"/>
  <c r="BG36" i="6"/>
  <c r="BE36" i="6" s="1"/>
  <c r="BG23" i="6"/>
  <c r="BE23" i="6" s="1"/>
  <c r="BG113" i="6"/>
  <c r="BE113" i="6" s="1"/>
  <c r="BG216" i="6"/>
  <c r="BE216" i="6" s="1"/>
  <c r="BG40" i="6"/>
  <c r="BE40" i="6" s="1"/>
  <c r="BG87" i="6"/>
  <c r="BE87" i="6" s="1"/>
  <c r="BG114" i="6"/>
  <c r="BE114" i="6" s="1"/>
  <c r="BG91" i="6"/>
  <c r="BE91" i="6" s="1"/>
  <c r="BG162" i="6"/>
  <c r="BE162" i="6" s="1"/>
  <c r="BG157" i="6"/>
  <c r="BE157" i="6" s="1"/>
  <c r="BG43" i="6"/>
  <c r="BE43" i="6" s="1"/>
  <c r="BG85" i="6"/>
  <c r="BE85" i="6" s="1"/>
  <c r="BG224" i="6"/>
  <c r="BE224" i="6" s="1"/>
  <c r="BG3" i="6"/>
  <c r="BE3" i="6" s="1"/>
  <c r="BG20" i="6"/>
  <c r="BE20" i="6" s="1"/>
  <c r="BG201" i="6"/>
  <c r="BE201" i="6" s="1"/>
  <c r="BG111" i="6"/>
  <c r="BE111" i="6" s="1"/>
  <c r="BG97" i="6"/>
  <c r="BE97" i="6" s="1"/>
  <c r="BG132" i="6"/>
  <c r="BE132" i="6" s="1"/>
  <c r="BG149" i="6"/>
  <c r="BE149" i="6" s="1"/>
  <c r="BG27" i="6"/>
  <c r="BE27" i="6" s="1"/>
  <c r="BG11" i="6"/>
  <c r="BE11" i="6" s="1"/>
  <c r="BG52" i="6"/>
  <c r="BE52" i="6" s="1"/>
  <c r="BG13" i="6"/>
  <c r="BE13" i="6" s="1"/>
  <c r="BG105" i="6"/>
  <c r="BE105" i="6" s="1"/>
  <c r="BG173" i="6"/>
  <c r="BE173" i="6" s="1"/>
  <c r="BG118" i="6"/>
  <c r="BE118" i="6" s="1"/>
  <c r="BG6" i="6"/>
  <c r="BE6" i="6" s="1"/>
  <c r="BG215" i="6"/>
  <c r="BE215" i="6" s="1"/>
  <c r="BG221" i="6"/>
  <c r="BE221" i="6" s="1"/>
  <c r="BG127" i="6"/>
  <c r="BE127" i="6" s="1"/>
  <c r="BG17" i="6"/>
  <c r="BE17" i="6" s="1"/>
  <c r="BG175" i="6"/>
  <c r="BE175" i="6" s="1"/>
  <c r="BG19" i="6"/>
  <c r="BE19" i="6" s="1"/>
  <c r="BG108" i="6"/>
  <c r="BE108" i="6" s="1"/>
  <c r="BG95" i="6"/>
  <c r="BE95" i="6" s="1"/>
  <c r="BG104" i="6"/>
  <c r="BE104" i="6" s="1"/>
  <c r="BG46" i="6"/>
  <c r="BE46" i="6" s="1"/>
  <c r="BG119" i="6"/>
  <c r="BE119" i="6" s="1"/>
  <c r="BG4" i="6"/>
  <c r="BE4" i="6" s="1"/>
  <c r="BG232" i="6"/>
  <c r="BE232" i="6" s="1"/>
  <c r="BG61" i="6"/>
  <c r="BE61" i="6" s="1"/>
  <c r="BG136" i="6"/>
  <c r="BE136" i="6" s="1"/>
  <c r="BG69" i="6"/>
  <c r="BE69" i="6" s="1"/>
  <c r="BG63" i="6"/>
  <c r="BE63" i="6" s="1"/>
  <c r="BG193" i="6"/>
  <c r="BE193" i="6" s="1"/>
  <c r="BG169" i="6"/>
  <c r="BE169" i="6" s="1"/>
  <c r="BG165" i="6"/>
  <c r="BE165" i="6" s="1"/>
  <c r="BG55" i="6"/>
  <c r="BE55" i="6" s="1"/>
  <c r="BG164" i="6"/>
  <c r="BE164" i="6" s="1"/>
  <c r="BG180" i="6"/>
  <c r="BE180" i="6" s="1"/>
  <c r="BG24" i="6"/>
  <c r="BE24" i="6" s="1"/>
  <c r="BG121" i="6"/>
  <c r="BE121" i="6" s="1"/>
  <c r="BG233" i="6"/>
  <c r="BE233" i="6" s="1"/>
  <c r="BG99" i="6"/>
  <c r="BE99" i="6" s="1"/>
  <c r="BG30" i="6"/>
  <c r="BE30" i="6" s="1"/>
  <c r="BG185" i="6"/>
  <c r="BE185" i="6" s="1"/>
  <c r="BG204" i="6"/>
  <c r="BE204" i="6" s="1"/>
  <c r="BG176" i="6"/>
  <c r="BE176" i="6" s="1"/>
  <c r="BG211" i="6"/>
  <c r="BE211" i="6" s="1"/>
  <c r="BG2" i="6"/>
  <c r="BE2" i="6" s="1"/>
  <c r="BG161" i="6"/>
  <c r="BE161" i="6" s="1"/>
  <c r="BE89" i="6"/>
  <c r="BE134" i="6"/>
  <c r="BE59" i="6"/>
  <c r="BE177" i="6"/>
  <c r="BE163" i="6"/>
  <c r="BE34" i="6"/>
  <c r="BE38" i="6"/>
  <c r="BE73" i="6"/>
  <c r="BE67" i="6"/>
  <c r="BE47" i="6"/>
  <c r="BE65" i="6"/>
  <c r="BE10" i="6"/>
  <c r="BE205" i="6"/>
  <c r="BE182" i="6"/>
  <c r="BE16" i="6"/>
  <c r="BE29" i="6"/>
  <c r="BE21" i="6"/>
  <c r="BE167" i="6"/>
  <c r="BE225" i="6"/>
  <c r="BE125" i="6"/>
  <c r="BE60" i="6"/>
  <c r="BE189" i="6"/>
  <c r="BE35" i="6"/>
  <c r="BE172" i="6"/>
  <c r="BE123" i="6"/>
  <c r="BE49" i="6"/>
  <c r="BE207" i="6"/>
  <c r="BE41" i="6"/>
  <c r="BE203" i="6"/>
  <c r="BE103" i="6"/>
  <c r="BE145" i="6"/>
  <c r="BE150" i="6"/>
  <c r="BE18" i="6"/>
  <c r="BE62" i="6"/>
  <c r="BE192" i="6"/>
  <c r="BE83" i="6"/>
  <c r="BE141" i="6"/>
  <c r="BE70" i="6"/>
  <c r="BE81" i="6"/>
  <c r="BE190" i="6"/>
  <c r="BE5" i="6"/>
  <c r="BE153" i="6"/>
  <c r="BE168" i="6"/>
  <c r="BE199" i="6"/>
  <c r="BE188" i="6"/>
  <c r="BE138" i="6"/>
  <c r="BE222" i="6"/>
  <c r="BE217" i="6"/>
  <c r="BE133" i="6"/>
  <c r="BE206" i="6"/>
  <c r="BE115" i="6"/>
  <c r="BE186" i="6"/>
  <c r="BE31" i="6"/>
  <c r="BE143" i="6"/>
  <c r="BE214" i="6"/>
  <c r="BE112" i="6"/>
  <c r="BE15" i="6"/>
  <c r="BE53" i="6"/>
  <c r="BE184" i="6"/>
  <c r="BE107" i="6"/>
  <c r="BE80" i="6"/>
  <c r="BE90" i="6"/>
  <c r="BE25" i="6"/>
  <c r="BE128" i="6"/>
  <c r="BE209" i="6"/>
  <c r="BE86" i="6"/>
  <c r="BE28" i="6"/>
  <c r="BE124" i="6"/>
  <c r="BE196" i="6"/>
  <c r="BE151" i="6"/>
  <c r="BE198" i="6"/>
  <c r="BE226" i="6"/>
  <c r="BE12" i="6"/>
  <c r="BE72" i="6"/>
  <c r="BE148" i="6"/>
  <c r="BE54" i="6"/>
  <c r="BE227" i="6"/>
  <c r="BE187" i="6"/>
  <c r="BE228" i="6"/>
  <c r="BE218" i="6"/>
  <c r="BE109" i="6"/>
  <c r="BE50" i="6"/>
  <c r="BE44" i="6"/>
  <c r="BE194" i="6"/>
  <c r="BE74" i="6"/>
  <c r="BE191" i="6"/>
  <c r="BE88" i="6"/>
  <c r="BE156" i="6"/>
  <c r="BE94" i="6"/>
  <c r="BE202" i="6"/>
  <c r="BE102" i="6"/>
  <c r="BE75" i="6"/>
  <c r="BE71" i="6"/>
  <c r="BE208" i="6"/>
  <c r="BE195" i="6"/>
  <c r="BE22" i="6"/>
  <c r="BE57" i="6"/>
  <c r="BE181" i="6"/>
  <c r="BE101" i="6"/>
  <c r="BE166" i="6"/>
  <c r="BE78" i="6"/>
  <c r="BE131" i="6"/>
  <c r="BE8" i="6"/>
  <c r="BE58" i="6"/>
  <c r="BE37" i="6"/>
  <c r="BE159" i="6"/>
  <c r="BE120" i="6"/>
  <c r="BE98" i="6"/>
  <c r="BE116" i="6"/>
  <c r="BE129" i="6"/>
  <c r="BE9" i="6"/>
  <c r="BE144" i="6"/>
  <c r="BE110" i="6"/>
  <c r="BE200" i="6"/>
  <c r="BE229" i="6"/>
  <c r="BE84" i="6"/>
  <c r="BE230" i="6"/>
  <c r="BE64" i="6"/>
  <c r="BE1" i="6"/>
  <c r="AZ89" i="6"/>
  <c r="AZ134" i="6"/>
  <c r="AZ59" i="6"/>
  <c r="AZ177" i="6"/>
  <c r="AZ163" i="6"/>
  <c r="AZ34" i="6"/>
  <c r="AZ38" i="6"/>
  <c r="AZ73" i="6"/>
  <c r="AZ67" i="6"/>
  <c r="AZ47" i="6"/>
  <c r="AZ65" i="6"/>
  <c r="AZ10" i="6"/>
  <c r="AZ205" i="6"/>
  <c r="AZ182" i="6"/>
  <c r="AZ16" i="6"/>
  <c r="AZ29" i="6"/>
  <c r="AZ21" i="6"/>
  <c r="AZ167" i="6"/>
  <c r="AZ225" i="6"/>
  <c r="AZ125" i="6"/>
  <c r="AZ60" i="6"/>
  <c r="AZ189" i="6"/>
  <c r="AZ35" i="6"/>
  <c r="AZ172" i="6"/>
  <c r="AZ123" i="6"/>
  <c r="AZ49" i="6"/>
  <c r="AZ207" i="6"/>
  <c r="AZ41" i="6"/>
  <c r="AZ203" i="6"/>
  <c r="AZ103" i="6"/>
  <c r="AZ145" i="6"/>
  <c r="AZ150" i="6"/>
  <c r="AZ18" i="6"/>
  <c r="AZ62" i="6"/>
  <c r="AZ192" i="6"/>
  <c r="AZ83" i="6"/>
  <c r="AZ141" i="6"/>
  <c r="AZ70" i="6"/>
  <c r="AZ81" i="6"/>
  <c r="AZ190" i="6"/>
  <c r="AZ5" i="6"/>
  <c r="AZ153" i="6"/>
  <c r="AZ168" i="6"/>
  <c r="AZ199" i="6"/>
  <c r="AZ188" i="6"/>
  <c r="AZ138" i="6"/>
  <c r="AZ222" i="6"/>
  <c r="AZ217" i="6"/>
  <c r="AZ133" i="6"/>
  <c r="AZ206" i="6"/>
  <c r="AZ115" i="6"/>
  <c r="AZ186" i="6"/>
  <c r="AZ31" i="6"/>
  <c r="AZ143" i="6"/>
  <c r="AZ214" i="6"/>
  <c r="AZ112" i="6"/>
  <c r="AZ15" i="6"/>
  <c r="AZ53" i="6"/>
  <c r="AZ184" i="6"/>
  <c r="AZ107" i="6"/>
  <c r="AZ80" i="6"/>
  <c r="AZ90" i="6"/>
  <c r="AZ25" i="6"/>
  <c r="AZ128" i="6"/>
  <c r="AZ209" i="6"/>
  <c r="AZ86" i="6"/>
  <c r="AZ28" i="6"/>
  <c r="AZ124" i="6"/>
  <c r="AZ196" i="6"/>
  <c r="AZ151" i="6"/>
  <c r="AZ198" i="6"/>
  <c r="AZ226" i="6"/>
  <c r="AZ12" i="6"/>
  <c r="AZ72" i="6"/>
  <c r="AZ148" i="6"/>
  <c r="AZ54" i="6"/>
  <c r="AZ227" i="6"/>
  <c r="AZ187" i="6"/>
  <c r="AZ228" i="6"/>
  <c r="AZ218" i="6"/>
  <c r="AZ109" i="6"/>
  <c r="AZ50" i="6"/>
  <c r="AZ44" i="6"/>
  <c r="AZ194" i="6"/>
  <c r="AZ74" i="6"/>
  <c r="AZ191" i="6"/>
  <c r="AZ88" i="6"/>
  <c r="AZ156" i="6"/>
  <c r="AZ94" i="6"/>
  <c r="AZ202" i="6"/>
  <c r="AZ102" i="6"/>
  <c r="AZ75" i="6"/>
  <c r="AZ71" i="6"/>
  <c r="AZ208" i="6"/>
  <c r="AZ195" i="6"/>
  <c r="AZ22" i="6"/>
  <c r="AZ57" i="6"/>
  <c r="AZ181" i="6"/>
  <c r="AZ101" i="6"/>
  <c r="AZ166" i="6"/>
  <c r="AZ78" i="6"/>
  <c r="AZ131" i="6"/>
  <c r="AZ8" i="6"/>
  <c r="AZ58" i="6"/>
  <c r="AZ37" i="6"/>
  <c r="AZ159" i="6"/>
  <c r="AZ120" i="6"/>
  <c r="AZ98" i="6"/>
  <c r="AZ116" i="6"/>
  <c r="AZ129" i="6"/>
  <c r="AZ9" i="6"/>
  <c r="AZ144" i="6"/>
  <c r="AZ110" i="6"/>
  <c r="AZ200" i="6"/>
  <c r="AZ229" i="6"/>
  <c r="AZ84" i="6"/>
  <c r="AZ230" i="6"/>
  <c r="AZ64" i="6"/>
  <c r="AZ92" i="6"/>
  <c r="AZ56" i="6"/>
  <c r="AZ117" i="6"/>
  <c r="AZ147" i="6"/>
  <c r="AZ220" i="6"/>
  <c r="AZ146" i="6"/>
  <c r="AZ100" i="6"/>
  <c r="AZ14" i="6"/>
  <c r="AZ68" i="6"/>
  <c r="AZ158" i="6"/>
  <c r="AZ7" i="6"/>
  <c r="AZ139" i="6"/>
  <c r="AZ33" i="6"/>
  <c r="AZ96" i="6"/>
  <c r="AZ223" i="6"/>
  <c r="AZ48" i="6"/>
  <c r="AZ155" i="6"/>
  <c r="AZ231" i="6"/>
  <c r="AZ135" i="6"/>
  <c r="AZ210" i="6"/>
  <c r="AZ66" i="6"/>
  <c r="AZ197" i="6"/>
  <c r="AZ42" i="6"/>
  <c r="AZ76" i="6"/>
  <c r="AZ213" i="6"/>
  <c r="AZ183" i="6"/>
  <c r="AZ140" i="6"/>
  <c r="AZ219" i="6"/>
  <c r="AZ39" i="6"/>
  <c r="AZ106" i="6"/>
  <c r="AZ171" i="6"/>
  <c r="AZ142" i="6"/>
  <c r="AZ51" i="6"/>
  <c r="AZ93" i="6"/>
  <c r="AZ160" i="6"/>
  <c r="AZ122" i="6"/>
  <c r="AZ79" i="6"/>
  <c r="AZ154" i="6"/>
  <c r="AZ32" i="6"/>
  <c r="AZ179" i="6"/>
  <c r="AZ178" i="6"/>
  <c r="AZ130" i="6"/>
  <c r="AZ26" i="6"/>
  <c r="AZ137" i="6"/>
  <c r="AZ152" i="6"/>
  <c r="AZ212" i="6"/>
  <c r="AZ170" i="6"/>
  <c r="AZ82" i="6"/>
  <c r="AZ174" i="6"/>
  <c r="AZ45" i="6"/>
  <c r="AZ126" i="6"/>
  <c r="AZ77" i="6"/>
  <c r="AZ36" i="6"/>
  <c r="AZ23" i="6"/>
  <c r="AZ113" i="6"/>
  <c r="AZ216" i="6"/>
  <c r="AZ40" i="6"/>
  <c r="AZ87" i="6"/>
  <c r="AZ114" i="6"/>
  <c r="AZ91" i="6"/>
  <c r="AZ162" i="6"/>
  <c r="AZ157" i="6"/>
  <c r="AZ43" i="6"/>
  <c r="AZ85" i="6"/>
  <c r="AZ224" i="6"/>
  <c r="AZ3" i="6"/>
  <c r="AZ20" i="6"/>
  <c r="AZ201" i="6"/>
  <c r="AZ111" i="6"/>
  <c r="AZ97" i="6"/>
  <c r="AZ132" i="6"/>
  <c r="AZ149" i="6"/>
  <c r="AZ27" i="6"/>
  <c r="AZ11" i="6"/>
  <c r="AZ52" i="6"/>
  <c r="AZ13" i="6"/>
  <c r="AZ105" i="6"/>
  <c r="AZ173" i="6"/>
  <c r="AZ118" i="6"/>
  <c r="AZ6" i="6"/>
  <c r="AZ215" i="6"/>
  <c r="AZ221" i="6"/>
  <c r="AZ127" i="6"/>
  <c r="AZ17" i="6"/>
  <c r="AZ175" i="6"/>
  <c r="AZ19" i="6"/>
  <c r="AZ108" i="6"/>
  <c r="AZ95" i="6"/>
  <c r="AZ104" i="6"/>
  <c r="AZ46" i="6"/>
  <c r="AZ119" i="6"/>
  <c r="AZ4" i="6"/>
  <c r="AZ232" i="6"/>
  <c r="AZ61" i="6"/>
  <c r="AZ136" i="6"/>
  <c r="AZ69" i="6"/>
  <c r="AZ63" i="6"/>
  <c r="AZ193" i="6"/>
  <c r="AZ169" i="6"/>
  <c r="AZ165" i="6"/>
  <c r="AZ55" i="6"/>
  <c r="AZ164" i="6"/>
  <c r="AZ180" i="6"/>
  <c r="AZ24" i="6"/>
  <c r="AZ121" i="6"/>
  <c r="AZ233" i="6"/>
  <c r="AZ99" i="6"/>
  <c r="AZ30" i="6"/>
  <c r="AZ185" i="6"/>
  <c r="AZ204" i="6"/>
  <c r="AZ176" i="6"/>
  <c r="AZ211" i="6"/>
  <c r="AZ2" i="6"/>
  <c r="AZ161" i="6"/>
  <c r="AW161" i="6"/>
  <c r="AU161" i="6" s="1"/>
  <c r="AW89" i="6"/>
  <c r="AU89" i="6" s="1"/>
  <c r="AW134" i="6"/>
  <c r="AU134" i="6" s="1"/>
  <c r="AW59" i="6"/>
  <c r="AU59" i="6" s="1"/>
  <c r="AW177" i="6"/>
  <c r="AU177" i="6" s="1"/>
  <c r="AW163" i="6"/>
  <c r="AU163" i="6" s="1"/>
  <c r="AW34" i="6"/>
  <c r="AU34" i="6" s="1"/>
  <c r="AW38" i="6"/>
  <c r="AU38" i="6" s="1"/>
  <c r="AW73" i="6"/>
  <c r="AU73" i="6" s="1"/>
  <c r="AW67" i="6"/>
  <c r="AU67" i="6" s="1"/>
  <c r="AW47" i="6"/>
  <c r="AU47" i="6" s="1"/>
  <c r="AW65" i="6"/>
  <c r="AU65" i="6" s="1"/>
  <c r="AW10" i="6"/>
  <c r="AU10" i="6" s="1"/>
  <c r="AW205" i="6"/>
  <c r="AU205" i="6" s="1"/>
  <c r="AW182" i="6"/>
  <c r="AU182" i="6" s="1"/>
  <c r="AW16" i="6"/>
  <c r="AU16" i="6" s="1"/>
  <c r="AW29" i="6"/>
  <c r="AU29" i="6" s="1"/>
  <c r="AW21" i="6"/>
  <c r="AU21" i="6" s="1"/>
  <c r="AW167" i="6"/>
  <c r="AU167" i="6" s="1"/>
  <c r="AW225" i="6"/>
  <c r="AU225" i="6" s="1"/>
  <c r="AW125" i="6"/>
  <c r="AU125" i="6" s="1"/>
  <c r="AW60" i="6"/>
  <c r="AU60" i="6" s="1"/>
  <c r="AW189" i="6"/>
  <c r="AU189" i="6" s="1"/>
  <c r="AW35" i="6"/>
  <c r="AU35" i="6" s="1"/>
  <c r="AW172" i="6"/>
  <c r="AU172" i="6" s="1"/>
  <c r="AW123" i="6"/>
  <c r="AU123" i="6" s="1"/>
  <c r="AW49" i="6"/>
  <c r="AU49" i="6" s="1"/>
  <c r="AW207" i="6"/>
  <c r="AU207" i="6" s="1"/>
  <c r="AW41" i="6"/>
  <c r="AU41" i="6" s="1"/>
  <c r="AW203" i="6"/>
  <c r="AU203" i="6" s="1"/>
  <c r="AW103" i="6"/>
  <c r="AU103" i="6" s="1"/>
  <c r="AW145" i="6"/>
  <c r="AU145" i="6" s="1"/>
  <c r="AW150" i="6"/>
  <c r="AU150" i="6" s="1"/>
  <c r="AW18" i="6"/>
  <c r="AU18" i="6" s="1"/>
  <c r="AW62" i="6"/>
  <c r="AU62" i="6" s="1"/>
  <c r="AW192" i="6"/>
  <c r="AU192" i="6" s="1"/>
  <c r="AW83" i="6"/>
  <c r="AU83" i="6" s="1"/>
  <c r="AW141" i="6"/>
  <c r="AU141" i="6" s="1"/>
  <c r="AW70" i="6"/>
  <c r="AU70" i="6" s="1"/>
  <c r="AW81" i="6"/>
  <c r="AU81" i="6" s="1"/>
  <c r="AW190" i="6"/>
  <c r="AU190" i="6" s="1"/>
  <c r="AW5" i="6"/>
  <c r="AU5" i="6" s="1"/>
  <c r="AW153" i="6"/>
  <c r="AU153" i="6" s="1"/>
  <c r="AW168" i="6"/>
  <c r="AU168" i="6" s="1"/>
  <c r="AW199" i="6"/>
  <c r="AU199" i="6" s="1"/>
  <c r="AW188" i="6"/>
  <c r="AU188" i="6" s="1"/>
  <c r="AW138" i="6"/>
  <c r="AU138" i="6" s="1"/>
  <c r="AW222" i="6"/>
  <c r="AU222" i="6" s="1"/>
  <c r="AW217" i="6"/>
  <c r="AU217" i="6" s="1"/>
  <c r="AW133" i="6"/>
  <c r="AU133" i="6" s="1"/>
  <c r="AW206" i="6"/>
  <c r="AU206" i="6" s="1"/>
  <c r="AW115" i="6"/>
  <c r="AU115" i="6" s="1"/>
  <c r="AW186" i="6"/>
  <c r="AU186" i="6" s="1"/>
  <c r="AW31" i="6"/>
  <c r="AU31" i="6" s="1"/>
  <c r="AW143" i="6"/>
  <c r="AU143" i="6" s="1"/>
  <c r="AW214" i="6"/>
  <c r="AU214" i="6" s="1"/>
  <c r="AW112" i="6"/>
  <c r="AU112" i="6" s="1"/>
  <c r="AW15" i="6"/>
  <c r="AU15" i="6" s="1"/>
  <c r="AW53" i="6"/>
  <c r="AU53" i="6" s="1"/>
  <c r="AW184" i="6"/>
  <c r="AU184" i="6" s="1"/>
  <c r="AW107" i="6"/>
  <c r="AU107" i="6" s="1"/>
  <c r="AW80" i="6"/>
  <c r="AU80" i="6" s="1"/>
  <c r="AW90" i="6"/>
  <c r="AU90" i="6" s="1"/>
  <c r="AW25" i="6"/>
  <c r="AU25" i="6" s="1"/>
  <c r="AW128" i="6"/>
  <c r="AU128" i="6" s="1"/>
  <c r="AW209" i="6"/>
  <c r="AU209" i="6" s="1"/>
  <c r="AW86" i="6"/>
  <c r="AU86" i="6" s="1"/>
  <c r="AW28" i="6"/>
  <c r="AU28" i="6" s="1"/>
  <c r="AW124" i="6"/>
  <c r="AU124" i="6" s="1"/>
  <c r="AW196" i="6"/>
  <c r="AU196" i="6" s="1"/>
  <c r="AW151" i="6"/>
  <c r="AU151" i="6" s="1"/>
  <c r="AW198" i="6"/>
  <c r="AU198" i="6" s="1"/>
  <c r="AW226" i="6"/>
  <c r="AU226" i="6" s="1"/>
  <c r="AW12" i="6"/>
  <c r="AU12" i="6" s="1"/>
  <c r="AW72" i="6"/>
  <c r="AU72" i="6" s="1"/>
  <c r="AW148" i="6"/>
  <c r="AU148" i="6" s="1"/>
  <c r="AW54" i="6"/>
  <c r="AU54" i="6" s="1"/>
  <c r="AW227" i="6"/>
  <c r="AU227" i="6" s="1"/>
  <c r="AW187" i="6"/>
  <c r="AU187" i="6" s="1"/>
  <c r="AW228" i="6"/>
  <c r="AU228" i="6" s="1"/>
  <c r="AW218" i="6"/>
  <c r="AU218" i="6" s="1"/>
  <c r="AW109" i="6"/>
  <c r="AU109" i="6" s="1"/>
  <c r="AW50" i="6"/>
  <c r="AU50" i="6" s="1"/>
  <c r="AW44" i="6"/>
  <c r="AU44" i="6" s="1"/>
  <c r="AW194" i="6"/>
  <c r="AU194" i="6" s="1"/>
  <c r="AW74" i="6"/>
  <c r="AU74" i="6" s="1"/>
  <c r="AW191" i="6"/>
  <c r="AU191" i="6" s="1"/>
  <c r="AW88" i="6"/>
  <c r="AU88" i="6" s="1"/>
  <c r="AW156" i="6"/>
  <c r="AU156" i="6" s="1"/>
  <c r="AW94" i="6"/>
  <c r="AU94" i="6" s="1"/>
  <c r="AW202" i="6"/>
  <c r="AU202" i="6" s="1"/>
  <c r="AW102" i="6"/>
  <c r="AU102" i="6" s="1"/>
  <c r="AW75" i="6"/>
  <c r="AU75" i="6" s="1"/>
  <c r="AW71" i="6"/>
  <c r="AU71" i="6" s="1"/>
  <c r="AW208" i="6"/>
  <c r="AU208" i="6" s="1"/>
  <c r="AW195" i="6"/>
  <c r="AU195" i="6" s="1"/>
  <c r="AW22" i="6"/>
  <c r="AU22" i="6" s="1"/>
  <c r="AW57" i="6"/>
  <c r="AU57" i="6" s="1"/>
  <c r="AW181" i="6"/>
  <c r="AU181" i="6" s="1"/>
  <c r="AW101" i="6"/>
  <c r="AU101" i="6" s="1"/>
  <c r="AW166" i="6"/>
  <c r="AU166" i="6" s="1"/>
  <c r="AW78" i="6"/>
  <c r="AU78" i="6" s="1"/>
  <c r="AW131" i="6"/>
  <c r="AU131" i="6" s="1"/>
  <c r="AW8" i="6"/>
  <c r="AU8" i="6" s="1"/>
  <c r="AW58" i="6"/>
  <c r="AU58" i="6" s="1"/>
  <c r="AW37" i="6"/>
  <c r="AU37" i="6" s="1"/>
  <c r="AW159" i="6"/>
  <c r="AU159" i="6" s="1"/>
  <c r="AW120" i="6"/>
  <c r="AU120" i="6" s="1"/>
  <c r="AW98" i="6"/>
  <c r="AU98" i="6" s="1"/>
  <c r="AW116" i="6"/>
  <c r="AU116" i="6" s="1"/>
  <c r="AW129" i="6"/>
  <c r="AU129" i="6" s="1"/>
  <c r="AW9" i="6"/>
  <c r="AU9" i="6" s="1"/>
  <c r="AW144" i="6"/>
  <c r="AU144" i="6" s="1"/>
  <c r="AW110" i="6"/>
  <c r="AU110" i="6" s="1"/>
  <c r="AW200" i="6"/>
  <c r="AU200" i="6" s="1"/>
  <c r="AW229" i="6"/>
  <c r="AU229" i="6" s="1"/>
  <c r="AW84" i="6"/>
  <c r="AU84" i="6" s="1"/>
  <c r="AW230" i="6"/>
  <c r="AU230" i="6" s="1"/>
  <c r="AW64" i="6"/>
  <c r="AU64" i="6" s="1"/>
  <c r="AW92" i="6"/>
  <c r="AU92" i="6" s="1"/>
  <c r="AW56" i="6"/>
  <c r="AU56" i="6" s="1"/>
  <c r="AW117" i="6"/>
  <c r="AU117" i="6" s="1"/>
  <c r="AW147" i="6"/>
  <c r="AU147" i="6" s="1"/>
  <c r="AW220" i="6"/>
  <c r="AU220" i="6" s="1"/>
  <c r="AW146" i="6"/>
  <c r="AU146" i="6" s="1"/>
  <c r="AW100" i="6"/>
  <c r="AU100" i="6" s="1"/>
  <c r="AW14" i="6"/>
  <c r="AU14" i="6" s="1"/>
  <c r="AW68" i="6"/>
  <c r="AU68" i="6" s="1"/>
  <c r="AW158" i="6"/>
  <c r="AU158" i="6" s="1"/>
  <c r="AW7" i="6"/>
  <c r="AU7" i="6" s="1"/>
  <c r="AW139" i="6"/>
  <c r="AU139" i="6" s="1"/>
  <c r="AW33" i="6"/>
  <c r="AU33" i="6" s="1"/>
  <c r="AW96" i="6"/>
  <c r="AU96" i="6" s="1"/>
  <c r="AW223" i="6"/>
  <c r="AU223" i="6" s="1"/>
  <c r="AW48" i="6"/>
  <c r="AU48" i="6" s="1"/>
  <c r="AW155" i="6"/>
  <c r="AU155" i="6" s="1"/>
  <c r="AW231" i="6"/>
  <c r="AU231" i="6" s="1"/>
  <c r="AW135" i="6"/>
  <c r="AU135" i="6" s="1"/>
  <c r="AW210" i="6"/>
  <c r="AU210" i="6" s="1"/>
  <c r="AW66" i="6"/>
  <c r="AU66" i="6" s="1"/>
  <c r="AW197" i="6"/>
  <c r="AU197" i="6" s="1"/>
  <c r="AW42" i="6"/>
  <c r="AU42" i="6" s="1"/>
  <c r="AW76" i="6"/>
  <c r="AU76" i="6" s="1"/>
  <c r="AW213" i="6"/>
  <c r="AU213" i="6" s="1"/>
  <c r="AW183" i="6"/>
  <c r="AU183" i="6" s="1"/>
  <c r="AW140" i="6"/>
  <c r="AU140" i="6" s="1"/>
  <c r="AW219" i="6"/>
  <c r="AU219" i="6" s="1"/>
  <c r="AW39" i="6"/>
  <c r="AU39" i="6" s="1"/>
  <c r="AW106" i="6"/>
  <c r="AU106" i="6" s="1"/>
  <c r="AW171" i="6"/>
  <c r="AU171" i="6" s="1"/>
  <c r="AW142" i="6"/>
  <c r="AU142" i="6" s="1"/>
  <c r="AW51" i="6"/>
  <c r="AU51" i="6" s="1"/>
  <c r="AW93" i="6"/>
  <c r="AU93" i="6" s="1"/>
  <c r="AW160" i="6"/>
  <c r="AU160" i="6" s="1"/>
  <c r="AW122" i="6"/>
  <c r="AU122" i="6" s="1"/>
  <c r="AW79" i="6"/>
  <c r="AU79" i="6" s="1"/>
  <c r="AW154" i="6"/>
  <c r="AU154" i="6" s="1"/>
  <c r="AW32" i="6"/>
  <c r="AU32" i="6" s="1"/>
  <c r="AW179" i="6"/>
  <c r="AU179" i="6" s="1"/>
  <c r="AW178" i="6"/>
  <c r="AU178" i="6" s="1"/>
  <c r="AW130" i="6"/>
  <c r="AU130" i="6" s="1"/>
  <c r="AW26" i="6"/>
  <c r="AU26" i="6" s="1"/>
  <c r="AW137" i="6"/>
  <c r="AU137" i="6" s="1"/>
  <c r="AW152" i="6"/>
  <c r="AU152" i="6" s="1"/>
  <c r="AW212" i="6"/>
  <c r="AU212" i="6" s="1"/>
  <c r="AW170" i="6"/>
  <c r="AU170" i="6" s="1"/>
  <c r="AW82" i="6"/>
  <c r="AU82" i="6" s="1"/>
  <c r="AW174" i="6"/>
  <c r="AU174" i="6" s="1"/>
  <c r="AW45" i="6"/>
  <c r="AU45" i="6" s="1"/>
  <c r="AW126" i="6"/>
  <c r="AU126" i="6" s="1"/>
  <c r="AW77" i="6"/>
  <c r="AU77" i="6" s="1"/>
  <c r="AW36" i="6"/>
  <c r="AU36" i="6" s="1"/>
  <c r="AW23" i="6"/>
  <c r="AU23" i="6" s="1"/>
  <c r="AW113" i="6"/>
  <c r="AU113" i="6" s="1"/>
  <c r="AW216" i="6"/>
  <c r="AU216" i="6" s="1"/>
  <c r="AW40" i="6"/>
  <c r="AU40" i="6" s="1"/>
  <c r="AW87" i="6"/>
  <c r="AU87" i="6" s="1"/>
  <c r="AW114" i="6"/>
  <c r="AU114" i="6" s="1"/>
  <c r="AW91" i="6"/>
  <c r="AU91" i="6" s="1"/>
  <c r="AW162" i="6"/>
  <c r="AU162" i="6" s="1"/>
  <c r="AW157" i="6"/>
  <c r="AU157" i="6" s="1"/>
  <c r="AW43" i="6"/>
  <c r="AU43" i="6" s="1"/>
  <c r="AW85" i="6"/>
  <c r="AU85" i="6" s="1"/>
  <c r="AW224" i="6"/>
  <c r="AU224" i="6" s="1"/>
  <c r="AW3" i="6"/>
  <c r="AU3" i="6" s="1"/>
  <c r="AW20" i="6"/>
  <c r="AU20" i="6" s="1"/>
  <c r="AW201" i="6"/>
  <c r="AU201" i="6" s="1"/>
  <c r="AW111" i="6"/>
  <c r="AU111" i="6" s="1"/>
  <c r="AW97" i="6"/>
  <c r="AU97" i="6" s="1"/>
  <c r="AW132" i="6"/>
  <c r="AU132" i="6" s="1"/>
  <c r="AW149" i="6"/>
  <c r="AU149" i="6" s="1"/>
  <c r="AW27" i="6"/>
  <c r="AU27" i="6" s="1"/>
  <c r="AW11" i="6"/>
  <c r="AU11" i="6" s="1"/>
  <c r="AW52" i="6"/>
  <c r="AU52" i="6" s="1"/>
  <c r="AW13" i="6"/>
  <c r="AU13" i="6" s="1"/>
  <c r="AW105" i="6"/>
  <c r="AU105" i="6" s="1"/>
  <c r="AW173" i="6"/>
  <c r="AU173" i="6" s="1"/>
  <c r="AW118" i="6"/>
  <c r="AU118" i="6" s="1"/>
  <c r="AW6" i="6"/>
  <c r="AU6" i="6" s="1"/>
  <c r="AW215" i="6"/>
  <c r="AU215" i="6" s="1"/>
  <c r="AW221" i="6"/>
  <c r="AU221" i="6" s="1"/>
  <c r="AW127" i="6"/>
  <c r="AU127" i="6" s="1"/>
  <c r="AW17" i="6"/>
  <c r="AU17" i="6" s="1"/>
  <c r="AW175" i="6"/>
  <c r="AU175" i="6" s="1"/>
  <c r="AW19" i="6"/>
  <c r="AU19" i="6" s="1"/>
  <c r="AW108" i="6"/>
  <c r="AU108" i="6" s="1"/>
  <c r="AW95" i="6"/>
  <c r="AU95" i="6" s="1"/>
  <c r="AW104" i="6"/>
  <c r="AU104" i="6" s="1"/>
  <c r="AW46" i="6"/>
  <c r="AU46" i="6" s="1"/>
  <c r="AW119" i="6"/>
  <c r="AU119" i="6" s="1"/>
  <c r="AW4" i="6"/>
  <c r="AU4" i="6" s="1"/>
  <c r="AW232" i="6"/>
  <c r="AU232" i="6" s="1"/>
  <c r="AW61" i="6"/>
  <c r="AU61" i="6" s="1"/>
  <c r="AW136" i="6"/>
  <c r="AU136" i="6" s="1"/>
  <c r="AW69" i="6"/>
  <c r="AU69" i="6" s="1"/>
  <c r="AW63" i="6"/>
  <c r="AU63" i="6" s="1"/>
  <c r="AW193" i="6"/>
  <c r="AU193" i="6" s="1"/>
  <c r="AW169" i="6"/>
  <c r="AU169" i="6" s="1"/>
  <c r="AW165" i="6"/>
  <c r="AU165" i="6" s="1"/>
  <c r="AW55" i="6"/>
  <c r="AU55" i="6" s="1"/>
  <c r="AW164" i="6"/>
  <c r="AU164" i="6" s="1"/>
  <c r="AW180" i="6"/>
  <c r="AU180" i="6" s="1"/>
  <c r="AW24" i="6"/>
  <c r="AU24" i="6" s="1"/>
  <c r="AW121" i="6"/>
  <c r="AU121" i="6" s="1"/>
  <c r="AW233" i="6"/>
  <c r="AU233" i="6" s="1"/>
  <c r="AW99" i="6"/>
  <c r="AU99" i="6" s="1"/>
  <c r="AW30" i="6"/>
  <c r="AU30" i="6" s="1"/>
  <c r="AW185" i="6"/>
  <c r="AU185" i="6" s="1"/>
  <c r="AW204" i="6"/>
  <c r="AU204" i="6" s="1"/>
  <c r="AW176" i="6"/>
  <c r="AU176" i="6" s="1"/>
  <c r="AW211" i="6"/>
  <c r="AU211" i="6" s="1"/>
  <c r="AW2" i="6"/>
  <c r="AU2" i="6" s="1"/>
  <c r="AR89" i="6"/>
  <c r="AP89" i="6" s="1"/>
  <c r="AR134" i="6"/>
  <c r="AP134" i="6" s="1"/>
  <c r="AR59" i="6"/>
  <c r="AP59" i="6" s="1"/>
  <c r="AR177" i="6"/>
  <c r="AP177" i="6" s="1"/>
  <c r="AR163" i="6"/>
  <c r="AP163" i="6" s="1"/>
  <c r="AR34" i="6"/>
  <c r="AP34" i="6" s="1"/>
  <c r="AR38" i="6"/>
  <c r="AP38" i="6" s="1"/>
  <c r="AR73" i="6"/>
  <c r="AP73" i="6" s="1"/>
  <c r="AR67" i="6"/>
  <c r="AP67" i="6" s="1"/>
  <c r="AR47" i="6"/>
  <c r="AP47" i="6" s="1"/>
  <c r="AR65" i="6"/>
  <c r="AP65" i="6" s="1"/>
  <c r="AR10" i="6"/>
  <c r="AP10" i="6" s="1"/>
  <c r="AR205" i="6"/>
  <c r="AP205" i="6" s="1"/>
  <c r="AR182" i="6"/>
  <c r="AP182" i="6" s="1"/>
  <c r="AR16" i="6"/>
  <c r="AP16" i="6" s="1"/>
  <c r="AR29" i="6"/>
  <c r="AP29" i="6" s="1"/>
  <c r="AR21" i="6"/>
  <c r="AP21" i="6" s="1"/>
  <c r="AR167" i="6"/>
  <c r="AP167" i="6" s="1"/>
  <c r="AR225" i="6"/>
  <c r="AP225" i="6" s="1"/>
  <c r="AR125" i="6"/>
  <c r="AP125" i="6" s="1"/>
  <c r="AR60" i="6"/>
  <c r="AP60" i="6" s="1"/>
  <c r="AR189" i="6"/>
  <c r="AP189" i="6" s="1"/>
  <c r="AR35" i="6"/>
  <c r="AP35" i="6" s="1"/>
  <c r="AR172" i="6"/>
  <c r="AP172" i="6" s="1"/>
  <c r="AR123" i="6"/>
  <c r="AP123" i="6" s="1"/>
  <c r="AR49" i="6"/>
  <c r="AP49" i="6" s="1"/>
  <c r="AR207" i="6"/>
  <c r="AP207" i="6" s="1"/>
  <c r="AR41" i="6"/>
  <c r="AP41" i="6" s="1"/>
  <c r="AR203" i="6"/>
  <c r="AP203" i="6" s="1"/>
  <c r="AR103" i="6"/>
  <c r="AP103" i="6" s="1"/>
  <c r="AR145" i="6"/>
  <c r="AP145" i="6" s="1"/>
  <c r="AR150" i="6"/>
  <c r="AP150" i="6" s="1"/>
  <c r="AR18" i="6"/>
  <c r="AP18" i="6" s="1"/>
  <c r="AR62" i="6"/>
  <c r="AP62" i="6" s="1"/>
  <c r="AR192" i="6"/>
  <c r="AP192" i="6" s="1"/>
  <c r="AR83" i="6"/>
  <c r="AP83" i="6" s="1"/>
  <c r="AR141" i="6"/>
  <c r="AP141" i="6" s="1"/>
  <c r="AR70" i="6"/>
  <c r="AP70" i="6" s="1"/>
  <c r="AR81" i="6"/>
  <c r="AP81" i="6" s="1"/>
  <c r="AR190" i="6"/>
  <c r="AP190" i="6" s="1"/>
  <c r="AR5" i="6"/>
  <c r="AP5" i="6" s="1"/>
  <c r="AR153" i="6"/>
  <c r="AP153" i="6" s="1"/>
  <c r="AR168" i="6"/>
  <c r="AP168" i="6" s="1"/>
  <c r="AR199" i="6"/>
  <c r="AP199" i="6" s="1"/>
  <c r="AR188" i="6"/>
  <c r="AP188" i="6" s="1"/>
  <c r="AR138" i="6"/>
  <c r="AP138" i="6" s="1"/>
  <c r="AR222" i="6"/>
  <c r="AP222" i="6" s="1"/>
  <c r="AR217" i="6"/>
  <c r="AP217" i="6" s="1"/>
  <c r="AR133" i="6"/>
  <c r="AP133" i="6" s="1"/>
  <c r="AR206" i="6"/>
  <c r="AP206" i="6" s="1"/>
  <c r="AR115" i="6"/>
  <c r="AP115" i="6" s="1"/>
  <c r="AR186" i="6"/>
  <c r="AP186" i="6" s="1"/>
  <c r="AR31" i="6"/>
  <c r="AP31" i="6" s="1"/>
  <c r="AR143" i="6"/>
  <c r="AP143" i="6" s="1"/>
  <c r="AR214" i="6"/>
  <c r="AP214" i="6" s="1"/>
  <c r="AR112" i="6"/>
  <c r="AP112" i="6" s="1"/>
  <c r="AR15" i="6"/>
  <c r="AP15" i="6" s="1"/>
  <c r="AR53" i="6"/>
  <c r="AP53" i="6" s="1"/>
  <c r="AR184" i="6"/>
  <c r="AP184" i="6" s="1"/>
  <c r="AR107" i="6"/>
  <c r="AP107" i="6" s="1"/>
  <c r="AR80" i="6"/>
  <c r="AP80" i="6" s="1"/>
  <c r="AR90" i="6"/>
  <c r="AP90" i="6" s="1"/>
  <c r="AR25" i="6"/>
  <c r="AP25" i="6" s="1"/>
  <c r="AR128" i="6"/>
  <c r="AP128" i="6" s="1"/>
  <c r="AR209" i="6"/>
  <c r="AP209" i="6" s="1"/>
  <c r="AR86" i="6"/>
  <c r="AP86" i="6" s="1"/>
  <c r="AR28" i="6"/>
  <c r="AP28" i="6" s="1"/>
  <c r="AR124" i="6"/>
  <c r="AP124" i="6" s="1"/>
  <c r="AR196" i="6"/>
  <c r="AP196" i="6" s="1"/>
  <c r="AR151" i="6"/>
  <c r="AP151" i="6" s="1"/>
  <c r="AR198" i="6"/>
  <c r="AP198" i="6" s="1"/>
  <c r="AR226" i="6"/>
  <c r="AP226" i="6" s="1"/>
  <c r="AR12" i="6"/>
  <c r="AP12" i="6" s="1"/>
  <c r="AR72" i="6"/>
  <c r="AP72" i="6" s="1"/>
  <c r="AR148" i="6"/>
  <c r="AP148" i="6" s="1"/>
  <c r="AR54" i="6"/>
  <c r="AP54" i="6" s="1"/>
  <c r="AR227" i="6"/>
  <c r="AP227" i="6" s="1"/>
  <c r="AR187" i="6"/>
  <c r="AP187" i="6" s="1"/>
  <c r="AR228" i="6"/>
  <c r="AP228" i="6" s="1"/>
  <c r="AR218" i="6"/>
  <c r="AP218" i="6" s="1"/>
  <c r="AR109" i="6"/>
  <c r="AP109" i="6" s="1"/>
  <c r="AR50" i="6"/>
  <c r="AP50" i="6" s="1"/>
  <c r="AR44" i="6"/>
  <c r="AP44" i="6" s="1"/>
  <c r="AR194" i="6"/>
  <c r="AP194" i="6" s="1"/>
  <c r="AR74" i="6"/>
  <c r="AP74" i="6" s="1"/>
  <c r="AR191" i="6"/>
  <c r="AP191" i="6" s="1"/>
  <c r="AR88" i="6"/>
  <c r="AP88" i="6" s="1"/>
  <c r="AR156" i="6"/>
  <c r="AP156" i="6" s="1"/>
  <c r="AR94" i="6"/>
  <c r="AP94" i="6" s="1"/>
  <c r="AR202" i="6"/>
  <c r="AP202" i="6" s="1"/>
  <c r="AR102" i="6"/>
  <c r="AP102" i="6" s="1"/>
  <c r="AR75" i="6"/>
  <c r="AP75" i="6" s="1"/>
  <c r="AR71" i="6"/>
  <c r="AP71" i="6" s="1"/>
  <c r="AR208" i="6"/>
  <c r="AP208" i="6" s="1"/>
  <c r="AR195" i="6"/>
  <c r="AP195" i="6" s="1"/>
  <c r="AR22" i="6"/>
  <c r="AP22" i="6" s="1"/>
  <c r="AR57" i="6"/>
  <c r="AP57" i="6" s="1"/>
  <c r="AR181" i="6"/>
  <c r="AP181" i="6" s="1"/>
  <c r="AR101" i="6"/>
  <c r="AP101" i="6" s="1"/>
  <c r="AR166" i="6"/>
  <c r="AP166" i="6" s="1"/>
  <c r="AR78" i="6"/>
  <c r="AP78" i="6" s="1"/>
  <c r="AR131" i="6"/>
  <c r="AP131" i="6" s="1"/>
  <c r="AR8" i="6"/>
  <c r="AP8" i="6" s="1"/>
  <c r="AR58" i="6"/>
  <c r="AP58" i="6" s="1"/>
  <c r="AR37" i="6"/>
  <c r="AP37" i="6" s="1"/>
  <c r="AR159" i="6"/>
  <c r="AP159" i="6" s="1"/>
  <c r="AR120" i="6"/>
  <c r="AP120" i="6" s="1"/>
  <c r="AR98" i="6"/>
  <c r="AP98" i="6" s="1"/>
  <c r="AR116" i="6"/>
  <c r="AP116" i="6" s="1"/>
  <c r="AR129" i="6"/>
  <c r="AP129" i="6" s="1"/>
  <c r="AR9" i="6"/>
  <c r="AP9" i="6" s="1"/>
  <c r="AR144" i="6"/>
  <c r="AP144" i="6" s="1"/>
  <c r="AR110" i="6"/>
  <c r="AP110" i="6" s="1"/>
  <c r="AR200" i="6"/>
  <c r="AP200" i="6" s="1"/>
  <c r="AR229" i="6"/>
  <c r="AP229" i="6" s="1"/>
  <c r="AR84" i="6"/>
  <c r="AP84" i="6" s="1"/>
  <c r="AR230" i="6"/>
  <c r="AP230" i="6" s="1"/>
  <c r="AR64" i="6"/>
  <c r="AP64" i="6" s="1"/>
  <c r="AR92" i="6"/>
  <c r="AP92" i="6" s="1"/>
  <c r="AR56" i="6"/>
  <c r="AP56" i="6" s="1"/>
  <c r="AR117" i="6"/>
  <c r="AP117" i="6" s="1"/>
  <c r="AR147" i="6"/>
  <c r="AP147" i="6" s="1"/>
  <c r="AR220" i="6"/>
  <c r="AP220" i="6" s="1"/>
  <c r="AR146" i="6"/>
  <c r="AP146" i="6" s="1"/>
  <c r="AR100" i="6"/>
  <c r="AP100" i="6" s="1"/>
  <c r="AR14" i="6"/>
  <c r="AP14" i="6" s="1"/>
  <c r="AR68" i="6"/>
  <c r="AP68" i="6" s="1"/>
  <c r="AR158" i="6"/>
  <c r="AP158" i="6" s="1"/>
  <c r="AR7" i="6"/>
  <c r="AP7" i="6" s="1"/>
  <c r="AR139" i="6"/>
  <c r="AP139" i="6" s="1"/>
  <c r="AR33" i="6"/>
  <c r="AP33" i="6" s="1"/>
  <c r="AR96" i="6"/>
  <c r="AP96" i="6" s="1"/>
  <c r="AR223" i="6"/>
  <c r="AP223" i="6" s="1"/>
  <c r="AR48" i="6"/>
  <c r="AP48" i="6" s="1"/>
  <c r="AR155" i="6"/>
  <c r="AP155" i="6" s="1"/>
  <c r="AR231" i="6"/>
  <c r="AP231" i="6" s="1"/>
  <c r="AR135" i="6"/>
  <c r="AP135" i="6" s="1"/>
  <c r="AR210" i="6"/>
  <c r="AP210" i="6" s="1"/>
  <c r="AR66" i="6"/>
  <c r="AP66" i="6" s="1"/>
  <c r="AR197" i="6"/>
  <c r="AP197" i="6" s="1"/>
  <c r="AR42" i="6"/>
  <c r="AP42" i="6" s="1"/>
  <c r="AR76" i="6"/>
  <c r="AP76" i="6" s="1"/>
  <c r="AR213" i="6"/>
  <c r="AP213" i="6" s="1"/>
  <c r="AR183" i="6"/>
  <c r="AP183" i="6" s="1"/>
  <c r="AR140" i="6"/>
  <c r="AP140" i="6" s="1"/>
  <c r="AR219" i="6"/>
  <c r="AP219" i="6" s="1"/>
  <c r="AR39" i="6"/>
  <c r="AP39" i="6" s="1"/>
  <c r="AR106" i="6"/>
  <c r="AP106" i="6" s="1"/>
  <c r="AR171" i="6"/>
  <c r="AP171" i="6" s="1"/>
  <c r="AR142" i="6"/>
  <c r="AP142" i="6" s="1"/>
  <c r="AR51" i="6"/>
  <c r="AP51" i="6" s="1"/>
  <c r="AR93" i="6"/>
  <c r="AP93" i="6" s="1"/>
  <c r="AR160" i="6"/>
  <c r="AP160" i="6" s="1"/>
  <c r="AR122" i="6"/>
  <c r="AP122" i="6" s="1"/>
  <c r="AR79" i="6"/>
  <c r="AP79" i="6" s="1"/>
  <c r="AR154" i="6"/>
  <c r="AP154" i="6" s="1"/>
  <c r="AR32" i="6"/>
  <c r="AP32" i="6" s="1"/>
  <c r="AR179" i="6"/>
  <c r="AP179" i="6" s="1"/>
  <c r="AR178" i="6"/>
  <c r="AP178" i="6" s="1"/>
  <c r="AR130" i="6"/>
  <c r="AP130" i="6" s="1"/>
  <c r="AR26" i="6"/>
  <c r="AP26" i="6" s="1"/>
  <c r="AR137" i="6"/>
  <c r="AP137" i="6" s="1"/>
  <c r="AR152" i="6"/>
  <c r="AP152" i="6" s="1"/>
  <c r="AR212" i="6"/>
  <c r="AP212" i="6" s="1"/>
  <c r="AR170" i="6"/>
  <c r="AP170" i="6" s="1"/>
  <c r="AR82" i="6"/>
  <c r="AP82" i="6" s="1"/>
  <c r="AR174" i="6"/>
  <c r="AP174" i="6" s="1"/>
  <c r="AR45" i="6"/>
  <c r="AP45" i="6" s="1"/>
  <c r="AR126" i="6"/>
  <c r="AP126" i="6" s="1"/>
  <c r="AR77" i="6"/>
  <c r="AP77" i="6" s="1"/>
  <c r="AR36" i="6"/>
  <c r="AP36" i="6" s="1"/>
  <c r="AR23" i="6"/>
  <c r="AP23" i="6" s="1"/>
  <c r="AR113" i="6"/>
  <c r="AP113" i="6" s="1"/>
  <c r="AR216" i="6"/>
  <c r="AP216" i="6" s="1"/>
  <c r="AR40" i="6"/>
  <c r="AP40" i="6" s="1"/>
  <c r="AR87" i="6"/>
  <c r="AP87" i="6" s="1"/>
  <c r="AR114" i="6"/>
  <c r="AP114" i="6" s="1"/>
  <c r="AR91" i="6"/>
  <c r="AP91" i="6" s="1"/>
  <c r="AR162" i="6"/>
  <c r="AP162" i="6" s="1"/>
  <c r="AR157" i="6"/>
  <c r="AP157" i="6" s="1"/>
  <c r="AR43" i="6"/>
  <c r="AP43" i="6" s="1"/>
  <c r="AR85" i="6"/>
  <c r="AP85" i="6" s="1"/>
  <c r="AR224" i="6"/>
  <c r="AP224" i="6" s="1"/>
  <c r="AR3" i="6"/>
  <c r="AP3" i="6" s="1"/>
  <c r="AR20" i="6"/>
  <c r="AP20" i="6" s="1"/>
  <c r="AR201" i="6"/>
  <c r="AP201" i="6" s="1"/>
  <c r="AR111" i="6"/>
  <c r="AP111" i="6" s="1"/>
  <c r="AR97" i="6"/>
  <c r="AP97" i="6" s="1"/>
  <c r="AR132" i="6"/>
  <c r="AP132" i="6" s="1"/>
  <c r="AR149" i="6"/>
  <c r="AP149" i="6" s="1"/>
  <c r="AR27" i="6"/>
  <c r="AP27" i="6" s="1"/>
  <c r="AR11" i="6"/>
  <c r="AP11" i="6" s="1"/>
  <c r="AR52" i="6"/>
  <c r="AP52" i="6" s="1"/>
  <c r="AR13" i="6"/>
  <c r="AP13" i="6" s="1"/>
  <c r="AR105" i="6"/>
  <c r="AP105" i="6" s="1"/>
  <c r="AR173" i="6"/>
  <c r="AP173" i="6" s="1"/>
  <c r="AR118" i="6"/>
  <c r="AP118" i="6" s="1"/>
  <c r="AR6" i="6"/>
  <c r="AP6" i="6" s="1"/>
  <c r="AR215" i="6"/>
  <c r="AP215" i="6" s="1"/>
  <c r="AR221" i="6"/>
  <c r="AP221" i="6" s="1"/>
  <c r="AR127" i="6"/>
  <c r="AP127" i="6" s="1"/>
  <c r="AR17" i="6"/>
  <c r="AP17" i="6" s="1"/>
  <c r="AR175" i="6"/>
  <c r="AP175" i="6" s="1"/>
  <c r="AR19" i="6"/>
  <c r="AP19" i="6" s="1"/>
  <c r="AR108" i="6"/>
  <c r="AP108" i="6" s="1"/>
  <c r="AR95" i="6"/>
  <c r="AP95" i="6" s="1"/>
  <c r="AR104" i="6"/>
  <c r="AP104" i="6" s="1"/>
  <c r="AR46" i="6"/>
  <c r="AP46" i="6" s="1"/>
  <c r="AR119" i="6"/>
  <c r="AP119" i="6" s="1"/>
  <c r="AR4" i="6"/>
  <c r="AP4" i="6" s="1"/>
  <c r="AR232" i="6"/>
  <c r="AP232" i="6" s="1"/>
  <c r="AR61" i="6"/>
  <c r="AP61" i="6" s="1"/>
  <c r="AR136" i="6"/>
  <c r="AP136" i="6" s="1"/>
  <c r="AR69" i="6"/>
  <c r="AP69" i="6" s="1"/>
  <c r="AR63" i="6"/>
  <c r="AP63" i="6" s="1"/>
  <c r="AR193" i="6"/>
  <c r="AP193" i="6" s="1"/>
  <c r="AR169" i="6"/>
  <c r="AP169" i="6" s="1"/>
  <c r="AR165" i="6"/>
  <c r="AP165" i="6" s="1"/>
  <c r="AR55" i="6"/>
  <c r="AP55" i="6" s="1"/>
  <c r="AR164" i="6"/>
  <c r="AP164" i="6" s="1"/>
  <c r="AR180" i="6"/>
  <c r="AP180" i="6" s="1"/>
  <c r="AR24" i="6"/>
  <c r="AP24" i="6" s="1"/>
  <c r="AR121" i="6"/>
  <c r="AP121" i="6" s="1"/>
  <c r="AR233" i="6"/>
  <c r="AP233" i="6" s="1"/>
  <c r="AR99" i="6"/>
  <c r="AP99" i="6" s="1"/>
  <c r="AR30" i="6"/>
  <c r="AP30" i="6" s="1"/>
  <c r="AR185" i="6"/>
  <c r="AP185" i="6" s="1"/>
  <c r="AR204" i="6"/>
  <c r="AP204" i="6" s="1"/>
  <c r="AR176" i="6"/>
  <c r="AP176" i="6" s="1"/>
  <c r="AR211" i="6"/>
  <c r="AP211" i="6" s="1"/>
  <c r="AR2" i="6"/>
  <c r="AP2" i="6" s="1"/>
  <c r="AR161" i="6"/>
  <c r="AP161" i="6" s="1"/>
  <c r="AM89" i="6"/>
  <c r="AK89" i="6" s="1"/>
  <c r="AM134" i="6"/>
  <c r="AK134" i="6" s="1"/>
  <c r="AM59" i="6"/>
  <c r="AK59" i="6" s="1"/>
  <c r="AM177" i="6"/>
  <c r="AK177" i="6" s="1"/>
  <c r="AM163" i="6"/>
  <c r="AK163" i="6" s="1"/>
  <c r="AM34" i="6"/>
  <c r="AK34" i="6" s="1"/>
  <c r="AM38" i="6"/>
  <c r="AK38" i="6" s="1"/>
  <c r="AM73" i="6"/>
  <c r="AK73" i="6" s="1"/>
  <c r="AM67" i="6"/>
  <c r="AK67" i="6" s="1"/>
  <c r="AM47" i="6"/>
  <c r="AK47" i="6" s="1"/>
  <c r="AM65" i="6"/>
  <c r="AK65" i="6" s="1"/>
  <c r="AM10" i="6"/>
  <c r="AK10" i="6" s="1"/>
  <c r="AM205" i="6"/>
  <c r="AK205" i="6" s="1"/>
  <c r="AM182" i="6"/>
  <c r="AK182" i="6" s="1"/>
  <c r="AM16" i="6"/>
  <c r="AK16" i="6" s="1"/>
  <c r="AM29" i="6"/>
  <c r="AK29" i="6" s="1"/>
  <c r="AM21" i="6"/>
  <c r="AK21" i="6" s="1"/>
  <c r="AM167" i="6"/>
  <c r="AK167" i="6" s="1"/>
  <c r="AM225" i="6"/>
  <c r="AK225" i="6" s="1"/>
  <c r="AM125" i="6"/>
  <c r="AK125" i="6" s="1"/>
  <c r="AM60" i="6"/>
  <c r="AK60" i="6" s="1"/>
  <c r="AM189" i="6"/>
  <c r="AK189" i="6" s="1"/>
  <c r="AM35" i="6"/>
  <c r="AK35" i="6" s="1"/>
  <c r="AM172" i="6"/>
  <c r="AK172" i="6" s="1"/>
  <c r="AM123" i="6"/>
  <c r="AK123" i="6" s="1"/>
  <c r="AM49" i="6"/>
  <c r="AK49" i="6" s="1"/>
  <c r="AM207" i="6"/>
  <c r="AK207" i="6" s="1"/>
  <c r="AM41" i="6"/>
  <c r="AK41" i="6" s="1"/>
  <c r="AM203" i="6"/>
  <c r="AK203" i="6" s="1"/>
  <c r="AM103" i="6"/>
  <c r="AK103" i="6" s="1"/>
  <c r="AM145" i="6"/>
  <c r="AK145" i="6" s="1"/>
  <c r="AM150" i="6"/>
  <c r="AK150" i="6" s="1"/>
  <c r="AM18" i="6"/>
  <c r="AK18" i="6" s="1"/>
  <c r="AM62" i="6"/>
  <c r="AK62" i="6" s="1"/>
  <c r="AM192" i="6"/>
  <c r="AK192" i="6" s="1"/>
  <c r="AM83" i="6"/>
  <c r="AK83" i="6" s="1"/>
  <c r="AM141" i="6"/>
  <c r="AK141" i="6" s="1"/>
  <c r="AM70" i="6"/>
  <c r="AK70" i="6" s="1"/>
  <c r="AM81" i="6"/>
  <c r="AK81" i="6" s="1"/>
  <c r="AM190" i="6"/>
  <c r="AK190" i="6" s="1"/>
  <c r="AM5" i="6"/>
  <c r="AK5" i="6" s="1"/>
  <c r="AM153" i="6"/>
  <c r="AK153" i="6" s="1"/>
  <c r="AM168" i="6"/>
  <c r="AK168" i="6" s="1"/>
  <c r="AM199" i="6"/>
  <c r="AK199" i="6" s="1"/>
  <c r="AM188" i="6"/>
  <c r="AK188" i="6" s="1"/>
  <c r="AM138" i="6"/>
  <c r="AK138" i="6" s="1"/>
  <c r="AM222" i="6"/>
  <c r="AK222" i="6" s="1"/>
  <c r="AM217" i="6"/>
  <c r="AK217" i="6" s="1"/>
  <c r="AM133" i="6"/>
  <c r="AK133" i="6" s="1"/>
  <c r="AM206" i="6"/>
  <c r="AK206" i="6" s="1"/>
  <c r="AM115" i="6"/>
  <c r="AK115" i="6" s="1"/>
  <c r="AM186" i="6"/>
  <c r="AK186" i="6" s="1"/>
  <c r="AM31" i="6"/>
  <c r="AK31" i="6" s="1"/>
  <c r="AM143" i="6"/>
  <c r="AK143" i="6" s="1"/>
  <c r="AM214" i="6"/>
  <c r="AK214" i="6" s="1"/>
  <c r="AM112" i="6"/>
  <c r="AK112" i="6" s="1"/>
  <c r="AM15" i="6"/>
  <c r="AK15" i="6" s="1"/>
  <c r="AM53" i="6"/>
  <c r="AK53" i="6" s="1"/>
  <c r="AM184" i="6"/>
  <c r="AK184" i="6" s="1"/>
  <c r="AM107" i="6"/>
  <c r="AK107" i="6" s="1"/>
  <c r="AM80" i="6"/>
  <c r="AK80" i="6" s="1"/>
  <c r="AM90" i="6"/>
  <c r="AK90" i="6" s="1"/>
  <c r="AM25" i="6"/>
  <c r="AK25" i="6" s="1"/>
  <c r="AM128" i="6"/>
  <c r="AK128" i="6" s="1"/>
  <c r="AM209" i="6"/>
  <c r="AK209" i="6" s="1"/>
  <c r="AM86" i="6"/>
  <c r="AK86" i="6" s="1"/>
  <c r="AM28" i="6"/>
  <c r="AK28" i="6" s="1"/>
  <c r="AM124" i="6"/>
  <c r="AK124" i="6" s="1"/>
  <c r="AM196" i="6"/>
  <c r="AK196" i="6" s="1"/>
  <c r="AM151" i="6"/>
  <c r="AK151" i="6" s="1"/>
  <c r="AM198" i="6"/>
  <c r="AK198" i="6" s="1"/>
  <c r="AM226" i="6"/>
  <c r="AK226" i="6" s="1"/>
  <c r="AM12" i="6"/>
  <c r="AK12" i="6" s="1"/>
  <c r="AM72" i="6"/>
  <c r="AK72" i="6" s="1"/>
  <c r="AM148" i="6"/>
  <c r="AK148" i="6" s="1"/>
  <c r="AM54" i="6"/>
  <c r="AK54" i="6" s="1"/>
  <c r="AM227" i="6"/>
  <c r="AK227" i="6" s="1"/>
  <c r="AM187" i="6"/>
  <c r="AK187" i="6" s="1"/>
  <c r="AM228" i="6"/>
  <c r="AK228" i="6" s="1"/>
  <c r="AM218" i="6"/>
  <c r="AK218" i="6" s="1"/>
  <c r="AM109" i="6"/>
  <c r="AK109" i="6" s="1"/>
  <c r="AM50" i="6"/>
  <c r="AK50" i="6" s="1"/>
  <c r="AM44" i="6"/>
  <c r="AK44" i="6" s="1"/>
  <c r="AM194" i="6"/>
  <c r="AK194" i="6" s="1"/>
  <c r="AM74" i="6"/>
  <c r="AK74" i="6" s="1"/>
  <c r="AM191" i="6"/>
  <c r="AK191" i="6" s="1"/>
  <c r="AM88" i="6"/>
  <c r="AK88" i="6" s="1"/>
  <c r="AM156" i="6"/>
  <c r="AK156" i="6" s="1"/>
  <c r="AM94" i="6"/>
  <c r="AK94" i="6" s="1"/>
  <c r="AM202" i="6"/>
  <c r="AK202" i="6" s="1"/>
  <c r="AM102" i="6"/>
  <c r="AK102" i="6" s="1"/>
  <c r="AM75" i="6"/>
  <c r="AK75" i="6" s="1"/>
  <c r="AM71" i="6"/>
  <c r="AK71" i="6" s="1"/>
  <c r="AM208" i="6"/>
  <c r="AK208" i="6" s="1"/>
  <c r="AM195" i="6"/>
  <c r="AK195" i="6" s="1"/>
  <c r="AM22" i="6"/>
  <c r="AK22" i="6" s="1"/>
  <c r="AM57" i="6"/>
  <c r="AK57" i="6" s="1"/>
  <c r="AM181" i="6"/>
  <c r="AK181" i="6" s="1"/>
  <c r="AM101" i="6"/>
  <c r="AK101" i="6" s="1"/>
  <c r="AM166" i="6"/>
  <c r="AK166" i="6" s="1"/>
  <c r="AM78" i="6"/>
  <c r="AK78" i="6" s="1"/>
  <c r="AM131" i="6"/>
  <c r="AK131" i="6" s="1"/>
  <c r="AM8" i="6"/>
  <c r="AK8" i="6" s="1"/>
  <c r="AM58" i="6"/>
  <c r="AK58" i="6" s="1"/>
  <c r="AM37" i="6"/>
  <c r="AK37" i="6" s="1"/>
  <c r="AM159" i="6"/>
  <c r="AK159" i="6" s="1"/>
  <c r="AM120" i="6"/>
  <c r="AK120" i="6" s="1"/>
  <c r="AM98" i="6"/>
  <c r="AK98" i="6" s="1"/>
  <c r="AM116" i="6"/>
  <c r="AK116" i="6" s="1"/>
  <c r="AM129" i="6"/>
  <c r="AK129" i="6" s="1"/>
  <c r="AM9" i="6"/>
  <c r="AK9" i="6" s="1"/>
  <c r="AM144" i="6"/>
  <c r="AK144" i="6" s="1"/>
  <c r="AM110" i="6"/>
  <c r="AK110" i="6" s="1"/>
  <c r="AM200" i="6"/>
  <c r="AK200" i="6" s="1"/>
  <c r="AM229" i="6"/>
  <c r="AK229" i="6" s="1"/>
  <c r="AM84" i="6"/>
  <c r="AK84" i="6" s="1"/>
  <c r="AM230" i="6"/>
  <c r="AK230" i="6" s="1"/>
  <c r="AM64" i="6"/>
  <c r="AK64" i="6" s="1"/>
  <c r="AM92" i="6"/>
  <c r="AK92" i="6" s="1"/>
  <c r="AM56" i="6"/>
  <c r="AK56" i="6" s="1"/>
  <c r="AM117" i="6"/>
  <c r="AK117" i="6" s="1"/>
  <c r="AM147" i="6"/>
  <c r="AK147" i="6" s="1"/>
  <c r="AM220" i="6"/>
  <c r="AK220" i="6" s="1"/>
  <c r="AM146" i="6"/>
  <c r="AK146" i="6" s="1"/>
  <c r="AM100" i="6"/>
  <c r="AK100" i="6" s="1"/>
  <c r="AM14" i="6"/>
  <c r="AK14" i="6" s="1"/>
  <c r="AM68" i="6"/>
  <c r="AK68" i="6" s="1"/>
  <c r="AM158" i="6"/>
  <c r="AK158" i="6" s="1"/>
  <c r="AM7" i="6"/>
  <c r="AK7" i="6" s="1"/>
  <c r="AM139" i="6"/>
  <c r="AK139" i="6" s="1"/>
  <c r="AM33" i="6"/>
  <c r="AK33" i="6" s="1"/>
  <c r="AM96" i="6"/>
  <c r="AK96" i="6" s="1"/>
  <c r="AM223" i="6"/>
  <c r="AK223" i="6" s="1"/>
  <c r="AM48" i="6"/>
  <c r="AK48" i="6" s="1"/>
  <c r="AM155" i="6"/>
  <c r="AK155" i="6" s="1"/>
  <c r="AM231" i="6"/>
  <c r="AK231" i="6" s="1"/>
  <c r="AM135" i="6"/>
  <c r="AK135" i="6" s="1"/>
  <c r="AM210" i="6"/>
  <c r="AK210" i="6" s="1"/>
  <c r="AM66" i="6"/>
  <c r="AK66" i="6" s="1"/>
  <c r="AM197" i="6"/>
  <c r="AK197" i="6" s="1"/>
  <c r="AM42" i="6"/>
  <c r="AK42" i="6" s="1"/>
  <c r="AM76" i="6"/>
  <c r="AK76" i="6" s="1"/>
  <c r="AM213" i="6"/>
  <c r="AK213" i="6" s="1"/>
  <c r="AM183" i="6"/>
  <c r="AK183" i="6" s="1"/>
  <c r="AM140" i="6"/>
  <c r="AK140" i="6" s="1"/>
  <c r="AM219" i="6"/>
  <c r="AK219" i="6" s="1"/>
  <c r="AM39" i="6"/>
  <c r="AK39" i="6" s="1"/>
  <c r="AM106" i="6"/>
  <c r="AK106" i="6" s="1"/>
  <c r="AM171" i="6"/>
  <c r="AK171" i="6" s="1"/>
  <c r="AM142" i="6"/>
  <c r="AK142" i="6" s="1"/>
  <c r="AM51" i="6"/>
  <c r="AK51" i="6" s="1"/>
  <c r="AM93" i="6"/>
  <c r="AK93" i="6" s="1"/>
  <c r="AM160" i="6"/>
  <c r="AK160" i="6" s="1"/>
  <c r="AM122" i="6"/>
  <c r="AK122" i="6" s="1"/>
  <c r="AM79" i="6"/>
  <c r="AK79" i="6" s="1"/>
  <c r="AM154" i="6"/>
  <c r="AK154" i="6" s="1"/>
  <c r="AM32" i="6"/>
  <c r="AK32" i="6" s="1"/>
  <c r="AM179" i="6"/>
  <c r="AK179" i="6" s="1"/>
  <c r="AM178" i="6"/>
  <c r="AK178" i="6" s="1"/>
  <c r="AM130" i="6"/>
  <c r="AK130" i="6" s="1"/>
  <c r="AM26" i="6"/>
  <c r="AK26" i="6" s="1"/>
  <c r="AM137" i="6"/>
  <c r="AK137" i="6" s="1"/>
  <c r="AM152" i="6"/>
  <c r="AK152" i="6" s="1"/>
  <c r="AM212" i="6"/>
  <c r="AK212" i="6" s="1"/>
  <c r="AM170" i="6"/>
  <c r="AK170" i="6" s="1"/>
  <c r="AM82" i="6"/>
  <c r="AK82" i="6" s="1"/>
  <c r="AM174" i="6"/>
  <c r="AK174" i="6" s="1"/>
  <c r="AM45" i="6"/>
  <c r="AK45" i="6" s="1"/>
  <c r="AM126" i="6"/>
  <c r="AK126" i="6" s="1"/>
  <c r="AM77" i="6"/>
  <c r="AK77" i="6" s="1"/>
  <c r="AM36" i="6"/>
  <c r="AK36" i="6" s="1"/>
  <c r="AM23" i="6"/>
  <c r="AK23" i="6" s="1"/>
  <c r="AM113" i="6"/>
  <c r="AK113" i="6" s="1"/>
  <c r="AM216" i="6"/>
  <c r="AK216" i="6" s="1"/>
  <c r="AM40" i="6"/>
  <c r="AK40" i="6" s="1"/>
  <c r="AM87" i="6"/>
  <c r="AK87" i="6" s="1"/>
  <c r="AM114" i="6"/>
  <c r="AK114" i="6" s="1"/>
  <c r="AM91" i="6"/>
  <c r="AK91" i="6" s="1"/>
  <c r="AM162" i="6"/>
  <c r="AK162" i="6" s="1"/>
  <c r="AM157" i="6"/>
  <c r="AK157" i="6" s="1"/>
  <c r="AM43" i="6"/>
  <c r="AK43" i="6" s="1"/>
  <c r="AM85" i="6"/>
  <c r="AK85" i="6" s="1"/>
  <c r="AM224" i="6"/>
  <c r="AK224" i="6" s="1"/>
  <c r="AM3" i="6"/>
  <c r="AK3" i="6" s="1"/>
  <c r="AM20" i="6"/>
  <c r="AK20" i="6" s="1"/>
  <c r="AM201" i="6"/>
  <c r="AK201" i="6" s="1"/>
  <c r="AM111" i="6"/>
  <c r="AK111" i="6" s="1"/>
  <c r="AM97" i="6"/>
  <c r="AK97" i="6" s="1"/>
  <c r="AM132" i="6"/>
  <c r="AK132" i="6" s="1"/>
  <c r="AM149" i="6"/>
  <c r="AK149" i="6" s="1"/>
  <c r="AM27" i="6"/>
  <c r="AK27" i="6" s="1"/>
  <c r="AM11" i="6"/>
  <c r="AK11" i="6" s="1"/>
  <c r="AM52" i="6"/>
  <c r="AK52" i="6" s="1"/>
  <c r="AM13" i="6"/>
  <c r="AK13" i="6" s="1"/>
  <c r="AM105" i="6"/>
  <c r="AK105" i="6" s="1"/>
  <c r="AM173" i="6"/>
  <c r="AK173" i="6" s="1"/>
  <c r="AM118" i="6"/>
  <c r="AK118" i="6" s="1"/>
  <c r="AM6" i="6"/>
  <c r="AK6" i="6" s="1"/>
  <c r="AM215" i="6"/>
  <c r="AK215" i="6" s="1"/>
  <c r="AM221" i="6"/>
  <c r="AK221" i="6" s="1"/>
  <c r="AM127" i="6"/>
  <c r="AK127" i="6" s="1"/>
  <c r="AM17" i="6"/>
  <c r="AK17" i="6" s="1"/>
  <c r="AM175" i="6"/>
  <c r="AK175" i="6" s="1"/>
  <c r="AM19" i="6"/>
  <c r="AK19" i="6" s="1"/>
  <c r="AM108" i="6"/>
  <c r="AK108" i="6" s="1"/>
  <c r="AM95" i="6"/>
  <c r="AK95" i="6" s="1"/>
  <c r="AM104" i="6"/>
  <c r="AK104" i="6" s="1"/>
  <c r="AM46" i="6"/>
  <c r="AK46" i="6" s="1"/>
  <c r="AM119" i="6"/>
  <c r="AK119" i="6" s="1"/>
  <c r="AM4" i="6"/>
  <c r="AK4" i="6" s="1"/>
  <c r="AM232" i="6"/>
  <c r="AK232" i="6" s="1"/>
  <c r="AM61" i="6"/>
  <c r="AK61" i="6" s="1"/>
  <c r="AM136" i="6"/>
  <c r="AK136" i="6" s="1"/>
  <c r="AM69" i="6"/>
  <c r="AK69" i="6" s="1"/>
  <c r="AM63" i="6"/>
  <c r="AK63" i="6" s="1"/>
  <c r="AM193" i="6"/>
  <c r="AK193" i="6" s="1"/>
  <c r="AM169" i="6"/>
  <c r="AK169" i="6" s="1"/>
  <c r="AM165" i="6"/>
  <c r="AK165" i="6" s="1"/>
  <c r="AM55" i="6"/>
  <c r="AK55" i="6" s="1"/>
  <c r="AM164" i="6"/>
  <c r="AK164" i="6" s="1"/>
  <c r="AM180" i="6"/>
  <c r="AK180" i="6" s="1"/>
  <c r="AM24" i="6"/>
  <c r="AK24" i="6" s="1"/>
  <c r="AM121" i="6"/>
  <c r="AK121" i="6" s="1"/>
  <c r="AM233" i="6"/>
  <c r="AK233" i="6" s="1"/>
  <c r="AM99" i="6"/>
  <c r="AK99" i="6" s="1"/>
  <c r="AM30" i="6"/>
  <c r="AK30" i="6" s="1"/>
  <c r="AM185" i="6"/>
  <c r="AK185" i="6" s="1"/>
  <c r="AM204" i="6"/>
  <c r="AK204" i="6" s="1"/>
  <c r="AM176" i="6"/>
  <c r="AK176" i="6" s="1"/>
  <c r="AM211" i="6"/>
  <c r="AK211" i="6" s="1"/>
  <c r="AM2" i="6"/>
  <c r="AK2" i="6" s="1"/>
  <c r="AM161" i="6"/>
  <c r="AK161" i="6" s="1"/>
  <c r="AA89" i="6"/>
  <c r="AA134" i="6"/>
  <c r="AA59" i="6"/>
  <c r="AA177" i="6"/>
  <c r="AA163" i="6"/>
  <c r="AA34" i="6"/>
  <c r="AA38" i="6"/>
  <c r="AA73" i="6"/>
  <c r="AA67" i="6"/>
  <c r="Z67" i="6" s="1"/>
  <c r="AA47" i="6"/>
  <c r="AA65" i="6"/>
  <c r="AA10" i="6"/>
  <c r="AA205" i="6"/>
  <c r="AA182" i="6"/>
  <c r="AA16" i="6"/>
  <c r="AA29" i="6"/>
  <c r="AA21" i="6"/>
  <c r="AA167" i="6"/>
  <c r="Z167" i="6" s="1"/>
  <c r="AA225" i="6"/>
  <c r="AA125" i="6"/>
  <c r="AA60" i="6"/>
  <c r="AA189" i="6"/>
  <c r="AA35" i="6"/>
  <c r="AA172" i="6"/>
  <c r="AA123" i="6"/>
  <c r="Z123" i="6" s="1"/>
  <c r="AA49" i="6"/>
  <c r="Z49" i="6" s="1"/>
  <c r="AA207" i="6"/>
  <c r="AA41" i="6"/>
  <c r="AA203" i="6"/>
  <c r="Z203" i="6" s="1"/>
  <c r="AA103" i="6"/>
  <c r="AA145" i="6"/>
  <c r="AA150" i="6"/>
  <c r="AA18" i="6"/>
  <c r="Z18" i="6" s="1"/>
  <c r="AA62" i="6"/>
  <c r="Z62" i="6" s="1"/>
  <c r="AA192" i="6"/>
  <c r="AA83" i="6"/>
  <c r="AA141" i="6"/>
  <c r="AA70" i="6"/>
  <c r="AA81" i="6"/>
  <c r="AA190" i="6"/>
  <c r="AA5" i="6"/>
  <c r="Z5" i="6" s="1"/>
  <c r="AA153" i="6"/>
  <c r="Z153" i="6" s="1"/>
  <c r="AA168" i="6"/>
  <c r="AA199" i="6"/>
  <c r="AA188" i="6"/>
  <c r="Z188" i="6" s="1"/>
  <c r="AA138" i="6"/>
  <c r="AA222" i="6"/>
  <c r="AA217" i="6"/>
  <c r="AA133" i="6"/>
  <c r="Z133" i="6" s="1"/>
  <c r="AA206" i="6"/>
  <c r="Z206" i="6" s="1"/>
  <c r="AA115" i="6"/>
  <c r="AA186" i="6"/>
  <c r="AA31" i="6"/>
  <c r="AA143" i="6"/>
  <c r="AA214" i="6"/>
  <c r="AA112" i="6"/>
  <c r="AA15" i="6"/>
  <c r="Z15" i="6" s="1"/>
  <c r="AA53" i="6"/>
  <c r="Z53" i="6" s="1"/>
  <c r="AA184" i="6"/>
  <c r="AA107" i="6"/>
  <c r="AA80" i="6"/>
  <c r="AA90" i="6"/>
  <c r="AA25" i="6"/>
  <c r="AA128" i="6"/>
  <c r="AA209" i="6"/>
  <c r="Z209" i="6" s="1"/>
  <c r="AA86" i="6"/>
  <c r="Z86" i="6" s="1"/>
  <c r="AA28" i="6"/>
  <c r="AA124" i="6"/>
  <c r="AA196" i="6"/>
  <c r="AA151" i="6"/>
  <c r="AA198" i="6"/>
  <c r="AA226" i="6"/>
  <c r="AA12" i="6"/>
  <c r="Z12" i="6" s="1"/>
  <c r="AA72" i="6"/>
  <c r="Z72" i="6" s="1"/>
  <c r="AA148" i="6"/>
  <c r="AA54" i="6"/>
  <c r="AA227" i="6"/>
  <c r="AA187" i="6"/>
  <c r="AA228" i="6"/>
  <c r="AA218" i="6"/>
  <c r="AA109" i="6"/>
  <c r="Z109" i="6" s="1"/>
  <c r="AA50" i="6"/>
  <c r="Z50" i="6" s="1"/>
  <c r="AA44" i="6"/>
  <c r="AA194" i="6"/>
  <c r="AA74" i="6"/>
  <c r="AA191" i="6"/>
  <c r="AA88" i="6"/>
  <c r="AA156" i="6"/>
  <c r="AA94" i="6"/>
  <c r="AA202" i="6"/>
  <c r="AA102" i="6"/>
  <c r="AA75" i="6"/>
  <c r="AA71" i="6"/>
  <c r="Z71" i="6" s="1"/>
  <c r="AA208" i="6"/>
  <c r="AA195" i="6"/>
  <c r="AA22" i="6"/>
  <c r="AA57" i="6"/>
  <c r="AA181" i="6"/>
  <c r="Z181" i="6" s="1"/>
  <c r="AA101" i="6"/>
  <c r="AA166" i="6"/>
  <c r="AA78" i="6"/>
  <c r="AA131" i="6"/>
  <c r="AA8" i="6"/>
  <c r="AA58" i="6"/>
  <c r="AA37" i="6"/>
  <c r="Z37" i="6" s="1"/>
  <c r="AA159" i="6"/>
  <c r="Z159" i="6" s="1"/>
  <c r="AA120" i="6"/>
  <c r="AA98" i="6"/>
  <c r="AA116" i="6"/>
  <c r="AA129" i="6"/>
  <c r="AA9" i="6"/>
  <c r="AA144" i="6"/>
  <c r="AA110" i="6"/>
  <c r="Z110" i="6" s="1"/>
  <c r="AA200" i="6"/>
  <c r="Z200" i="6" s="1"/>
  <c r="AA229" i="6"/>
  <c r="AA84" i="6"/>
  <c r="AA230" i="6"/>
  <c r="AA64" i="6"/>
  <c r="AA92" i="6"/>
  <c r="AA56" i="6"/>
  <c r="AA117" i="6"/>
  <c r="Z117" i="6" s="1"/>
  <c r="AA147" i="6"/>
  <c r="Z147" i="6" s="1"/>
  <c r="AA220" i="6"/>
  <c r="AA146" i="6"/>
  <c r="AA100" i="6"/>
  <c r="AA14" i="6"/>
  <c r="AA68" i="6"/>
  <c r="AA158" i="6"/>
  <c r="AA7" i="6"/>
  <c r="Z7" i="6" s="1"/>
  <c r="AA139" i="6"/>
  <c r="Z139" i="6" s="1"/>
  <c r="AA33" i="6"/>
  <c r="AA96" i="6"/>
  <c r="AA223" i="6"/>
  <c r="AA48" i="6"/>
  <c r="AA155" i="6"/>
  <c r="AA231" i="6"/>
  <c r="AA135" i="6"/>
  <c r="AA210" i="6"/>
  <c r="Z210" i="6" s="1"/>
  <c r="AA66" i="6"/>
  <c r="AA197" i="6"/>
  <c r="AA42" i="6"/>
  <c r="Z42" i="6" s="1"/>
  <c r="AA76" i="6"/>
  <c r="AA213" i="6"/>
  <c r="AA183" i="6"/>
  <c r="AA140" i="6"/>
  <c r="Z140" i="6" s="1"/>
  <c r="AA219" i="6"/>
  <c r="Z219" i="6" s="1"/>
  <c r="AA39" i="6"/>
  <c r="AA106" i="6"/>
  <c r="AA171" i="6"/>
  <c r="AA142" i="6"/>
  <c r="AA51" i="6"/>
  <c r="AA93" i="6"/>
  <c r="AA160" i="6"/>
  <c r="Z160" i="6" s="1"/>
  <c r="AA122" i="6"/>
  <c r="Z122" i="6" s="1"/>
  <c r="AA79" i="6"/>
  <c r="AA154" i="6"/>
  <c r="AA32" i="6"/>
  <c r="Z32" i="6" s="1"/>
  <c r="AA179" i="6"/>
  <c r="AA178" i="6"/>
  <c r="AA130" i="6"/>
  <c r="AA26" i="6"/>
  <c r="Z26" i="6" s="1"/>
  <c r="AA137" i="6"/>
  <c r="Z137" i="6" s="1"/>
  <c r="AA152" i="6"/>
  <c r="AA212" i="6"/>
  <c r="AA170" i="6"/>
  <c r="AA82" i="6"/>
  <c r="AA174" i="6"/>
  <c r="AA45" i="6"/>
  <c r="AA126" i="6"/>
  <c r="Z126" i="6" s="1"/>
  <c r="AA77" i="6"/>
  <c r="Z77" i="6" s="1"/>
  <c r="AA36" i="6"/>
  <c r="AA23" i="6"/>
  <c r="AA113" i="6"/>
  <c r="AA216" i="6"/>
  <c r="AA40" i="6"/>
  <c r="AA87" i="6"/>
  <c r="AA114" i="6"/>
  <c r="Z114" i="6" s="1"/>
  <c r="AA91" i="6"/>
  <c r="Z91" i="6" s="1"/>
  <c r="AA162" i="6"/>
  <c r="AA157" i="6"/>
  <c r="AA43" i="6"/>
  <c r="AA85" i="6"/>
  <c r="AA224" i="6"/>
  <c r="AA3" i="6"/>
  <c r="AA20" i="6"/>
  <c r="Z20" i="6" s="1"/>
  <c r="AA201" i="6"/>
  <c r="Z201" i="6" s="1"/>
  <c r="AA111" i="6"/>
  <c r="AA97" i="6"/>
  <c r="AA132" i="6"/>
  <c r="AA149" i="6"/>
  <c r="AA27" i="6"/>
  <c r="AA11" i="6"/>
  <c r="AA52" i="6"/>
  <c r="Z52" i="6" s="1"/>
  <c r="AA13" i="6"/>
  <c r="Z13" i="6" s="1"/>
  <c r="AA105" i="6"/>
  <c r="AA173" i="6"/>
  <c r="AA118" i="6"/>
  <c r="AA6" i="6"/>
  <c r="AA215" i="6"/>
  <c r="AA221" i="6"/>
  <c r="AA127" i="6"/>
  <c r="Z127" i="6" s="1"/>
  <c r="AA17" i="6"/>
  <c r="Z17" i="6" s="1"/>
  <c r="AA175" i="6"/>
  <c r="AA19" i="6"/>
  <c r="AA108" i="6"/>
  <c r="Z108" i="6" s="1"/>
  <c r="AA95" i="6"/>
  <c r="AA104" i="6"/>
  <c r="AA46" i="6"/>
  <c r="AA119" i="6"/>
  <c r="Z119" i="6" s="1"/>
  <c r="AA4" i="6"/>
  <c r="Z4" i="6" s="1"/>
  <c r="AA232" i="6"/>
  <c r="AA61" i="6"/>
  <c r="AA136" i="6"/>
  <c r="AA69" i="6"/>
  <c r="AA63" i="6"/>
  <c r="AA193" i="6"/>
  <c r="AA169" i="6"/>
  <c r="Z169" i="6" s="1"/>
  <c r="AA165" i="6"/>
  <c r="Z165" i="6" s="1"/>
  <c r="AA55" i="6"/>
  <c r="AA164" i="6"/>
  <c r="AA180" i="6"/>
  <c r="Z180" i="6" s="1"/>
  <c r="AA24" i="6"/>
  <c r="AA121" i="6"/>
  <c r="AA233" i="6"/>
  <c r="AA99" i="6"/>
  <c r="Z99" i="6" s="1"/>
  <c r="AA30" i="6"/>
  <c r="AA185" i="6"/>
  <c r="AA204" i="6"/>
  <c r="AA176" i="6"/>
  <c r="AA211" i="6"/>
  <c r="Z211" i="6" s="1"/>
  <c r="AA2" i="6"/>
  <c r="AA161" i="6"/>
  <c r="Z89" i="6"/>
  <c r="Z134" i="6"/>
  <c r="Z21" i="6"/>
  <c r="Z141" i="6"/>
  <c r="Z94" i="6"/>
  <c r="Z202" i="6"/>
  <c r="Z57" i="6"/>
  <c r="Z135" i="6"/>
  <c r="Z24" i="6"/>
  <c r="Z30" i="6"/>
  <c r="W89" i="6"/>
  <c r="U89" i="6" s="1"/>
  <c r="W134" i="6"/>
  <c r="U134" i="6" s="1"/>
  <c r="W59" i="6"/>
  <c r="U59" i="6" s="1"/>
  <c r="W177" i="6"/>
  <c r="U177" i="6" s="1"/>
  <c r="W163" i="6"/>
  <c r="U163" i="6" s="1"/>
  <c r="W34" i="6"/>
  <c r="U34" i="6" s="1"/>
  <c r="W38" i="6"/>
  <c r="U38" i="6" s="1"/>
  <c r="W73" i="6"/>
  <c r="U73" i="6" s="1"/>
  <c r="W67" i="6"/>
  <c r="U67" i="6" s="1"/>
  <c r="W47" i="6"/>
  <c r="U47" i="6" s="1"/>
  <c r="W65" i="6"/>
  <c r="U65" i="6" s="1"/>
  <c r="W10" i="6"/>
  <c r="U10" i="6" s="1"/>
  <c r="W205" i="6"/>
  <c r="U205" i="6" s="1"/>
  <c r="W182" i="6"/>
  <c r="U182" i="6" s="1"/>
  <c r="W16" i="6"/>
  <c r="U16" i="6" s="1"/>
  <c r="W29" i="6"/>
  <c r="U29" i="6" s="1"/>
  <c r="W21" i="6"/>
  <c r="U21" i="6" s="1"/>
  <c r="W167" i="6"/>
  <c r="U167" i="6" s="1"/>
  <c r="W225" i="6"/>
  <c r="U225" i="6" s="1"/>
  <c r="W125" i="6"/>
  <c r="U125" i="6" s="1"/>
  <c r="W60" i="6"/>
  <c r="U60" i="6" s="1"/>
  <c r="W189" i="6"/>
  <c r="U189" i="6" s="1"/>
  <c r="W35" i="6"/>
  <c r="U35" i="6" s="1"/>
  <c r="W172" i="6"/>
  <c r="U172" i="6" s="1"/>
  <c r="W123" i="6"/>
  <c r="U123" i="6" s="1"/>
  <c r="W49" i="6"/>
  <c r="U49" i="6" s="1"/>
  <c r="W207" i="6"/>
  <c r="U207" i="6" s="1"/>
  <c r="W41" i="6"/>
  <c r="U41" i="6" s="1"/>
  <c r="W203" i="6"/>
  <c r="U203" i="6" s="1"/>
  <c r="W103" i="6"/>
  <c r="U103" i="6" s="1"/>
  <c r="W145" i="6"/>
  <c r="U145" i="6" s="1"/>
  <c r="W150" i="6"/>
  <c r="U150" i="6" s="1"/>
  <c r="W18" i="6"/>
  <c r="U18" i="6" s="1"/>
  <c r="W62" i="6"/>
  <c r="U62" i="6" s="1"/>
  <c r="W192" i="6"/>
  <c r="U192" i="6" s="1"/>
  <c r="W83" i="6"/>
  <c r="U83" i="6" s="1"/>
  <c r="W141" i="6"/>
  <c r="U141" i="6" s="1"/>
  <c r="W70" i="6"/>
  <c r="U70" i="6" s="1"/>
  <c r="W81" i="6"/>
  <c r="U81" i="6" s="1"/>
  <c r="W190" i="6"/>
  <c r="U190" i="6" s="1"/>
  <c r="W5" i="6"/>
  <c r="U5" i="6" s="1"/>
  <c r="W153" i="6"/>
  <c r="U153" i="6" s="1"/>
  <c r="W168" i="6"/>
  <c r="U168" i="6" s="1"/>
  <c r="W199" i="6"/>
  <c r="U199" i="6" s="1"/>
  <c r="W188" i="6"/>
  <c r="U188" i="6" s="1"/>
  <c r="W138" i="6"/>
  <c r="U138" i="6" s="1"/>
  <c r="W222" i="6"/>
  <c r="U222" i="6" s="1"/>
  <c r="W217" i="6"/>
  <c r="U217" i="6" s="1"/>
  <c r="W133" i="6"/>
  <c r="U133" i="6" s="1"/>
  <c r="W206" i="6"/>
  <c r="U206" i="6" s="1"/>
  <c r="W115" i="6"/>
  <c r="U115" i="6" s="1"/>
  <c r="W186" i="6"/>
  <c r="U186" i="6" s="1"/>
  <c r="W31" i="6"/>
  <c r="U31" i="6" s="1"/>
  <c r="W143" i="6"/>
  <c r="U143" i="6" s="1"/>
  <c r="W214" i="6"/>
  <c r="U214" i="6" s="1"/>
  <c r="W112" i="6"/>
  <c r="U112" i="6" s="1"/>
  <c r="W15" i="6"/>
  <c r="U15" i="6" s="1"/>
  <c r="W53" i="6"/>
  <c r="U53" i="6" s="1"/>
  <c r="W184" i="6"/>
  <c r="U184" i="6" s="1"/>
  <c r="W107" i="6"/>
  <c r="U107" i="6" s="1"/>
  <c r="W80" i="6"/>
  <c r="U80" i="6" s="1"/>
  <c r="W90" i="6"/>
  <c r="U90" i="6" s="1"/>
  <c r="W25" i="6"/>
  <c r="U25" i="6" s="1"/>
  <c r="W128" i="6"/>
  <c r="U128" i="6" s="1"/>
  <c r="W209" i="6"/>
  <c r="U209" i="6" s="1"/>
  <c r="W86" i="6"/>
  <c r="U86" i="6" s="1"/>
  <c r="W28" i="6"/>
  <c r="U28" i="6" s="1"/>
  <c r="W124" i="6"/>
  <c r="U124" i="6" s="1"/>
  <c r="W196" i="6"/>
  <c r="U196" i="6" s="1"/>
  <c r="W151" i="6"/>
  <c r="U151" i="6" s="1"/>
  <c r="W198" i="6"/>
  <c r="U198" i="6" s="1"/>
  <c r="W226" i="6"/>
  <c r="U226" i="6" s="1"/>
  <c r="W12" i="6"/>
  <c r="U12" i="6" s="1"/>
  <c r="W72" i="6"/>
  <c r="U72" i="6" s="1"/>
  <c r="W148" i="6"/>
  <c r="U148" i="6" s="1"/>
  <c r="W54" i="6"/>
  <c r="U54" i="6" s="1"/>
  <c r="W227" i="6"/>
  <c r="U227" i="6" s="1"/>
  <c r="W187" i="6"/>
  <c r="U187" i="6" s="1"/>
  <c r="W228" i="6"/>
  <c r="U228" i="6" s="1"/>
  <c r="W218" i="6"/>
  <c r="U218" i="6" s="1"/>
  <c r="W109" i="6"/>
  <c r="U109" i="6" s="1"/>
  <c r="W50" i="6"/>
  <c r="U50" i="6" s="1"/>
  <c r="W44" i="6"/>
  <c r="U44" i="6" s="1"/>
  <c r="W194" i="6"/>
  <c r="U194" i="6" s="1"/>
  <c r="W74" i="6"/>
  <c r="U74" i="6" s="1"/>
  <c r="W191" i="6"/>
  <c r="U191" i="6" s="1"/>
  <c r="W88" i="6"/>
  <c r="U88" i="6" s="1"/>
  <c r="W156" i="6"/>
  <c r="U156" i="6" s="1"/>
  <c r="W94" i="6"/>
  <c r="U94" i="6" s="1"/>
  <c r="W202" i="6"/>
  <c r="U202" i="6" s="1"/>
  <c r="W102" i="6"/>
  <c r="U102" i="6" s="1"/>
  <c r="W75" i="6"/>
  <c r="U75" i="6" s="1"/>
  <c r="W71" i="6"/>
  <c r="U71" i="6" s="1"/>
  <c r="W208" i="6"/>
  <c r="U208" i="6" s="1"/>
  <c r="W195" i="6"/>
  <c r="U195" i="6" s="1"/>
  <c r="W22" i="6"/>
  <c r="U22" i="6" s="1"/>
  <c r="W57" i="6"/>
  <c r="U57" i="6" s="1"/>
  <c r="W181" i="6"/>
  <c r="U181" i="6" s="1"/>
  <c r="W101" i="6"/>
  <c r="U101" i="6" s="1"/>
  <c r="W166" i="6"/>
  <c r="U166" i="6" s="1"/>
  <c r="W78" i="6"/>
  <c r="U78" i="6" s="1"/>
  <c r="W131" i="6"/>
  <c r="U131" i="6" s="1"/>
  <c r="W8" i="6"/>
  <c r="U8" i="6" s="1"/>
  <c r="W58" i="6"/>
  <c r="U58" i="6" s="1"/>
  <c r="W37" i="6"/>
  <c r="U37" i="6" s="1"/>
  <c r="W159" i="6"/>
  <c r="U159" i="6" s="1"/>
  <c r="W120" i="6"/>
  <c r="U120" i="6" s="1"/>
  <c r="W98" i="6"/>
  <c r="U98" i="6" s="1"/>
  <c r="W116" i="6"/>
  <c r="U116" i="6" s="1"/>
  <c r="W129" i="6"/>
  <c r="U129" i="6" s="1"/>
  <c r="W9" i="6"/>
  <c r="U9" i="6" s="1"/>
  <c r="W144" i="6"/>
  <c r="U144" i="6" s="1"/>
  <c r="W110" i="6"/>
  <c r="U110" i="6" s="1"/>
  <c r="W200" i="6"/>
  <c r="U200" i="6" s="1"/>
  <c r="W229" i="6"/>
  <c r="U229" i="6" s="1"/>
  <c r="W84" i="6"/>
  <c r="U84" i="6" s="1"/>
  <c r="W230" i="6"/>
  <c r="U230" i="6" s="1"/>
  <c r="W64" i="6"/>
  <c r="U64" i="6" s="1"/>
  <c r="W92" i="6"/>
  <c r="U92" i="6" s="1"/>
  <c r="W56" i="6"/>
  <c r="U56" i="6" s="1"/>
  <c r="W117" i="6"/>
  <c r="U117" i="6" s="1"/>
  <c r="W147" i="6"/>
  <c r="U147" i="6" s="1"/>
  <c r="W220" i="6"/>
  <c r="U220" i="6" s="1"/>
  <c r="W146" i="6"/>
  <c r="U146" i="6" s="1"/>
  <c r="W100" i="6"/>
  <c r="U100" i="6" s="1"/>
  <c r="W14" i="6"/>
  <c r="U14" i="6" s="1"/>
  <c r="W68" i="6"/>
  <c r="U68" i="6" s="1"/>
  <c r="W158" i="6"/>
  <c r="U158" i="6" s="1"/>
  <c r="W7" i="6"/>
  <c r="U7" i="6" s="1"/>
  <c r="W139" i="6"/>
  <c r="U139" i="6" s="1"/>
  <c r="W33" i="6"/>
  <c r="U33" i="6" s="1"/>
  <c r="W96" i="6"/>
  <c r="U96" i="6" s="1"/>
  <c r="W223" i="6"/>
  <c r="U223" i="6" s="1"/>
  <c r="W48" i="6"/>
  <c r="U48" i="6" s="1"/>
  <c r="W155" i="6"/>
  <c r="U155" i="6" s="1"/>
  <c r="W231" i="6"/>
  <c r="U231" i="6" s="1"/>
  <c r="W135" i="6"/>
  <c r="U135" i="6" s="1"/>
  <c r="W210" i="6"/>
  <c r="U210" i="6" s="1"/>
  <c r="W66" i="6"/>
  <c r="U66" i="6" s="1"/>
  <c r="W197" i="6"/>
  <c r="U197" i="6" s="1"/>
  <c r="W42" i="6"/>
  <c r="U42" i="6" s="1"/>
  <c r="W76" i="6"/>
  <c r="U76" i="6" s="1"/>
  <c r="W213" i="6"/>
  <c r="U213" i="6" s="1"/>
  <c r="W183" i="6"/>
  <c r="U183" i="6" s="1"/>
  <c r="W140" i="6"/>
  <c r="U140" i="6" s="1"/>
  <c r="W219" i="6"/>
  <c r="U219" i="6" s="1"/>
  <c r="W39" i="6"/>
  <c r="U39" i="6" s="1"/>
  <c r="W106" i="6"/>
  <c r="U106" i="6" s="1"/>
  <c r="W171" i="6"/>
  <c r="U171" i="6" s="1"/>
  <c r="W142" i="6"/>
  <c r="U142" i="6" s="1"/>
  <c r="W51" i="6"/>
  <c r="U51" i="6" s="1"/>
  <c r="W93" i="6"/>
  <c r="U93" i="6" s="1"/>
  <c r="W160" i="6"/>
  <c r="U160" i="6" s="1"/>
  <c r="W122" i="6"/>
  <c r="U122" i="6" s="1"/>
  <c r="W79" i="6"/>
  <c r="U79" i="6" s="1"/>
  <c r="W154" i="6"/>
  <c r="U154" i="6" s="1"/>
  <c r="W32" i="6"/>
  <c r="U32" i="6" s="1"/>
  <c r="W179" i="6"/>
  <c r="U179" i="6" s="1"/>
  <c r="W178" i="6"/>
  <c r="U178" i="6" s="1"/>
  <c r="W130" i="6"/>
  <c r="U130" i="6" s="1"/>
  <c r="W26" i="6"/>
  <c r="U26" i="6" s="1"/>
  <c r="W137" i="6"/>
  <c r="U137" i="6" s="1"/>
  <c r="W152" i="6"/>
  <c r="U152" i="6" s="1"/>
  <c r="W212" i="6"/>
  <c r="U212" i="6" s="1"/>
  <c r="W170" i="6"/>
  <c r="U170" i="6" s="1"/>
  <c r="W82" i="6"/>
  <c r="U82" i="6" s="1"/>
  <c r="W174" i="6"/>
  <c r="U174" i="6" s="1"/>
  <c r="W45" i="6"/>
  <c r="U45" i="6" s="1"/>
  <c r="W126" i="6"/>
  <c r="U126" i="6" s="1"/>
  <c r="W77" i="6"/>
  <c r="U77" i="6" s="1"/>
  <c r="W36" i="6"/>
  <c r="U36" i="6" s="1"/>
  <c r="W23" i="6"/>
  <c r="U23" i="6" s="1"/>
  <c r="W113" i="6"/>
  <c r="U113" i="6" s="1"/>
  <c r="W216" i="6"/>
  <c r="U216" i="6" s="1"/>
  <c r="W40" i="6"/>
  <c r="U40" i="6" s="1"/>
  <c r="W87" i="6"/>
  <c r="U87" i="6" s="1"/>
  <c r="W114" i="6"/>
  <c r="U114" i="6" s="1"/>
  <c r="W91" i="6"/>
  <c r="U91" i="6" s="1"/>
  <c r="W162" i="6"/>
  <c r="U162" i="6" s="1"/>
  <c r="W157" i="6"/>
  <c r="U157" i="6" s="1"/>
  <c r="W43" i="6"/>
  <c r="U43" i="6" s="1"/>
  <c r="W85" i="6"/>
  <c r="U85" i="6" s="1"/>
  <c r="W224" i="6"/>
  <c r="U224" i="6" s="1"/>
  <c r="W3" i="6"/>
  <c r="U3" i="6" s="1"/>
  <c r="W20" i="6"/>
  <c r="U20" i="6" s="1"/>
  <c r="W201" i="6"/>
  <c r="U201" i="6" s="1"/>
  <c r="W111" i="6"/>
  <c r="U111" i="6" s="1"/>
  <c r="W97" i="6"/>
  <c r="U97" i="6" s="1"/>
  <c r="W132" i="6"/>
  <c r="U132" i="6" s="1"/>
  <c r="W149" i="6"/>
  <c r="U149" i="6" s="1"/>
  <c r="W27" i="6"/>
  <c r="U27" i="6" s="1"/>
  <c r="W11" i="6"/>
  <c r="U11" i="6" s="1"/>
  <c r="W52" i="6"/>
  <c r="U52" i="6" s="1"/>
  <c r="W13" i="6"/>
  <c r="U13" i="6" s="1"/>
  <c r="W105" i="6"/>
  <c r="U105" i="6" s="1"/>
  <c r="W173" i="6"/>
  <c r="U173" i="6" s="1"/>
  <c r="W118" i="6"/>
  <c r="U118" i="6" s="1"/>
  <c r="W6" i="6"/>
  <c r="U6" i="6" s="1"/>
  <c r="W215" i="6"/>
  <c r="U215" i="6" s="1"/>
  <c r="W221" i="6"/>
  <c r="U221" i="6" s="1"/>
  <c r="W127" i="6"/>
  <c r="U127" i="6" s="1"/>
  <c r="W17" i="6"/>
  <c r="U17" i="6" s="1"/>
  <c r="W175" i="6"/>
  <c r="U175" i="6" s="1"/>
  <c r="W19" i="6"/>
  <c r="U19" i="6" s="1"/>
  <c r="W108" i="6"/>
  <c r="U108" i="6" s="1"/>
  <c r="W95" i="6"/>
  <c r="U95" i="6" s="1"/>
  <c r="W104" i="6"/>
  <c r="U104" i="6" s="1"/>
  <c r="W46" i="6"/>
  <c r="U46" i="6" s="1"/>
  <c r="W119" i="6"/>
  <c r="U119" i="6" s="1"/>
  <c r="W4" i="6"/>
  <c r="U4" i="6" s="1"/>
  <c r="W232" i="6"/>
  <c r="U232" i="6" s="1"/>
  <c r="W61" i="6"/>
  <c r="U61" i="6" s="1"/>
  <c r="W136" i="6"/>
  <c r="U136" i="6" s="1"/>
  <c r="W69" i="6"/>
  <c r="U69" i="6" s="1"/>
  <c r="W63" i="6"/>
  <c r="U63" i="6" s="1"/>
  <c r="W193" i="6"/>
  <c r="U193" i="6" s="1"/>
  <c r="W169" i="6"/>
  <c r="U169" i="6" s="1"/>
  <c r="W165" i="6"/>
  <c r="U165" i="6" s="1"/>
  <c r="W55" i="6"/>
  <c r="U55" i="6" s="1"/>
  <c r="W164" i="6"/>
  <c r="U164" i="6" s="1"/>
  <c r="W180" i="6"/>
  <c r="U180" i="6" s="1"/>
  <c r="W24" i="6"/>
  <c r="U24" i="6" s="1"/>
  <c r="W121" i="6"/>
  <c r="U121" i="6" s="1"/>
  <c r="W233" i="6"/>
  <c r="U233" i="6" s="1"/>
  <c r="W99" i="6"/>
  <c r="U99" i="6" s="1"/>
  <c r="W30" i="6"/>
  <c r="U30" i="6" s="1"/>
  <c r="W185" i="6"/>
  <c r="U185" i="6" s="1"/>
  <c r="W204" i="6"/>
  <c r="U204" i="6" s="1"/>
  <c r="W176" i="6"/>
  <c r="U176" i="6" s="1"/>
  <c r="W211" i="6"/>
  <c r="U211" i="6" s="1"/>
  <c r="W2" i="6"/>
  <c r="U2" i="6" s="1"/>
  <c r="W161" i="6"/>
  <c r="U161" i="6" s="1"/>
  <c r="R89" i="6"/>
  <c r="P89" i="6" s="1"/>
  <c r="R134" i="6"/>
  <c r="P134" i="6" s="1"/>
  <c r="R59" i="6"/>
  <c r="P59" i="6" s="1"/>
  <c r="R177" i="6"/>
  <c r="P177" i="6" s="1"/>
  <c r="R163" i="6"/>
  <c r="P163" i="6" s="1"/>
  <c r="R34" i="6"/>
  <c r="P34" i="6" s="1"/>
  <c r="R38" i="6"/>
  <c r="P38" i="6" s="1"/>
  <c r="R73" i="6"/>
  <c r="P73" i="6" s="1"/>
  <c r="R67" i="6"/>
  <c r="P67" i="6" s="1"/>
  <c r="R47" i="6"/>
  <c r="P47" i="6" s="1"/>
  <c r="R65" i="6"/>
  <c r="P65" i="6" s="1"/>
  <c r="R10" i="6"/>
  <c r="P10" i="6" s="1"/>
  <c r="R205" i="6"/>
  <c r="P205" i="6" s="1"/>
  <c r="R182" i="6"/>
  <c r="P182" i="6" s="1"/>
  <c r="R16" i="6"/>
  <c r="P16" i="6" s="1"/>
  <c r="R29" i="6"/>
  <c r="P29" i="6" s="1"/>
  <c r="R21" i="6"/>
  <c r="P21" i="6" s="1"/>
  <c r="R167" i="6"/>
  <c r="P167" i="6" s="1"/>
  <c r="R225" i="6"/>
  <c r="P225" i="6" s="1"/>
  <c r="R125" i="6"/>
  <c r="P125" i="6" s="1"/>
  <c r="R60" i="6"/>
  <c r="P60" i="6" s="1"/>
  <c r="R189" i="6"/>
  <c r="P189" i="6" s="1"/>
  <c r="R35" i="6"/>
  <c r="P35" i="6" s="1"/>
  <c r="R172" i="6"/>
  <c r="P172" i="6" s="1"/>
  <c r="R123" i="6"/>
  <c r="P123" i="6" s="1"/>
  <c r="R49" i="6"/>
  <c r="P49" i="6" s="1"/>
  <c r="R207" i="6"/>
  <c r="P207" i="6" s="1"/>
  <c r="R41" i="6"/>
  <c r="P41" i="6" s="1"/>
  <c r="R203" i="6"/>
  <c r="P203" i="6" s="1"/>
  <c r="R103" i="6"/>
  <c r="P103" i="6" s="1"/>
  <c r="R145" i="6"/>
  <c r="P145" i="6" s="1"/>
  <c r="R150" i="6"/>
  <c r="P150" i="6" s="1"/>
  <c r="R18" i="6"/>
  <c r="P18" i="6" s="1"/>
  <c r="R62" i="6"/>
  <c r="P62" i="6" s="1"/>
  <c r="R192" i="6"/>
  <c r="P192" i="6" s="1"/>
  <c r="R83" i="6"/>
  <c r="P83" i="6" s="1"/>
  <c r="R141" i="6"/>
  <c r="P141" i="6" s="1"/>
  <c r="R70" i="6"/>
  <c r="P70" i="6" s="1"/>
  <c r="R81" i="6"/>
  <c r="P81" i="6" s="1"/>
  <c r="R190" i="6"/>
  <c r="P190" i="6" s="1"/>
  <c r="R5" i="6"/>
  <c r="P5" i="6" s="1"/>
  <c r="R153" i="6"/>
  <c r="P153" i="6" s="1"/>
  <c r="R168" i="6"/>
  <c r="P168" i="6" s="1"/>
  <c r="R199" i="6"/>
  <c r="P199" i="6" s="1"/>
  <c r="R188" i="6"/>
  <c r="P188" i="6" s="1"/>
  <c r="R138" i="6"/>
  <c r="P138" i="6" s="1"/>
  <c r="R222" i="6"/>
  <c r="P222" i="6" s="1"/>
  <c r="R217" i="6"/>
  <c r="P217" i="6" s="1"/>
  <c r="R133" i="6"/>
  <c r="P133" i="6" s="1"/>
  <c r="R206" i="6"/>
  <c r="P206" i="6" s="1"/>
  <c r="R115" i="6"/>
  <c r="P115" i="6" s="1"/>
  <c r="R186" i="6"/>
  <c r="P186" i="6" s="1"/>
  <c r="R31" i="6"/>
  <c r="P31" i="6" s="1"/>
  <c r="R143" i="6"/>
  <c r="P143" i="6" s="1"/>
  <c r="R214" i="6"/>
  <c r="P214" i="6" s="1"/>
  <c r="R112" i="6"/>
  <c r="P112" i="6" s="1"/>
  <c r="R15" i="6"/>
  <c r="P15" i="6" s="1"/>
  <c r="R53" i="6"/>
  <c r="P53" i="6" s="1"/>
  <c r="R184" i="6"/>
  <c r="P184" i="6" s="1"/>
  <c r="R107" i="6"/>
  <c r="P107" i="6" s="1"/>
  <c r="R80" i="6"/>
  <c r="P80" i="6" s="1"/>
  <c r="R90" i="6"/>
  <c r="P90" i="6" s="1"/>
  <c r="R25" i="6"/>
  <c r="P25" i="6" s="1"/>
  <c r="R128" i="6"/>
  <c r="P128" i="6" s="1"/>
  <c r="R209" i="6"/>
  <c r="P209" i="6" s="1"/>
  <c r="R86" i="6"/>
  <c r="P86" i="6" s="1"/>
  <c r="R28" i="6"/>
  <c r="P28" i="6" s="1"/>
  <c r="R124" i="6"/>
  <c r="P124" i="6" s="1"/>
  <c r="R196" i="6"/>
  <c r="P196" i="6" s="1"/>
  <c r="R151" i="6"/>
  <c r="P151" i="6" s="1"/>
  <c r="R198" i="6"/>
  <c r="P198" i="6" s="1"/>
  <c r="R226" i="6"/>
  <c r="P226" i="6" s="1"/>
  <c r="R12" i="6"/>
  <c r="P12" i="6" s="1"/>
  <c r="R72" i="6"/>
  <c r="P72" i="6" s="1"/>
  <c r="R148" i="6"/>
  <c r="P148" i="6" s="1"/>
  <c r="R54" i="6"/>
  <c r="P54" i="6" s="1"/>
  <c r="R227" i="6"/>
  <c r="P227" i="6" s="1"/>
  <c r="R187" i="6"/>
  <c r="P187" i="6" s="1"/>
  <c r="R228" i="6"/>
  <c r="P228" i="6" s="1"/>
  <c r="R218" i="6"/>
  <c r="P218" i="6" s="1"/>
  <c r="R109" i="6"/>
  <c r="P109" i="6" s="1"/>
  <c r="R50" i="6"/>
  <c r="P50" i="6" s="1"/>
  <c r="R44" i="6"/>
  <c r="P44" i="6" s="1"/>
  <c r="R194" i="6"/>
  <c r="P194" i="6" s="1"/>
  <c r="R74" i="6"/>
  <c r="P74" i="6" s="1"/>
  <c r="R191" i="6"/>
  <c r="P191" i="6" s="1"/>
  <c r="R88" i="6"/>
  <c r="P88" i="6" s="1"/>
  <c r="R156" i="6"/>
  <c r="P156" i="6" s="1"/>
  <c r="R94" i="6"/>
  <c r="P94" i="6" s="1"/>
  <c r="R202" i="6"/>
  <c r="P202" i="6" s="1"/>
  <c r="R102" i="6"/>
  <c r="P102" i="6" s="1"/>
  <c r="R75" i="6"/>
  <c r="P75" i="6" s="1"/>
  <c r="R71" i="6"/>
  <c r="P71" i="6" s="1"/>
  <c r="R208" i="6"/>
  <c r="P208" i="6" s="1"/>
  <c r="R195" i="6"/>
  <c r="P195" i="6" s="1"/>
  <c r="R22" i="6"/>
  <c r="P22" i="6" s="1"/>
  <c r="R57" i="6"/>
  <c r="P57" i="6" s="1"/>
  <c r="R181" i="6"/>
  <c r="P181" i="6" s="1"/>
  <c r="R101" i="6"/>
  <c r="P101" i="6" s="1"/>
  <c r="R166" i="6"/>
  <c r="P166" i="6" s="1"/>
  <c r="R78" i="6"/>
  <c r="P78" i="6" s="1"/>
  <c r="R131" i="6"/>
  <c r="P131" i="6" s="1"/>
  <c r="R8" i="6"/>
  <c r="P8" i="6" s="1"/>
  <c r="R58" i="6"/>
  <c r="P58" i="6" s="1"/>
  <c r="R37" i="6"/>
  <c r="P37" i="6" s="1"/>
  <c r="R159" i="6"/>
  <c r="P159" i="6" s="1"/>
  <c r="R120" i="6"/>
  <c r="P120" i="6" s="1"/>
  <c r="R98" i="6"/>
  <c r="P98" i="6" s="1"/>
  <c r="R116" i="6"/>
  <c r="P116" i="6" s="1"/>
  <c r="R129" i="6"/>
  <c r="P129" i="6" s="1"/>
  <c r="R9" i="6"/>
  <c r="P9" i="6" s="1"/>
  <c r="R144" i="6"/>
  <c r="P144" i="6" s="1"/>
  <c r="R110" i="6"/>
  <c r="P110" i="6" s="1"/>
  <c r="R200" i="6"/>
  <c r="P200" i="6" s="1"/>
  <c r="R229" i="6"/>
  <c r="P229" i="6" s="1"/>
  <c r="R84" i="6"/>
  <c r="P84" i="6" s="1"/>
  <c r="R230" i="6"/>
  <c r="P230" i="6" s="1"/>
  <c r="R64" i="6"/>
  <c r="P64" i="6" s="1"/>
  <c r="R92" i="6"/>
  <c r="P92" i="6" s="1"/>
  <c r="R56" i="6"/>
  <c r="P56" i="6" s="1"/>
  <c r="R117" i="6"/>
  <c r="P117" i="6" s="1"/>
  <c r="R147" i="6"/>
  <c r="P147" i="6" s="1"/>
  <c r="R220" i="6"/>
  <c r="P220" i="6" s="1"/>
  <c r="R146" i="6"/>
  <c r="P146" i="6" s="1"/>
  <c r="R100" i="6"/>
  <c r="P100" i="6" s="1"/>
  <c r="R14" i="6"/>
  <c r="P14" i="6" s="1"/>
  <c r="R68" i="6"/>
  <c r="P68" i="6" s="1"/>
  <c r="R158" i="6"/>
  <c r="P158" i="6" s="1"/>
  <c r="R7" i="6"/>
  <c r="P7" i="6" s="1"/>
  <c r="R139" i="6"/>
  <c r="P139" i="6" s="1"/>
  <c r="R33" i="6"/>
  <c r="P33" i="6" s="1"/>
  <c r="R96" i="6"/>
  <c r="P96" i="6" s="1"/>
  <c r="R223" i="6"/>
  <c r="P223" i="6" s="1"/>
  <c r="R48" i="6"/>
  <c r="P48" i="6" s="1"/>
  <c r="R155" i="6"/>
  <c r="P155" i="6" s="1"/>
  <c r="R231" i="6"/>
  <c r="P231" i="6" s="1"/>
  <c r="R135" i="6"/>
  <c r="P135" i="6" s="1"/>
  <c r="R210" i="6"/>
  <c r="P210" i="6" s="1"/>
  <c r="R66" i="6"/>
  <c r="P66" i="6" s="1"/>
  <c r="R197" i="6"/>
  <c r="P197" i="6" s="1"/>
  <c r="R42" i="6"/>
  <c r="P42" i="6" s="1"/>
  <c r="R76" i="6"/>
  <c r="P76" i="6" s="1"/>
  <c r="R213" i="6"/>
  <c r="P213" i="6" s="1"/>
  <c r="R183" i="6"/>
  <c r="P183" i="6" s="1"/>
  <c r="R140" i="6"/>
  <c r="P140" i="6" s="1"/>
  <c r="R219" i="6"/>
  <c r="P219" i="6" s="1"/>
  <c r="R39" i="6"/>
  <c r="P39" i="6" s="1"/>
  <c r="R106" i="6"/>
  <c r="P106" i="6" s="1"/>
  <c r="R171" i="6"/>
  <c r="P171" i="6" s="1"/>
  <c r="R142" i="6"/>
  <c r="P142" i="6" s="1"/>
  <c r="R51" i="6"/>
  <c r="P51" i="6" s="1"/>
  <c r="R93" i="6"/>
  <c r="P93" i="6" s="1"/>
  <c r="R160" i="6"/>
  <c r="P160" i="6" s="1"/>
  <c r="R122" i="6"/>
  <c r="P122" i="6" s="1"/>
  <c r="R79" i="6"/>
  <c r="P79" i="6" s="1"/>
  <c r="R154" i="6"/>
  <c r="P154" i="6" s="1"/>
  <c r="R32" i="6"/>
  <c r="P32" i="6" s="1"/>
  <c r="R179" i="6"/>
  <c r="P179" i="6" s="1"/>
  <c r="R178" i="6"/>
  <c r="P178" i="6" s="1"/>
  <c r="R130" i="6"/>
  <c r="P130" i="6" s="1"/>
  <c r="R26" i="6"/>
  <c r="P26" i="6" s="1"/>
  <c r="R137" i="6"/>
  <c r="P137" i="6" s="1"/>
  <c r="R152" i="6"/>
  <c r="P152" i="6" s="1"/>
  <c r="R212" i="6"/>
  <c r="P212" i="6" s="1"/>
  <c r="R170" i="6"/>
  <c r="P170" i="6" s="1"/>
  <c r="R82" i="6"/>
  <c r="P82" i="6" s="1"/>
  <c r="R174" i="6"/>
  <c r="P174" i="6" s="1"/>
  <c r="R45" i="6"/>
  <c r="P45" i="6" s="1"/>
  <c r="R126" i="6"/>
  <c r="P126" i="6" s="1"/>
  <c r="R77" i="6"/>
  <c r="P77" i="6" s="1"/>
  <c r="R36" i="6"/>
  <c r="P36" i="6" s="1"/>
  <c r="R23" i="6"/>
  <c r="P23" i="6" s="1"/>
  <c r="R113" i="6"/>
  <c r="P113" i="6" s="1"/>
  <c r="R216" i="6"/>
  <c r="P216" i="6" s="1"/>
  <c r="R40" i="6"/>
  <c r="P40" i="6" s="1"/>
  <c r="R87" i="6"/>
  <c r="P87" i="6" s="1"/>
  <c r="R114" i="6"/>
  <c r="P114" i="6" s="1"/>
  <c r="R91" i="6"/>
  <c r="P91" i="6" s="1"/>
  <c r="R162" i="6"/>
  <c r="P162" i="6" s="1"/>
  <c r="R157" i="6"/>
  <c r="P157" i="6" s="1"/>
  <c r="R43" i="6"/>
  <c r="P43" i="6" s="1"/>
  <c r="R85" i="6"/>
  <c r="P85" i="6" s="1"/>
  <c r="R224" i="6"/>
  <c r="P224" i="6" s="1"/>
  <c r="R3" i="6"/>
  <c r="P3" i="6" s="1"/>
  <c r="R20" i="6"/>
  <c r="P20" i="6" s="1"/>
  <c r="R201" i="6"/>
  <c r="P201" i="6" s="1"/>
  <c r="R111" i="6"/>
  <c r="P111" i="6" s="1"/>
  <c r="R97" i="6"/>
  <c r="P97" i="6" s="1"/>
  <c r="R132" i="6"/>
  <c r="P132" i="6" s="1"/>
  <c r="R149" i="6"/>
  <c r="P149" i="6" s="1"/>
  <c r="R27" i="6"/>
  <c r="P27" i="6" s="1"/>
  <c r="R11" i="6"/>
  <c r="P11" i="6" s="1"/>
  <c r="R52" i="6"/>
  <c r="P52" i="6" s="1"/>
  <c r="R13" i="6"/>
  <c r="P13" i="6" s="1"/>
  <c r="R105" i="6"/>
  <c r="P105" i="6" s="1"/>
  <c r="R173" i="6"/>
  <c r="P173" i="6" s="1"/>
  <c r="R118" i="6"/>
  <c r="P118" i="6" s="1"/>
  <c r="R6" i="6"/>
  <c r="P6" i="6" s="1"/>
  <c r="R215" i="6"/>
  <c r="P215" i="6" s="1"/>
  <c r="R221" i="6"/>
  <c r="P221" i="6" s="1"/>
  <c r="R127" i="6"/>
  <c r="P127" i="6" s="1"/>
  <c r="R17" i="6"/>
  <c r="P17" i="6" s="1"/>
  <c r="R175" i="6"/>
  <c r="P175" i="6" s="1"/>
  <c r="R19" i="6"/>
  <c r="P19" i="6" s="1"/>
  <c r="R108" i="6"/>
  <c r="P108" i="6" s="1"/>
  <c r="R95" i="6"/>
  <c r="P95" i="6" s="1"/>
  <c r="R104" i="6"/>
  <c r="P104" i="6" s="1"/>
  <c r="R46" i="6"/>
  <c r="P46" i="6" s="1"/>
  <c r="R119" i="6"/>
  <c r="P119" i="6" s="1"/>
  <c r="R4" i="6"/>
  <c r="P4" i="6" s="1"/>
  <c r="R232" i="6"/>
  <c r="P232" i="6" s="1"/>
  <c r="R61" i="6"/>
  <c r="P61" i="6" s="1"/>
  <c r="R136" i="6"/>
  <c r="P136" i="6" s="1"/>
  <c r="R69" i="6"/>
  <c r="P69" i="6" s="1"/>
  <c r="R63" i="6"/>
  <c r="P63" i="6" s="1"/>
  <c r="R193" i="6"/>
  <c r="P193" i="6" s="1"/>
  <c r="R169" i="6"/>
  <c r="P169" i="6" s="1"/>
  <c r="R165" i="6"/>
  <c r="P165" i="6" s="1"/>
  <c r="R55" i="6"/>
  <c r="P55" i="6" s="1"/>
  <c r="R164" i="6"/>
  <c r="P164" i="6" s="1"/>
  <c r="R180" i="6"/>
  <c r="P180" i="6" s="1"/>
  <c r="R24" i="6"/>
  <c r="P24" i="6" s="1"/>
  <c r="R121" i="6"/>
  <c r="P121" i="6" s="1"/>
  <c r="R233" i="6"/>
  <c r="P233" i="6" s="1"/>
  <c r="R99" i="6"/>
  <c r="P99" i="6" s="1"/>
  <c r="R30" i="6"/>
  <c r="P30" i="6" s="1"/>
  <c r="R185" i="6"/>
  <c r="P185" i="6" s="1"/>
  <c r="R204" i="6"/>
  <c r="P204" i="6" s="1"/>
  <c r="R176" i="6"/>
  <c r="P176" i="6" s="1"/>
  <c r="R211" i="6"/>
  <c r="P211" i="6" s="1"/>
  <c r="R2" i="6"/>
  <c r="P2" i="6" s="1"/>
  <c r="R161" i="6"/>
  <c r="P161" i="6" s="1"/>
  <c r="K217" i="6"/>
  <c r="M89" i="6"/>
  <c r="K89" i="6" s="1"/>
  <c r="M134" i="6"/>
  <c r="K134" i="6" s="1"/>
  <c r="M59" i="6"/>
  <c r="K59" i="6" s="1"/>
  <c r="M177" i="6"/>
  <c r="K177" i="6" s="1"/>
  <c r="M163" i="6"/>
  <c r="K163" i="6" s="1"/>
  <c r="M34" i="6"/>
  <c r="K34" i="6" s="1"/>
  <c r="M38" i="6"/>
  <c r="K38" i="6" s="1"/>
  <c r="M73" i="6"/>
  <c r="K73" i="6" s="1"/>
  <c r="M67" i="6"/>
  <c r="K67" i="6" s="1"/>
  <c r="M47" i="6"/>
  <c r="K47" i="6" s="1"/>
  <c r="M65" i="6"/>
  <c r="K65" i="6" s="1"/>
  <c r="M10" i="6"/>
  <c r="K10" i="6" s="1"/>
  <c r="M205" i="6"/>
  <c r="K205" i="6" s="1"/>
  <c r="M182" i="6"/>
  <c r="K182" i="6" s="1"/>
  <c r="M16" i="6"/>
  <c r="K16" i="6" s="1"/>
  <c r="M29" i="6"/>
  <c r="K29" i="6" s="1"/>
  <c r="M21" i="6"/>
  <c r="K21" i="6" s="1"/>
  <c r="M167" i="6"/>
  <c r="K167" i="6" s="1"/>
  <c r="M225" i="6"/>
  <c r="K225" i="6" s="1"/>
  <c r="M125" i="6"/>
  <c r="K125" i="6" s="1"/>
  <c r="M60" i="6"/>
  <c r="K60" i="6" s="1"/>
  <c r="M189" i="6"/>
  <c r="K189" i="6" s="1"/>
  <c r="M35" i="6"/>
  <c r="K35" i="6" s="1"/>
  <c r="M172" i="6"/>
  <c r="K172" i="6" s="1"/>
  <c r="M123" i="6"/>
  <c r="K123" i="6" s="1"/>
  <c r="M49" i="6"/>
  <c r="K49" i="6" s="1"/>
  <c r="M207" i="6"/>
  <c r="K207" i="6" s="1"/>
  <c r="M41" i="6"/>
  <c r="K41" i="6" s="1"/>
  <c r="M203" i="6"/>
  <c r="K203" i="6" s="1"/>
  <c r="M103" i="6"/>
  <c r="K103" i="6" s="1"/>
  <c r="M145" i="6"/>
  <c r="K145" i="6" s="1"/>
  <c r="M150" i="6"/>
  <c r="K150" i="6" s="1"/>
  <c r="M18" i="6"/>
  <c r="K18" i="6" s="1"/>
  <c r="M62" i="6"/>
  <c r="K62" i="6" s="1"/>
  <c r="M192" i="6"/>
  <c r="K192" i="6" s="1"/>
  <c r="M83" i="6"/>
  <c r="K83" i="6" s="1"/>
  <c r="M141" i="6"/>
  <c r="K141" i="6" s="1"/>
  <c r="M70" i="6"/>
  <c r="K70" i="6" s="1"/>
  <c r="M81" i="6"/>
  <c r="K81" i="6" s="1"/>
  <c r="M190" i="6"/>
  <c r="K190" i="6" s="1"/>
  <c r="M5" i="6"/>
  <c r="K5" i="6" s="1"/>
  <c r="M153" i="6"/>
  <c r="K153" i="6" s="1"/>
  <c r="M168" i="6"/>
  <c r="K168" i="6" s="1"/>
  <c r="M199" i="6"/>
  <c r="K199" i="6" s="1"/>
  <c r="M188" i="6"/>
  <c r="K188" i="6" s="1"/>
  <c r="M138" i="6"/>
  <c r="K138" i="6" s="1"/>
  <c r="M222" i="6"/>
  <c r="K222" i="6" s="1"/>
  <c r="M133" i="6"/>
  <c r="K133" i="6" s="1"/>
  <c r="M206" i="6"/>
  <c r="K206" i="6" s="1"/>
  <c r="M115" i="6"/>
  <c r="K115" i="6" s="1"/>
  <c r="M186" i="6"/>
  <c r="K186" i="6" s="1"/>
  <c r="M31" i="6"/>
  <c r="K31" i="6" s="1"/>
  <c r="M143" i="6"/>
  <c r="K143" i="6" s="1"/>
  <c r="M214" i="6"/>
  <c r="K214" i="6" s="1"/>
  <c r="M112" i="6"/>
  <c r="K112" i="6" s="1"/>
  <c r="M15" i="6"/>
  <c r="K15" i="6" s="1"/>
  <c r="M53" i="6"/>
  <c r="K53" i="6" s="1"/>
  <c r="M184" i="6"/>
  <c r="K184" i="6" s="1"/>
  <c r="M107" i="6"/>
  <c r="K107" i="6" s="1"/>
  <c r="M80" i="6"/>
  <c r="K80" i="6" s="1"/>
  <c r="M90" i="6"/>
  <c r="K90" i="6" s="1"/>
  <c r="M25" i="6"/>
  <c r="K25" i="6" s="1"/>
  <c r="M128" i="6"/>
  <c r="K128" i="6" s="1"/>
  <c r="M209" i="6"/>
  <c r="K209" i="6" s="1"/>
  <c r="M86" i="6"/>
  <c r="K86" i="6" s="1"/>
  <c r="M28" i="6"/>
  <c r="K28" i="6" s="1"/>
  <c r="M124" i="6"/>
  <c r="K124" i="6" s="1"/>
  <c r="M196" i="6"/>
  <c r="K196" i="6" s="1"/>
  <c r="M151" i="6"/>
  <c r="K151" i="6" s="1"/>
  <c r="M198" i="6"/>
  <c r="K198" i="6" s="1"/>
  <c r="M226" i="6"/>
  <c r="K226" i="6" s="1"/>
  <c r="M12" i="6"/>
  <c r="K12" i="6" s="1"/>
  <c r="F12" i="6" s="1"/>
  <c r="M72" i="6"/>
  <c r="K72" i="6" s="1"/>
  <c r="M148" i="6"/>
  <c r="K148" i="6" s="1"/>
  <c r="M54" i="6"/>
  <c r="K54" i="6" s="1"/>
  <c r="M227" i="6"/>
  <c r="K227" i="6" s="1"/>
  <c r="M187" i="6"/>
  <c r="K187" i="6" s="1"/>
  <c r="M228" i="6"/>
  <c r="K228" i="6" s="1"/>
  <c r="M218" i="6"/>
  <c r="K218" i="6" s="1"/>
  <c r="M109" i="6"/>
  <c r="K109" i="6" s="1"/>
  <c r="F109" i="6" s="1"/>
  <c r="M50" i="6"/>
  <c r="K50" i="6" s="1"/>
  <c r="M44" i="6"/>
  <c r="K44" i="6" s="1"/>
  <c r="M194" i="6"/>
  <c r="K194" i="6" s="1"/>
  <c r="M74" i="6"/>
  <c r="K74" i="6" s="1"/>
  <c r="M191" i="6"/>
  <c r="K191" i="6" s="1"/>
  <c r="M88" i="6"/>
  <c r="K88" i="6" s="1"/>
  <c r="M156" i="6"/>
  <c r="K156" i="6" s="1"/>
  <c r="M94" i="6"/>
  <c r="K94" i="6" s="1"/>
  <c r="M202" i="6"/>
  <c r="K202" i="6" s="1"/>
  <c r="M102" i="6"/>
  <c r="K102" i="6" s="1"/>
  <c r="M75" i="6"/>
  <c r="K75" i="6" s="1"/>
  <c r="M71" i="6"/>
  <c r="K71" i="6" s="1"/>
  <c r="M208" i="6"/>
  <c r="K208" i="6" s="1"/>
  <c r="M195" i="6"/>
  <c r="K195" i="6" s="1"/>
  <c r="M22" i="6"/>
  <c r="K22" i="6" s="1"/>
  <c r="M57" i="6"/>
  <c r="K57" i="6" s="1"/>
  <c r="M181" i="6"/>
  <c r="K181" i="6" s="1"/>
  <c r="F181" i="6" s="1"/>
  <c r="M101" i="6"/>
  <c r="K101" i="6" s="1"/>
  <c r="M166" i="6"/>
  <c r="K166" i="6" s="1"/>
  <c r="M78" i="6"/>
  <c r="K78" i="6" s="1"/>
  <c r="M131" i="6"/>
  <c r="K131" i="6" s="1"/>
  <c r="M8" i="6"/>
  <c r="K8" i="6" s="1"/>
  <c r="M58" i="6"/>
  <c r="K58" i="6" s="1"/>
  <c r="M37" i="6"/>
  <c r="K37" i="6" s="1"/>
  <c r="M159" i="6"/>
  <c r="K159" i="6" s="1"/>
  <c r="M120" i="6"/>
  <c r="K120" i="6" s="1"/>
  <c r="M98" i="6"/>
  <c r="K98" i="6" s="1"/>
  <c r="M116" i="6"/>
  <c r="K116" i="6" s="1"/>
  <c r="M129" i="6"/>
  <c r="K129" i="6" s="1"/>
  <c r="M9" i="6"/>
  <c r="K9" i="6" s="1"/>
  <c r="M144" i="6"/>
  <c r="K144" i="6" s="1"/>
  <c r="M110" i="6"/>
  <c r="K110" i="6" s="1"/>
  <c r="M200" i="6"/>
  <c r="K200" i="6" s="1"/>
  <c r="M229" i="6"/>
  <c r="K229" i="6" s="1"/>
  <c r="M84" i="6"/>
  <c r="K84" i="6" s="1"/>
  <c r="M230" i="6"/>
  <c r="K230" i="6" s="1"/>
  <c r="M64" i="6"/>
  <c r="K64" i="6" s="1"/>
  <c r="M92" i="6"/>
  <c r="K92" i="6" s="1"/>
  <c r="M56" i="6"/>
  <c r="K56" i="6" s="1"/>
  <c r="M117" i="6"/>
  <c r="K117" i="6" s="1"/>
  <c r="M147" i="6"/>
  <c r="K147" i="6" s="1"/>
  <c r="M220" i="6"/>
  <c r="K220" i="6" s="1"/>
  <c r="M146" i="6"/>
  <c r="K146" i="6" s="1"/>
  <c r="M100" i="6"/>
  <c r="K100" i="6" s="1"/>
  <c r="M14" i="6"/>
  <c r="K14" i="6" s="1"/>
  <c r="M68" i="6"/>
  <c r="K68" i="6" s="1"/>
  <c r="M158" i="6"/>
  <c r="K158" i="6" s="1"/>
  <c r="M7" i="6"/>
  <c r="K7" i="6" s="1"/>
  <c r="M139" i="6"/>
  <c r="K139" i="6" s="1"/>
  <c r="M33" i="6"/>
  <c r="K33" i="6" s="1"/>
  <c r="M96" i="6"/>
  <c r="K96" i="6" s="1"/>
  <c r="M223" i="6"/>
  <c r="K223" i="6" s="1"/>
  <c r="M48" i="6"/>
  <c r="K48" i="6" s="1"/>
  <c r="M155" i="6"/>
  <c r="K155" i="6" s="1"/>
  <c r="M231" i="6"/>
  <c r="K231" i="6" s="1"/>
  <c r="M135" i="6"/>
  <c r="K135" i="6" s="1"/>
  <c r="M210" i="6"/>
  <c r="K210" i="6" s="1"/>
  <c r="M66" i="6"/>
  <c r="K66" i="6" s="1"/>
  <c r="M197" i="6"/>
  <c r="K197" i="6" s="1"/>
  <c r="M42" i="6"/>
  <c r="K42" i="6" s="1"/>
  <c r="M76" i="6"/>
  <c r="K76" i="6" s="1"/>
  <c r="M213" i="6"/>
  <c r="K213" i="6" s="1"/>
  <c r="M183" i="6"/>
  <c r="K183" i="6" s="1"/>
  <c r="M140" i="6"/>
  <c r="K140" i="6" s="1"/>
  <c r="F140" i="6" s="1"/>
  <c r="M219" i="6"/>
  <c r="K219" i="6" s="1"/>
  <c r="M39" i="6"/>
  <c r="K39" i="6" s="1"/>
  <c r="M106" i="6"/>
  <c r="K106" i="6" s="1"/>
  <c r="M171" i="6"/>
  <c r="K171" i="6" s="1"/>
  <c r="M142" i="6"/>
  <c r="K142" i="6" s="1"/>
  <c r="M51" i="6"/>
  <c r="K51" i="6" s="1"/>
  <c r="M93" i="6"/>
  <c r="K93" i="6" s="1"/>
  <c r="M160" i="6"/>
  <c r="K160" i="6" s="1"/>
  <c r="M122" i="6"/>
  <c r="K122" i="6" s="1"/>
  <c r="M79" i="6"/>
  <c r="K79" i="6" s="1"/>
  <c r="M154" i="6"/>
  <c r="K154" i="6" s="1"/>
  <c r="M32" i="6"/>
  <c r="K32" i="6" s="1"/>
  <c r="M179" i="6"/>
  <c r="K179" i="6" s="1"/>
  <c r="M178" i="6"/>
  <c r="K178" i="6" s="1"/>
  <c r="M130" i="6"/>
  <c r="K130" i="6" s="1"/>
  <c r="M26" i="6"/>
  <c r="K26" i="6" s="1"/>
  <c r="F26" i="6" s="1"/>
  <c r="M137" i="6"/>
  <c r="K137" i="6" s="1"/>
  <c r="M152" i="6"/>
  <c r="K152" i="6" s="1"/>
  <c r="M212" i="6"/>
  <c r="K212" i="6" s="1"/>
  <c r="M170" i="6"/>
  <c r="K170" i="6" s="1"/>
  <c r="M82" i="6"/>
  <c r="K82" i="6" s="1"/>
  <c r="M174" i="6"/>
  <c r="K174" i="6" s="1"/>
  <c r="M45" i="6"/>
  <c r="K45" i="6" s="1"/>
  <c r="M126" i="6"/>
  <c r="K126" i="6" s="1"/>
  <c r="M77" i="6"/>
  <c r="K77" i="6" s="1"/>
  <c r="M36" i="6"/>
  <c r="K36" i="6" s="1"/>
  <c r="M23" i="6"/>
  <c r="K23" i="6" s="1"/>
  <c r="M113" i="6"/>
  <c r="K113" i="6" s="1"/>
  <c r="M216" i="6"/>
  <c r="K216" i="6" s="1"/>
  <c r="M40" i="6"/>
  <c r="K40" i="6" s="1"/>
  <c r="M87" i="6"/>
  <c r="K87" i="6" s="1"/>
  <c r="M114" i="6"/>
  <c r="K114" i="6" s="1"/>
  <c r="F114" i="6" s="1"/>
  <c r="M91" i="6"/>
  <c r="K91" i="6" s="1"/>
  <c r="M162" i="6"/>
  <c r="K162" i="6" s="1"/>
  <c r="M157" i="6"/>
  <c r="K157" i="6" s="1"/>
  <c r="M43" i="6"/>
  <c r="K43" i="6" s="1"/>
  <c r="M85" i="6"/>
  <c r="K85" i="6" s="1"/>
  <c r="M224" i="6"/>
  <c r="K224" i="6" s="1"/>
  <c r="M3" i="6"/>
  <c r="K3" i="6" s="1"/>
  <c r="M20" i="6"/>
  <c r="K20" i="6" s="1"/>
  <c r="M201" i="6"/>
  <c r="K201" i="6" s="1"/>
  <c r="M111" i="6"/>
  <c r="K111" i="6" s="1"/>
  <c r="M97" i="6"/>
  <c r="K97" i="6" s="1"/>
  <c r="M132" i="6"/>
  <c r="K132" i="6" s="1"/>
  <c r="M149" i="6"/>
  <c r="K149" i="6" s="1"/>
  <c r="M27" i="6"/>
  <c r="K27" i="6" s="1"/>
  <c r="M11" i="6"/>
  <c r="K11" i="6" s="1"/>
  <c r="M52" i="6"/>
  <c r="K52" i="6" s="1"/>
  <c r="F52" i="6" s="1"/>
  <c r="M13" i="6"/>
  <c r="K13" i="6" s="1"/>
  <c r="M105" i="6"/>
  <c r="K105" i="6" s="1"/>
  <c r="M173" i="6"/>
  <c r="K173" i="6" s="1"/>
  <c r="M118" i="6"/>
  <c r="K118" i="6" s="1"/>
  <c r="M6" i="6"/>
  <c r="K6" i="6" s="1"/>
  <c r="M215" i="6"/>
  <c r="K215" i="6" s="1"/>
  <c r="M221" i="6"/>
  <c r="K221" i="6" s="1"/>
  <c r="M127" i="6"/>
  <c r="K127" i="6" s="1"/>
  <c r="M17" i="6"/>
  <c r="K17" i="6" s="1"/>
  <c r="M175" i="6"/>
  <c r="K175" i="6" s="1"/>
  <c r="M19" i="6"/>
  <c r="K19" i="6" s="1"/>
  <c r="M108" i="6"/>
  <c r="K108" i="6" s="1"/>
  <c r="M95" i="6"/>
  <c r="K95" i="6" s="1"/>
  <c r="M104" i="6"/>
  <c r="K104" i="6" s="1"/>
  <c r="M46" i="6"/>
  <c r="K46" i="6" s="1"/>
  <c r="M119" i="6"/>
  <c r="K119" i="6" s="1"/>
  <c r="F119" i="6" s="1"/>
  <c r="M4" i="6"/>
  <c r="K4" i="6" s="1"/>
  <c r="M232" i="6"/>
  <c r="K232" i="6" s="1"/>
  <c r="M61" i="6"/>
  <c r="K61" i="6" s="1"/>
  <c r="M136" i="6"/>
  <c r="K136" i="6" s="1"/>
  <c r="M69" i="6"/>
  <c r="K69" i="6" s="1"/>
  <c r="M63" i="6"/>
  <c r="K63" i="6" s="1"/>
  <c r="M193" i="6"/>
  <c r="K193" i="6" s="1"/>
  <c r="M169" i="6"/>
  <c r="K169" i="6" s="1"/>
  <c r="M165" i="6"/>
  <c r="K165" i="6" s="1"/>
  <c r="M55" i="6"/>
  <c r="K55" i="6" s="1"/>
  <c r="M164" i="6"/>
  <c r="K164" i="6" s="1"/>
  <c r="M180" i="6"/>
  <c r="K180" i="6" s="1"/>
  <c r="M24" i="6"/>
  <c r="K24" i="6" s="1"/>
  <c r="M121" i="6"/>
  <c r="K121" i="6" s="1"/>
  <c r="M233" i="6"/>
  <c r="K233" i="6" s="1"/>
  <c r="M99" i="6"/>
  <c r="K99" i="6" s="1"/>
  <c r="F99" i="6" s="1"/>
  <c r="M30" i="6"/>
  <c r="K30" i="6" s="1"/>
  <c r="M185" i="6"/>
  <c r="K185" i="6" s="1"/>
  <c r="M204" i="6"/>
  <c r="K204" i="6" s="1"/>
  <c r="M176" i="6"/>
  <c r="K176" i="6" s="1"/>
  <c r="M211" i="6"/>
  <c r="K211" i="6" s="1"/>
  <c r="M2" i="6"/>
  <c r="K2" i="6" s="1"/>
  <c r="M161" i="6"/>
  <c r="K161" i="6" s="1"/>
  <c r="F161" i="6" s="1"/>
  <c r="F80" i="2"/>
  <c r="F81" i="2"/>
  <c r="F82" i="2"/>
  <c r="F83" i="2"/>
  <c r="F229" i="6" l="1"/>
  <c r="F120" i="6"/>
  <c r="F101" i="6"/>
  <c r="F102" i="6"/>
  <c r="F115" i="6"/>
  <c r="F153" i="6"/>
  <c r="F62" i="6"/>
  <c r="F49" i="6"/>
  <c r="F167" i="6"/>
  <c r="G126" i="6"/>
  <c r="G134" i="6"/>
  <c r="G30" i="6"/>
  <c r="G165" i="6"/>
  <c r="G119" i="6"/>
  <c r="D119" i="6" s="1"/>
  <c r="G127" i="6"/>
  <c r="G52" i="6"/>
  <c r="G20" i="6"/>
  <c r="G114" i="6"/>
  <c r="F2" i="6"/>
  <c r="F121" i="6"/>
  <c r="F63" i="6"/>
  <c r="F104" i="6"/>
  <c r="F215" i="6"/>
  <c r="D215" i="6" s="1"/>
  <c r="F27" i="6"/>
  <c r="F224" i="6"/>
  <c r="F40" i="6"/>
  <c r="F174" i="6"/>
  <c r="F178" i="6"/>
  <c r="F51" i="6"/>
  <c r="F213" i="6"/>
  <c r="F155" i="6"/>
  <c r="F68" i="6"/>
  <c r="F92" i="6"/>
  <c r="F228" i="6"/>
  <c r="F198" i="6"/>
  <c r="F25" i="6"/>
  <c r="F214" i="6"/>
  <c r="F16" i="6"/>
  <c r="F38" i="6"/>
  <c r="G49" i="6"/>
  <c r="G89" i="6"/>
  <c r="G99" i="6"/>
  <c r="D99" i="6" s="1"/>
  <c r="G169" i="6"/>
  <c r="F211" i="6"/>
  <c r="D211" i="6" s="1"/>
  <c r="F24" i="6"/>
  <c r="D24" i="6" s="1"/>
  <c r="F69" i="6"/>
  <c r="D69" i="6" s="1"/>
  <c r="F95" i="6"/>
  <c r="F6" i="6"/>
  <c r="F149" i="6"/>
  <c r="F85" i="6"/>
  <c r="F216" i="6"/>
  <c r="F82" i="6"/>
  <c r="F179" i="6"/>
  <c r="F142" i="6"/>
  <c r="F76" i="6"/>
  <c r="F48" i="6"/>
  <c r="F14" i="6"/>
  <c r="F64" i="6"/>
  <c r="F129" i="6"/>
  <c r="F151" i="6"/>
  <c r="F90" i="6"/>
  <c r="F143" i="6"/>
  <c r="F138" i="6"/>
  <c r="F34" i="6"/>
  <c r="G117" i="6"/>
  <c r="G161" i="6"/>
  <c r="G32" i="6"/>
  <c r="G42" i="6"/>
  <c r="G159" i="6"/>
  <c r="G181" i="6"/>
  <c r="G202" i="6"/>
  <c r="G109" i="6"/>
  <c r="D109" i="6" s="1"/>
  <c r="G12" i="6"/>
  <c r="D12" i="6" s="1"/>
  <c r="G209" i="6"/>
  <c r="D108" i="6"/>
  <c r="G95" i="6"/>
  <c r="G6" i="6"/>
  <c r="D6" i="6" s="1"/>
  <c r="G106" i="6"/>
  <c r="G197" i="6"/>
  <c r="G96" i="6"/>
  <c r="G200" i="6"/>
  <c r="G37" i="6"/>
  <c r="G57" i="6"/>
  <c r="G94" i="6"/>
  <c r="G103" i="6"/>
  <c r="F57" i="6"/>
  <c r="G50" i="6"/>
  <c r="G34" i="6"/>
  <c r="G211" i="6"/>
  <c r="G24" i="6"/>
  <c r="G108" i="6"/>
  <c r="G132" i="6"/>
  <c r="D132" i="6" s="1"/>
  <c r="G43" i="6"/>
  <c r="G152" i="6"/>
  <c r="G110" i="6"/>
  <c r="G58" i="6"/>
  <c r="G22" i="6"/>
  <c r="G188" i="6"/>
  <c r="G141" i="6"/>
  <c r="G203" i="6"/>
  <c r="G21" i="6"/>
  <c r="F123" i="6"/>
  <c r="F188" i="6"/>
  <c r="D188" i="6" s="1"/>
  <c r="G15" i="6"/>
  <c r="G180" i="6"/>
  <c r="G137" i="6"/>
  <c r="G122" i="6"/>
  <c r="G219" i="6"/>
  <c r="G210" i="6"/>
  <c r="G139" i="6"/>
  <c r="G147" i="6"/>
  <c r="G9" i="6"/>
  <c r="G31" i="6"/>
  <c r="D31" i="6" s="1"/>
  <c r="G123" i="6"/>
  <c r="F159" i="6"/>
  <c r="F202" i="6"/>
  <c r="F50" i="6"/>
  <c r="D50" i="6" s="1"/>
  <c r="F141" i="6"/>
  <c r="D141" i="6" s="1"/>
  <c r="F100" i="6"/>
  <c r="D100" i="6" s="1"/>
  <c r="F230" i="6"/>
  <c r="F116" i="6"/>
  <c r="F78" i="6"/>
  <c r="F80" i="6"/>
  <c r="F31" i="6"/>
  <c r="G217" i="6"/>
  <c r="G177" i="6"/>
  <c r="G164" i="6"/>
  <c r="D164" i="6" s="1"/>
  <c r="G162" i="6"/>
  <c r="G36" i="6"/>
  <c r="G26" i="6"/>
  <c r="G160" i="6"/>
  <c r="G140" i="6"/>
  <c r="G135" i="6"/>
  <c r="G7" i="6"/>
  <c r="G208" i="6"/>
  <c r="G191" i="6"/>
  <c r="G168" i="6"/>
  <c r="G192" i="6"/>
  <c r="F169" i="6"/>
  <c r="D169" i="6" s="1"/>
  <c r="F127" i="6"/>
  <c r="D127" i="6" s="1"/>
  <c r="F20" i="6"/>
  <c r="D20" i="6" s="1"/>
  <c r="F126" i="6"/>
  <c r="F160" i="6"/>
  <c r="F135" i="6"/>
  <c r="F94" i="6"/>
  <c r="F18" i="6"/>
  <c r="F21" i="6"/>
  <c r="F67" i="6"/>
  <c r="D67" i="6" s="1"/>
  <c r="F168" i="6"/>
  <c r="F192" i="6"/>
  <c r="F207" i="6"/>
  <c r="G4" i="6"/>
  <c r="G17" i="6"/>
  <c r="G13" i="6"/>
  <c r="G201" i="6"/>
  <c r="G91" i="6"/>
  <c r="G77" i="6"/>
  <c r="G92" i="6"/>
  <c r="G71" i="6"/>
  <c r="G54" i="6"/>
  <c r="G124" i="6"/>
  <c r="G107" i="6"/>
  <c r="G115" i="6"/>
  <c r="G153" i="6"/>
  <c r="G62" i="6"/>
  <c r="D161" i="6"/>
  <c r="F233" i="6"/>
  <c r="D233" i="6" s="1"/>
  <c r="F193" i="6"/>
  <c r="F46" i="6"/>
  <c r="F221" i="6"/>
  <c r="F11" i="6"/>
  <c r="F3" i="6"/>
  <c r="F87" i="6"/>
  <c r="F45" i="6"/>
  <c r="D45" i="6" s="1"/>
  <c r="F130" i="6"/>
  <c r="F93" i="6"/>
  <c r="F183" i="6"/>
  <c r="F231" i="6"/>
  <c r="F158" i="6"/>
  <c r="F156" i="6"/>
  <c r="F218" i="6"/>
  <c r="F226" i="6"/>
  <c r="F128" i="6"/>
  <c r="F172" i="6"/>
  <c r="F29" i="6"/>
  <c r="F73" i="6"/>
  <c r="G214" i="6"/>
  <c r="D214" i="6" s="1"/>
  <c r="G167" i="6"/>
  <c r="D167" i="6" s="1"/>
  <c r="G67" i="6"/>
  <c r="D52" i="6"/>
  <c r="D114" i="6"/>
  <c r="D126" i="6"/>
  <c r="D26" i="6"/>
  <c r="D160" i="6"/>
  <c r="D140" i="6"/>
  <c r="D135" i="6"/>
  <c r="D57" i="6"/>
  <c r="D94" i="6"/>
  <c r="D133" i="6"/>
  <c r="D123" i="6"/>
  <c r="D21" i="6"/>
  <c r="F7" i="6"/>
  <c r="D7" i="6" s="1"/>
  <c r="F117" i="6"/>
  <c r="D117" i="6" s="1"/>
  <c r="F110" i="6"/>
  <c r="D110" i="6" s="1"/>
  <c r="F37" i="6"/>
  <c r="D37" i="6" s="1"/>
  <c r="F209" i="6"/>
  <c r="D209" i="6" s="1"/>
  <c r="F15" i="6"/>
  <c r="D15" i="6" s="1"/>
  <c r="F133" i="6"/>
  <c r="F5" i="6"/>
  <c r="F89" i="6"/>
  <c r="D89" i="6" s="1"/>
  <c r="D22" i="6"/>
  <c r="F56" i="6"/>
  <c r="F144" i="6"/>
  <c r="F58" i="6"/>
  <c r="D58" i="6" s="1"/>
  <c r="F22" i="6"/>
  <c r="F112" i="6"/>
  <c r="F217" i="6"/>
  <c r="D217" i="6" s="1"/>
  <c r="F190" i="6"/>
  <c r="F150" i="6"/>
  <c r="D150" i="6" s="1"/>
  <c r="D92" i="6"/>
  <c r="F9" i="6"/>
  <c r="D9" i="6" s="1"/>
  <c r="F8" i="6"/>
  <c r="F195" i="6"/>
  <c r="D195" i="6" s="1"/>
  <c r="F88" i="6"/>
  <c r="F222" i="6"/>
  <c r="F81" i="6"/>
  <c r="F145" i="6"/>
  <c r="F35" i="6"/>
  <c r="D95" i="6"/>
  <c r="D34" i="6"/>
  <c r="F131" i="6"/>
  <c r="F208" i="6"/>
  <c r="D208" i="6" s="1"/>
  <c r="F191" i="6"/>
  <c r="D191" i="6" s="1"/>
  <c r="F187" i="6"/>
  <c r="F70" i="6"/>
  <c r="F103" i="6"/>
  <c r="D103" i="6" s="1"/>
  <c r="F189" i="6"/>
  <c r="F182" i="6"/>
  <c r="D182" i="6" s="1"/>
  <c r="D125" i="6"/>
  <c r="D43" i="6"/>
  <c r="F176" i="6"/>
  <c r="F180" i="6"/>
  <c r="D180" i="6" s="1"/>
  <c r="F136" i="6"/>
  <c r="D136" i="6" s="1"/>
  <c r="F108" i="6"/>
  <c r="F118" i="6"/>
  <c r="F132" i="6"/>
  <c r="F43" i="6"/>
  <c r="F113" i="6"/>
  <c r="F170" i="6"/>
  <c r="F32" i="6"/>
  <c r="D32" i="6" s="1"/>
  <c r="F171" i="6"/>
  <c r="F42" i="6"/>
  <c r="D42" i="6" s="1"/>
  <c r="F223" i="6"/>
  <c r="F71" i="6"/>
  <c r="D71" i="6" s="1"/>
  <c r="F74" i="6"/>
  <c r="F227" i="6"/>
  <c r="F196" i="6"/>
  <c r="F203" i="6"/>
  <c r="D203" i="6" s="1"/>
  <c r="F60" i="6"/>
  <c r="D60" i="6" s="1"/>
  <c r="F205" i="6"/>
  <c r="D205" i="6" s="1"/>
  <c r="F163" i="6"/>
  <c r="G206" i="6"/>
  <c r="G5" i="6"/>
  <c r="D5" i="6" s="1"/>
  <c r="G18" i="6"/>
  <c r="D18" i="6" s="1"/>
  <c r="D106" i="6"/>
  <c r="D197" i="6"/>
  <c r="D96" i="6"/>
  <c r="D177" i="6"/>
  <c r="F204" i="6"/>
  <c r="F164" i="6"/>
  <c r="F61" i="6"/>
  <c r="D61" i="6" s="1"/>
  <c r="F19" i="6"/>
  <c r="F173" i="6"/>
  <c r="F97" i="6"/>
  <c r="F157" i="6"/>
  <c r="F23" i="6"/>
  <c r="F212" i="6"/>
  <c r="F154" i="6"/>
  <c r="F106" i="6"/>
  <c r="F197" i="6"/>
  <c r="F96" i="6"/>
  <c r="F146" i="6"/>
  <c r="G102" i="6"/>
  <c r="D102" i="6" s="1"/>
  <c r="G72" i="6"/>
  <c r="G86" i="6"/>
  <c r="G53" i="6"/>
  <c r="G133" i="6"/>
  <c r="G150" i="6"/>
  <c r="G125" i="6"/>
  <c r="G65" i="6"/>
  <c r="D162" i="6"/>
  <c r="D36" i="6"/>
  <c r="D152" i="6"/>
  <c r="D115" i="6"/>
  <c r="D168" i="6"/>
  <c r="D192" i="6"/>
  <c r="F185" i="6"/>
  <c r="F55" i="6"/>
  <c r="F232" i="6"/>
  <c r="F175" i="6"/>
  <c r="D175" i="6" s="1"/>
  <c r="F105" i="6"/>
  <c r="F111" i="6"/>
  <c r="F162" i="6"/>
  <c r="F36" i="6"/>
  <c r="F152" i="6"/>
  <c r="F79" i="6"/>
  <c r="F39" i="6"/>
  <c r="F66" i="6"/>
  <c r="D66" i="6" s="1"/>
  <c r="F33" i="6"/>
  <c r="F220" i="6"/>
  <c r="F44" i="6"/>
  <c r="D44" i="6" s="1"/>
  <c r="F148" i="6"/>
  <c r="F28" i="6"/>
  <c r="F184" i="6"/>
  <c r="F225" i="6"/>
  <c r="F65" i="6"/>
  <c r="D65" i="6" s="1"/>
  <c r="F59" i="6"/>
  <c r="D30" i="6"/>
  <c r="D165" i="6"/>
  <c r="D91" i="6"/>
  <c r="D77" i="6"/>
  <c r="D137" i="6"/>
  <c r="D122" i="6"/>
  <c r="D200" i="6"/>
  <c r="D159" i="6"/>
  <c r="D181" i="6"/>
  <c r="D202" i="6"/>
  <c r="D153" i="6"/>
  <c r="D62" i="6"/>
  <c r="D49" i="6"/>
  <c r="F30" i="6"/>
  <c r="F165" i="6"/>
  <c r="F4" i="6"/>
  <c r="D4" i="6" s="1"/>
  <c r="F17" i="6"/>
  <c r="D17" i="6" s="1"/>
  <c r="F13" i="6"/>
  <c r="D13" i="6" s="1"/>
  <c r="F201" i="6"/>
  <c r="D201" i="6" s="1"/>
  <c r="F91" i="6"/>
  <c r="F77" i="6"/>
  <c r="F137" i="6"/>
  <c r="F122" i="6"/>
  <c r="F219" i="6"/>
  <c r="D219" i="6" s="1"/>
  <c r="F210" i="6"/>
  <c r="D210" i="6" s="1"/>
  <c r="F139" i="6"/>
  <c r="D139" i="6" s="1"/>
  <c r="F147" i="6"/>
  <c r="D147" i="6" s="1"/>
  <c r="F200" i="6"/>
  <c r="F72" i="6"/>
  <c r="D72" i="6" s="1"/>
  <c r="F86" i="6"/>
  <c r="D86" i="6" s="1"/>
  <c r="F53" i="6"/>
  <c r="D53" i="6" s="1"/>
  <c r="F206" i="6"/>
  <c r="D206" i="6" s="1"/>
  <c r="F47" i="6"/>
  <c r="F134" i="6"/>
  <c r="D134" i="6" s="1"/>
  <c r="F84" i="6"/>
  <c r="F98" i="6"/>
  <c r="F166" i="6"/>
  <c r="F75" i="6"/>
  <c r="F194" i="6"/>
  <c r="D194" i="6" s="1"/>
  <c r="F54" i="6"/>
  <c r="D54" i="6" s="1"/>
  <c r="F124" i="6"/>
  <c r="D124" i="6" s="1"/>
  <c r="F107" i="6"/>
  <c r="D107" i="6" s="1"/>
  <c r="F186" i="6"/>
  <c r="F199" i="6"/>
  <c r="F83" i="6"/>
  <c r="F41" i="6"/>
  <c r="D41" i="6" s="1"/>
  <c r="F125" i="6"/>
  <c r="F10" i="6"/>
  <c r="F177" i="6"/>
  <c r="Z176" i="6"/>
  <c r="G176" i="6" s="1"/>
  <c r="Z136" i="6"/>
  <c r="G136" i="6" s="1"/>
  <c r="Z118" i="6"/>
  <c r="G118" i="6" s="1"/>
  <c r="D118" i="6" s="1"/>
  <c r="Z132" i="6"/>
  <c r="Z43" i="6"/>
  <c r="Z113" i="6"/>
  <c r="G113" i="6" s="1"/>
  <c r="Z170" i="6"/>
  <c r="G170" i="6" s="1"/>
  <c r="Z171" i="6"/>
  <c r="G171" i="6" s="1"/>
  <c r="Z223" i="6"/>
  <c r="G223" i="6" s="1"/>
  <c r="D223" i="6" s="1"/>
  <c r="Z100" i="6"/>
  <c r="G100" i="6" s="1"/>
  <c r="Z230" i="6"/>
  <c r="G230" i="6" s="1"/>
  <c r="Z116" i="6"/>
  <c r="G116" i="6" s="1"/>
  <c r="D116" i="6" s="1"/>
  <c r="Z78" i="6"/>
  <c r="G78" i="6" s="1"/>
  <c r="D78" i="6" s="1"/>
  <c r="Z74" i="6"/>
  <c r="G74" i="6" s="1"/>
  <c r="D74" i="6" s="1"/>
  <c r="Z227" i="6"/>
  <c r="G227" i="6" s="1"/>
  <c r="D227" i="6" s="1"/>
  <c r="Z196" i="6"/>
  <c r="G196" i="6" s="1"/>
  <c r="Z80" i="6"/>
  <c r="G80" i="6" s="1"/>
  <c r="D80" i="6" s="1"/>
  <c r="Z31" i="6"/>
  <c r="Z60" i="6"/>
  <c r="G60" i="6" s="1"/>
  <c r="Z185" i="6"/>
  <c r="G185" i="6" s="1"/>
  <c r="D185" i="6" s="1"/>
  <c r="Z55" i="6"/>
  <c r="G55" i="6" s="1"/>
  <c r="Z232" i="6"/>
  <c r="G232" i="6" s="1"/>
  <c r="Z175" i="6"/>
  <c r="G175" i="6" s="1"/>
  <c r="Z105" i="6"/>
  <c r="G105" i="6" s="1"/>
  <c r="Z111" i="6"/>
  <c r="G111" i="6" s="1"/>
  <c r="D111" i="6" s="1"/>
  <c r="Z162" i="6"/>
  <c r="Z36" i="6"/>
  <c r="Z152" i="6"/>
  <c r="Z79" i="6"/>
  <c r="G79" i="6" s="1"/>
  <c r="Z39" i="6"/>
  <c r="G39" i="6" s="1"/>
  <c r="Z66" i="6"/>
  <c r="G66" i="6" s="1"/>
  <c r="Z33" i="6"/>
  <c r="G33" i="6" s="1"/>
  <c r="Z220" i="6"/>
  <c r="G220" i="6" s="1"/>
  <c r="D220" i="6" s="1"/>
  <c r="Z229" i="6"/>
  <c r="G229" i="6" s="1"/>
  <c r="D229" i="6" s="1"/>
  <c r="Z120" i="6"/>
  <c r="G120" i="6" s="1"/>
  <c r="D120" i="6" s="1"/>
  <c r="Z101" i="6"/>
  <c r="G101" i="6" s="1"/>
  <c r="D101" i="6" s="1"/>
  <c r="Z102" i="6"/>
  <c r="Z44" i="6"/>
  <c r="G44" i="6" s="1"/>
  <c r="Z148" i="6"/>
  <c r="G148" i="6" s="1"/>
  <c r="Z28" i="6"/>
  <c r="G28" i="6" s="1"/>
  <c r="Z184" i="6"/>
  <c r="G184" i="6" s="1"/>
  <c r="Z115" i="6"/>
  <c r="Z168" i="6"/>
  <c r="Z192" i="6"/>
  <c r="Z207" i="6"/>
  <c r="G207" i="6" s="1"/>
  <c r="Z225" i="6"/>
  <c r="G225" i="6" s="1"/>
  <c r="Z65" i="6"/>
  <c r="Z59" i="6"/>
  <c r="G59" i="6" s="1"/>
  <c r="Z47" i="6"/>
  <c r="G47" i="6" s="1"/>
  <c r="Z10" i="6"/>
  <c r="G10" i="6" s="1"/>
  <c r="D10" i="6" s="1"/>
  <c r="Z69" i="6"/>
  <c r="G69" i="6" s="1"/>
  <c r="Z95" i="6"/>
  <c r="Z6" i="6"/>
  <c r="Z149" i="6"/>
  <c r="G149" i="6" s="1"/>
  <c r="Z85" i="6"/>
  <c r="G85" i="6" s="1"/>
  <c r="D85" i="6" s="1"/>
  <c r="Z216" i="6"/>
  <c r="G216" i="6" s="1"/>
  <c r="Z82" i="6"/>
  <c r="G82" i="6" s="1"/>
  <c r="Z179" i="6"/>
  <c r="G179" i="6" s="1"/>
  <c r="Z142" i="6"/>
  <c r="G142" i="6" s="1"/>
  <c r="D142" i="6" s="1"/>
  <c r="Z76" i="6"/>
  <c r="G76" i="6" s="1"/>
  <c r="D76" i="6" s="1"/>
  <c r="Z48" i="6"/>
  <c r="G48" i="6" s="1"/>
  <c r="D48" i="6" s="1"/>
  <c r="Z14" i="6"/>
  <c r="G14" i="6" s="1"/>
  <c r="D14" i="6" s="1"/>
  <c r="Z64" i="6"/>
  <c r="G64" i="6" s="1"/>
  <c r="D64" i="6" s="1"/>
  <c r="Z129" i="6"/>
  <c r="G129" i="6" s="1"/>
  <c r="D129" i="6" s="1"/>
  <c r="Z131" i="6"/>
  <c r="G131" i="6" s="1"/>
  <c r="D131" i="6" s="1"/>
  <c r="Z208" i="6"/>
  <c r="Z191" i="6"/>
  <c r="Z187" i="6"/>
  <c r="G187" i="6" s="1"/>
  <c r="D187" i="6" s="1"/>
  <c r="Z151" i="6"/>
  <c r="G151" i="6" s="1"/>
  <c r="Z90" i="6"/>
  <c r="G90" i="6" s="1"/>
  <c r="Z143" i="6"/>
  <c r="G143" i="6" s="1"/>
  <c r="Z138" i="6"/>
  <c r="G138" i="6" s="1"/>
  <c r="D138" i="6" s="1"/>
  <c r="Z70" i="6"/>
  <c r="G70" i="6" s="1"/>
  <c r="Z103" i="6"/>
  <c r="Z189" i="6"/>
  <c r="G189" i="6" s="1"/>
  <c r="Z182" i="6"/>
  <c r="G182" i="6" s="1"/>
  <c r="Z34" i="6"/>
  <c r="Z2" i="6"/>
  <c r="G2" i="6" s="1"/>
  <c r="Z121" i="6"/>
  <c r="G121" i="6" s="1"/>
  <c r="Z63" i="6"/>
  <c r="G63" i="6" s="1"/>
  <c r="Z104" i="6"/>
  <c r="G104" i="6" s="1"/>
  <c r="D104" i="6" s="1"/>
  <c r="Z215" i="6"/>
  <c r="G215" i="6" s="1"/>
  <c r="Z27" i="6"/>
  <c r="G27" i="6" s="1"/>
  <c r="D27" i="6" s="1"/>
  <c r="Z224" i="6"/>
  <c r="G224" i="6" s="1"/>
  <c r="Z40" i="6"/>
  <c r="G40" i="6" s="1"/>
  <c r="Z174" i="6"/>
  <c r="G174" i="6" s="1"/>
  <c r="Z178" i="6"/>
  <c r="G178" i="6" s="1"/>
  <c r="D178" i="6" s="1"/>
  <c r="Z51" i="6"/>
  <c r="G51" i="6" s="1"/>
  <c r="D51" i="6" s="1"/>
  <c r="Z213" i="6"/>
  <c r="G213" i="6" s="1"/>
  <c r="D213" i="6" s="1"/>
  <c r="Z155" i="6"/>
  <c r="G155" i="6" s="1"/>
  <c r="D155" i="6" s="1"/>
  <c r="Z68" i="6"/>
  <c r="G68" i="6" s="1"/>
  <c r="D68" i="6" s="1"/>
  <c r="Z92" i="6"/>
  <c r="Z9" i="6"/>
  <c r="Z8" i="6"/>
  <c r="G8" i="6" s="1"/>
  <c r="Z195" i="6"/>
  <c r="G195" i="6" s="1"/>
  <c r="Z88" i="6"/>
  <c r="G88" i="6" s="1"/>
  <c r="D88" i="6" s="1"/>
  <c r="Z228" i="6"/>
  <c r="G228" i="6" s="1"/>
  <c r="Z198" i="6"/>
  <c r="G198" i="6" s="1"/>
  <c r="Z25" i="6"/>
  <c r="G25" i="6" s="1"/>
  <c r="Z214" i="6"/>
  <c r="Z222" i="6"/>
  <c r="G222" i="6" s="1"/>
  <c r="Z81" i="6"/>
  <c r="G81" i="6" s="1"/>
  <c r="Z145" i="6"/>
  <c r="G145" i="6" s="1"/>
  <c r="Z35" i="6"/>
  <c r="G35" i="6" s="1"/>
  <c r="Z16" i="6"/>
  <c r="G16" i="6" s="1"/>
  <c r="D16" i="6" s="1"/>
  <c r="Z38" i="6"/>
  <c r="G38" i="6" s="1"/>
  <c r="D38" i="6" s="1"/>
  <c r="Z161" i="6"/>
  <c r="Z233" i="6"/>
  <c r="G233" i="6" s="1"/>
  <c r="Z193" i="6"/>
  <c r="G193" i="6" s="1"/>
  <c r="Z46" i="6"/>
  <c r="G46" i="6" s="1"/>
  <c r="Z221" i="6"/>
  <c r="G221" i="6" s="1"/>
  <c r="Z11" i="6"/>
  <c r="G11" i="6" s="1"/>
  <c r="Z3" i="6"/>
  <c r="G3" i="6" s="1"/>
  <c r="D3" i="6" s="1"/>
  <c r="Z87" i="6"/>
  <c r="G87" i="6" s="1"/>
  <c r="D87" i="6" s="1"/>
  <c r="Z45" i="6"/>
  <c r="G45" i="6" s="1"/>
  <c r="Z130" i="6"/>
  <c r="G130" i="6" s="1"/>
  <c r="D130" i="6" s="1"/>
  <c r="Z93" i="6"/>
  <c r="G93" i="6" s="1"/>
  <c r="Z183" i="6"/>
  <c r="G183" i="6" s="1"/>
  <c r="Z231" i="6"/>
  <c r="G231" i="6" s="1"/>
  <c r="D231" i="6" s="1"/>
  <c r="Z158" i="6"/>
  <c r="G158" i="6" s="1"/>
  <c r="D158" i="6" s="1"/>
  <c r="Z56" i="6"/>
  <c r="G56" i="6" s="1"/>
  <c r="Z144" i="6"/>
  <c r="G144" i="6" s="1"/>
  <c r="D144" i="6" s="1"/>
  <c r="Z58" i="6"/>
  <c r="Z22" i="6"/>
  <c r="Z156" i="6"/>
  <c r="G156" i="6" s="1"/>
  <c r="D156" i="6" s="1"/>
  <c r="Z218" i="6"/>
  <c r="G218" i="6" s="1"/>
  <c r="D218" i="6" s="1"/>
  <c r="Z226" i="6"/>
  <c r="G226" i="6" s="1"/>
  <c r="D226" i="6" s="1"/>
  <c r="Z128" i="6"/>
  <c r="G128" i="6" s="1"/>
  <c r="Z112" i="6"/>
  <c r="G112" i="6" s="1"/>
  <c r="Z217" i="6"/>
  <c r="Z190" i="6"/>
  <c r="G190" i="6" s="1"/>
  <c r="Z150" i="6"/>
  <c r="Z172" i="6"/>
  <c r="G172" i="6" s="1"/>
  <c r="Z29" i="6"/>
  <c r="G29" i="6" s="1"/>
  <c r="D29" i="6" s="1"/>
  <c r="Z73" i="6"/>
  <c r="G73" i="6" s="1"/>
  <c r="D73" i="6" s="1"/>
  <c r="Z163" i="6"/>
  <c r="G163" i="6" s="1"/>
  <c r="D163" i="6" s="1"/>
  <c r="Z204" i="6"/>
  <c r="G204" i="6" s="1"/>
  <c r="Z164" i="6"/>
  <c r="Z61" i="6"/>
  <c r="G61" i="6" s="1"/>
  <c r="Z19" i="6"/>
  <c r="G19" i="6" s="1"/>
  <c r="Z173" i="6"/>
  <c r="G173" i="6" s="1"/>
  <c r="Z97" i="6"/>
  <c r="G97" i="6" s="1"/>
  <c r="Z157" i="6"/>
  <c r="G157" i="6" s="1"/>
  <c r="Z23" i="6"/>
  <c r="G23" i="6" s="1"/>
  <c r="Z212" i="6"/>
  <c r="G212" i="6" s="1"/>
  <c r="D212" i="6" s="1"/>
  <c r="Z154" i="6"/>
  <c r="G154" i="6" s="1"/>
  <c r="D154" i="6" s="1"/>
  <c r="Z106" i="6"/>
  <c r="Z197" i="6"/>
  <c r="Z96" i="6"/>
  <c r="Z146" i="6"/>
  <c r="G146" i="6" s="1"/>
  <c r="Z84" i="6"/>
  <c r="G84" i="6" s="1"/>
  <c r="D84" i="6" s="1"/>
  <c r="Z98" i="6"/>
  <c r="G98" i="6" s="1"/>
  <c r="Z166" i="6"/>
  <c r="G166" i="6" s="1"/>
  <c r="Z75" i="6"/>
  <c r="G75" i="6" s="1"/>
  <c r="D75" i="6" s="1"/>
  <c r="Z194" i="6"/>
  <c r="G194" i="6" s="1"/>
  <c r="Z54" i="6"/>
  <c r="Z124" i="6"/>
  <c r="Z107" i="6"/>
  <c r="Z186" i="6"/>
  <c r="G186" i="6" s="1"/>
  <c r="Z199" i="6"/>
  <c r="G199" i="6" s="1"/>
  <c r="D199" i="6" s="1"/>
  <c r="Z83" i="6"/>
  <c r="G83" i="6" s="1"/>
  <c r="D83" i="6" s="1"/>
  <c r="Z41" i="6"/>
  <c r="G41" i="6" s="1"/>
  <c r="Z125" i="6"/>
  <c r="Z205" i="6"/>
  <c r="G205" i="6" s="1"/>
  <c r="Z177" i="6"/>
  <c r="D39" i="6" l="1"/>
  <c r="D186" i="6"/>
  <c r="D148" i="6"/>
  <c r="D19" i="6"/>
  <c r="D113" i="6"/>
  <c r="D112" i="6"/>
  <c r="D172" i="6"/>
  <c r="D93" i="6"/>
  <c r="D193" i="6"/>
  <c r="D230" i="6"/>
  <c r="D128" i="6"/>
  <c r="D207" i="6"/>
  <c r="D47" i="6"/>
  <c r="D8" i="6"/>
  <c r="D143" i="6"/>
  <c r="D59" i="6"/>
  <c r="D33" i="6"/>
  <c r="D105" i="6"/>
  <c r="D204" i="6"/>
  <c r="D189" i="6"/>
  <c r="D90" i="6"/>
  <c r="D179" i="6"/>
  <c r="D63" i="6"/>
  <c r="D35" i="6"/>
  <c r="D56" i="6"/>
  <c r="D151" i="6"/>
  <c r="D82" i="6"/>
  <c r="D25" i="6"/>
  <c r="D121" i="6"/>
  <c r="D11" i="6"/>
  <c r="D216" i="6"/>
  <c r="D198" i="6"/>
  <c r="D174" i="6"/>
  <c r="D2" i="6"/>
  <c r="D23" i="6"/>
  <c r="D225" i="6"/>
  <c r="D232" i="6"/>
  <c r="D157" i="6"/>
  <c r="D70" i="6"/>
  <c r="D166" i="6"/>
  <c r="D184" i="6"/>
  <c r="D79" i="6"/>
  <c r="D55" i="6"/>
  <c r="D146" i="6"/>
  <c r="D97" i="6"/>
  <c r="D81" i="6"/>
  <c r="D190" i="6"/>
  <c r="D221" i="6"/>
  <c r="D228" i="6"/>
  <c r="D40" i="6"/>
  <c r="D171" i="6"/>
  <c r="D145" i="6"/>
  <c r="D98" i="6"/>
  <c r="D28" i="6"/>
  <c r="D173" i="6"/>
  <c r="D196" i="6"/>
  <c r="D170" i="6"/>
  <c r="D176" i="6"/>
  <c r="D222" i="6"/>
  <c r="D183" i="6"/>
  <c r="D46" i="6"/>
  <c r="D149" i="6"/>
  <c r="D224" i="6"/>
</calcChain>
</file>

<file path=xl/sharedStrings.xml><?xml version="1.0" encoding="utf-8"?>
<sst xmlns="http://schemas.openxmlformats.org/spreadsheetml/2006/main" count="7817" uniqueCount="1403">
  <si>
    <t>Name</t>
  </si>
  <si>
    <t xml:space="preserve"> perm</t>
  </si>
  <si>
    <t xml:space="preserve"> TA</t>
  </si>
  <si>
    <t xml:space="preserve"> section</t>
  </si>
  <si>
    <t xml:space="preserve"> excusedQuizzes</t>
  </si>
  <si>
    <t>excusedExams</t>
  </si>
  <si>
    <t>Abby Sovik</t>
  </si>
  <si>
    <t xml:space="preserve"> Jeremy</t>
  </si>
  <si>
    <t xml:space="preserve"> Thurs 5pm</t>
  </si>
  <si>
    <t xml:space="preserve"> Quiz10</t>
  </si>
  <si>
    <t>ALL TREVOR'S STUDENTS</t>
  </si>
  <si>
    <t>*</t>
  </si>
  <si>
    <t>Trevor</t>
  </si>
  <si>
    <t>Quiz04 Quiz06</t>
  </si>
  <si>
    <t>Alondra Jauregui-Jauregui</t>
  </si>
  <si>
    <t xml:space="preserve"> Thurs 7pm</t>
  </si>
  <si>
    <t xml:space="preserve"> Quiz06</t>
  </si>
  <si>
    <t>Andy Estrada</t>
  </si>
  <si>
    <t>Daniel</t>
  </si>
  <si>
    <t>Thurs 5pm</t>
  </si>
  <si>
    <t>Quiz02</t>
  </si>
  <si>
    <t>Anjali Koures</t>
  </si>
  <si>
    <t xml:space="preserve"> Thurs 6pm</t>
  </si>
  <si>
    <t xml:space="preserve"> Quiz09</t>
  </si>
  <si>
    <t>Anushka Ghosh Dastidar</t>
  </si>
  <si>
    <t>Tues 8am</t>
  </si>
  <si>
    <t>Anyi Zhao</t>
  </si>
  <si>
    <t>Quiz05</t>
  </si>
  <si>
    <t>Ava Gurwitz</t>
  </si>
  <si>
    <t>Tues 5pm</t>
  </si>
  <si>
    <t>Quiz03</t>
  </si>
  <si>
    <t>Avital Schwarz</t>
  </si>
  <si>
    <t>Benjamin Schaffer</t>
  </si>
  <si>
    <t>Thursday 5pm</t>
  </si>
  <si>
    <t>Quiz06</t>
  </si>
  <si>
    <t>Breanna Flores</t>
  </si>
  <si>
    <t>Midterm2</t>
  </si>
  <si>
    <t>Brooke Ryan</t>
  </si>
  <si>
    <t>Caitlin Black</t>
  </si>
  <si>
    <t>Tuesday 5pm</t>
  </si>
  <si>
    <t>Quiz08</t>
  </si>
  <si>
    <t>Carlos Zuniga</t>
  </si>
  <si>
    <t>Jeremy</t>
  </si>
  <si>
    <t xml:space="preserve"> Quiz02</t>
  </si>
  <si>
    <t>Cathy Iraheta</t>
  </si>
  <si>
    <t xml:space="preserve"> Jeremy </t>
  </si>
  <si>
    <t xml:space="preserve"> Quiz03</t>
  </si>
  <si>
    <t>Claire Ramsey</t>
  </si>
  <si>
    <t>Quiz03 Quiz05</t>
  </si>
  <si>
    <t>Connell Trainor</t>
  </si>
  <si>
    <t>Quiz01 Quiz02 Quiz06</t>
  </si>
  <si>
    <t>Darian Caldeira</t>
  </si>
  <si>
    <t>Desmond Casto</t>
  </si>
  <si>
    <t>Quiz03 Quiz09</t>
  </si>
  <si>
    <t>Dominique Changlee</t>
  </si>
  <si>
    <t xml:space="preserve"> Thurs 8am</t>
  </si>
  <si>
    <t xml:space="preserve"> Quiz03  Quiz08</t>
  </si>
  <si>
    <t>Donovan K Toney</t>
  </si>
  <si>
    <t>Elicia Acosta</t>
  </si>
  <si>
    <t xml:space="preserve"> Quiz02  Quiz03</t>
  </si>
  <si>
    <t>Elisha Mata</t>
  </si>
  <si>
    <t>Thursday 8am</t>
  </si>
  <si>
    <t>Quiz10</t>
  </si>
  <si>
    <t>Elyse Hartmann</t>
  </si>
  <si>
    <t>Quiz06 Quiz07</t>
  </si>
  <si>
    <t>Emma Toney</t>
  </si>
  <si>
    <t xml:space="preserve"> Quiz04  Quiz06</t>
  </si>
  <si>
    <t>Evelyn Ibarra</t>
  </si>
  <si>
    <t>Quiz01</t>
  </si>
  <si>
    <t>Fleurette Juda</t>
  </si>
  <si>
    <t>Midterm1</t>
  </si>
  <si>
    <t>Francesca McCants</t>
  </si>
  <si>
    <t xml:space="preserve"> Daniel</t>
  </si>
  <si>
    <t xml:space="preserve"> Quiz01  Quiz02  Quiz03</t>
  </si>
  <si>
    <t>Georgia D'Aloisio</t>
  </si>
  <si>
    <t>Hadeel Eljarrari</t>
  </si>
  <si>
    <t>Hana Ibarra</t>
  </si>
  <si>
    <t>Harper Giordano</t>
  </si>
  <si>
    <t>Quiz04</t>
  </si>
  <si>
    <t>Hidei Spanke</t>
  </si>
  <si>
    <t>Tues 6pm</t>
  </si>
  <si>
    <t>Quiz07</t>
  </si>
  <si>
    <t>Jasmine Belflower</t>
  </si>
  <si>
    <t>Thurs 8am</t>
  </si>
  <si>
    <t>Jasmine Jackson</t>
  </si>
  <si>
    <t xml:space="preserve"> Quiz04  Quiz10</t>
  </si>
  <si>
    <t>Jessica Espinoza</t>
  </si>
  <si>
    <t>Thursday 5am</t>
  </si>
  <si>
    <t>Jessica Taghizadeh</t>
  </si>
  <si>
    <t>Joe Armstrong</t>
  </si>
  <si>
    <t xml:space="preserve"> Quiz08</t>
  </si>
  <si>
    <t>Joelle Haddad</t>
  </si>
  <si>
    <t>Midterm3 = Final Exam</t>
  </si>
  <si>
    <t>Journey Hartfiel</t>
  </si>
  <si>
    <t>Kaitlyn Sweeney</t>
  </si>
  <si>
    <t>Kaylee Luna</t>
  </si>
  <si>
    <t xml:space="preserve"> Quiz02  Quiz04</t>
  </si>
  <si>
    <t>Kira Guardia</t>
  </si>
  <si>
    <t xml:space="preserve"> Quiz03  Quiz07</t>
  </si>
  <si>
    <t>Kyla Drengler Spin</t>
  </si>
  <si>
    <t>Larine Osman</t>
  </si>
  <si>
    <t xml:space="preserve"> Quiz05</t>
  </si>
  <si>
    <t>Leo Safir</t>
  </si>
  <si>
    <t>Manny Cheema</t>
  </si>
  <si>
    <t xml:space="preserve"> Quiz04</t>
  </si>
  <si>
    <t>Mason Montgomery</t>
  </si>
  <si>
    <t>Mia DiCostanzo</t>
  </si>
  <si>
    <t>Mia Watson</t>
  </si>
  <si>
    <t>Mina Kaldi</t>
  </si>
  <si>
    <t>Nissa Aguiniga</t>
  </si>
  <si>
    <t>Tues 7pm</t>
  </si>
  <si>
    <t>Quiz05 Quiz08 Quiz09</t>
  </si>
  <si>
    <t>Noelle Magana</t>
  </si>
  <si>
    <t>Pablo Ruiz</t>
  </si>
  <si>
    <t>Paulina Dsouza</t>
  </si>
  <si>
    <t>Peter Kim</t>
  </si>
  <si>
    <t>Pierce Medosch-Myers</t>
  </si>
  <si>
    <t>Robert Keltner</t>
  </si>
  <si>
    <t>Ryan Dominguez</t>
  </si>
  <si>
    <t>Sam Stevens</t>
  </si>
  <si>
    <t>Samantha Hernandez-Gastelum</t>
  </si>
  <si>
    <t xml:space="preserve"> Quiz03  Quiz05  Quiz07</t>
  </si>
  <si>
    <t>Samuel Esparza</t>
  </si>
  <si>
    <t>Sean Andampour</t>
  </si>
  <si>
    <t>Quiz01 Quiz06 Quiz09</t>
  </si>
  <si>
    <t>Sebastian Avila</t>
  </si>
  <si>
    <t>Sierra Moayedi</t>
  </si>
  <si>
    <t xml:space="preserve"> Trevor</t>
  </si>
  <si>
    <t xml:space="preserve"> Tues 8am</t>
  </si>
  <si>
    <t>Sophia Pan</t>
  </si>
  <si>
    <t>Stella Velasco</t>
  </si>
  <si>
    <t>Sydney Reardon</t>
  </si>
  <si>
    <t>Taylor Iden</t>
  </si>
  <si>
    <t>Timothy Paige</t>
  </si>
  <si>
    <t>Toby Gollan-Myers</t>
  </si>
  <si>
    <t>Quiz02 Quiz10</t>
  </si>
  <si>
    <t>Toha Hossain</t>
  </si>
  <si>
    <t>Quiz09 Quiz10</t>
  </si>
  <si>
    <t>let Exam 3 = Final Exam</t>
  </si>
  <si>
    <t>Tony Muwaswes</t>
  </si>
  <si>
    <t>Veronica Acevedo</t>
  </si>
  <si>
    <t>Veronica Bosso</t>
  </si>
  <si>
    <t>Wendy Janet Aparicio</t>
  </si>
  <si>
    <t>Yael Berukhim</t>
  </si>
  <si>
    <t>Yahaira Venegas-Hernandez</t>
  </si>
  <si>
    <t>Yang Li</t>
  </si>
  <si>
    <t>Yixen Wang</t>
  </si>
  <si>
    <t>Tuesday 8am</t>
  </si>
  <si>
    <t>Quiz09</t>
  </si>
  <si>
    <t/>
  </si>
  <si>
    <t>4965141</t>
  </si>
  <si>
    <t>31583</t>
  </si>
  <si>
    <t>czuniga@umail.ucsb.edu</t>
  </si>
  <si>
    <t>czuniga</t>
  </si>
  <si>
    <t>Zuniga</t>
  </si>
  <si>
    <t>Carlos</t>
  </si>
  <si>
    <t>5381462</t>
  </si>
  <si>
    <t>31534</t>
  </si>
  <si>
    <t>zihu@umail.ucsb.edu</t>
  </si>
  <si>
    <t>zihu</t>
  </si>
  <si>
    <t>Zhu</t>
  </si>
  <si>
    <t>Zihu</t>
  </si>
  <si>
    <t>6382899</t>
  </si>
  <si>
    <t>31609</t>
  </si>
  <si>
    <t>xuanyu@umail.ucsb.edu</t>
  </si>
  <si>
    <t>xuanyu</t>
  </si>
  <si>
    <t>Zhou</t>
  </si>
  <si>
    <t>Xuanyu</t>
  </si>
  <si>
    <t>6209738</t>
  </si>
  <si>
    <t>31617</t>
  </si>
  <si>
    <t>yonghaozhong@umail.ucsb.edu</t>
  </si>
  <si>
    <t>yonghaozhong</t>
  </si>
  <si>
    <t>Zhong</t>
  </si>
  <si>
    <t>Eloise</t>
  </si>
  <si>
    <t>70007794</t>
  </si>
  <si>
    <t>999999</t>
  </si>
  <si>
    <t>anyiandwinnie@gmail.com</t>
  </si>
  <si>
    <t>anyizhao</t>
  </si>
  <si>
    <t>Zhao</t>
  </si>
  <si>
    <t>Anyi</t>
  </si>
  <si>
    <t>5297932</t>
  </si>
  <si>
    <t>31559</t>
  </si>
  <si>
    <t>heydi@umail.ucsb.edu</t>
  </si>
  <si>
    <t>heydi</t>
  </si>
  <si>
    <t>Zepeda</t>
  </si>
  <si>
    <t>Heydi</t>
  </si>
  <si>
    <t>3947280</t>
  </si>
  <si>
    <t>31518</t>
  </si>
  <si>
    <t>ezahedi@umail.ucsb.edu</t>
  </si>
  <si>
    <t>ezahedi</t>
  </si>
  <si>
    <t>Zahedi</t>
  </si>
  <si>
    <t>Ellie</t>
  </si>
  <si>
    <t>4452777</t>
  </si>
  <si>
    <t>31575</t>
  </si>
  <si>
    <t>chanhoyoon@umail.ucsb.edu</t>
  </si>
  <si>
    <t>chanhoyoon</t>
  </si>
  <si>
    <t>He/Him/His</t>
  </si>
  <si>
    <t>Yoon</t>
  </si>
  <si>
    <t>Chanho</t>
  </si>
  <si>
    <t>6202618</t>
  </si>
  <si>
    <t>asyip@ucsb.edu</t>
  </si>
  <si>
    <t>asyip</t>
  </si>
  <si>
    <t>She/Her/Hers</t>
  </si>
  <si>
    <t>Yip</t>
  </si>
  <si>
    <t>Avani</t>
  </si>
  <si>
    <t>5802970</t>
  </si>
  <si>
    <t>zhanqing@umail.ucsb.edu</t>
  </si>
  <si>
    <t>zhanqing</t>
  </si>
  <si>
    <t>Ye</t>
  </si>
  <si>
    <t>Alex</t>
  </si>
  <si>
    <t>5416227</t>
  </si>
  <si>
    <t>jjy@umail.ucsb.edu</t>
  </si>
  <si>
    <t>jjy</t>
  </si>
  <si>
    <t>Yang</t>
  </si>
  <si>
    <t>Julia</t>
  </si>
  <si>
    <t>5100243</t>
  </si>
  <si>
    <t>sydneyyamanishi@umail.ucsb.edu</t>
  </si>
  <si>
    <t>sydneyyamanishi</t>
  </si>
  <si>
    <t>Yamanishi</t>
  </si>
  <si>
    <t>Sydney</t>
  </si>
  <si>
    <t>-</t>
  </si>
  <si>
    <t>3173796</t>
  </si>
  <si>
    <t>31567</t>
  </si>
  <si>
    <t>yizhouwu@umail.ucsb.edu</t>
  </si>
  <si>
    <t>yizhouwu</t>
  </si>
  <si>
    <t>Wu</t>
  </si>
  <si>
    <t>Yizhou</t>
  </si>
  <si>
    <t>8255440</t>
  </si>
  <si>
    <t>bingbing@umail.ucsb.edu</t>
  </si>
  <si>
    <t>bingbing</t>
  </si>
  <si>
    <t>Brittany</t>
  </si>
  <si>
    <t>5545157</t>
  </si>
  <si>
    <t>31591</t>
  </si>
  <si>
    <t>maisonwelsh@umail.ucsb.edu</t>
  </si>
  <si>
    <t>maisonwelsh</t>
  </si>
  <si>
    <t>Welsh</t>
  </si>
  <si>
    <t>Maison</t>
  </si>
  <si>
    <t>6036131</t>
  </si>
  <si>
    <t>miaswatson09@gmail.com</t>
  </si>
  <si>
    <t>miaswatson</t>
  </si>
  <si>
    <t>Watson</t>
  </si>
  <si>
    <t>Mia</t>
  </si>
  <si>
    <t>4761847</t>
  </si>
  <si>
    <t>31625</t>
  </si>
  <si>
    <t>yixin409@umail.ucsb.edu</t>
  </si>
  <si>
    <t>yixin409</t>
  </si>
  <si>
    <t>Wang</t>
  </si>
  <si>
    <t>Esther</t>
  </si>
  <si>
    <t>5808506</t>
  </si>
  <si>
    <t>rvirgen-alvarado@umail.ucsb.edu</t>
  </si>
  <si>
    <t>rvirgen-alvarado</t>
  </si>
  <si>
    <t>Virgen Alvarado</t>
  </si>
  <si>
    <t>Roxanna</t>
  </si>
  <si>
    <t>5133277</t>
  </si>
  <si>
    <t>31542</t>
  </si>
  <si>
    <t>bryanvinh@umail.ucsb.edu</t>
  </si>
  <si>
    <t>bryanvinh</t>
  </si>
  <si>
    <t>Vinh</t>
  </si>
  <si>
    <t>Bryan</t>
  </si>
  <si>
    <t>6189179</t>
  </si>
  <si>
    <t>deniseventura@umail.ucsb.edu</t>
  </si>
  <si>
    <t>deniseventura</t>
  </si>
  <si>
    <t>Ventura</t>
  </si>
  <si>
    <t>Denise</t>
  </si>
  <si>
    <t>5299854</t>
  </si>
  <si>
    <t>yahaira@umail.ucsb.edu</t>
  </si>
  <si>
    <t>yahaira</t>
  </si>
  <si>
    <t>Venegas-Hernandez</t>
  </si>
  <si>
    <t>Yahaira</t>
  </si>
  <si>
    <t>8991408</t>
  </si>
  <si>
    <t>stellavelasco@umail.ucsb.edu</t>
  </si>
  <si>
    <t>stellavelasco</t>
  </si>
  <si>
    <t>Velasco</t>
  </si>
  <si>
    <t>Stella</t>
  </si>
  <si>
    <t>8558934</t>
  </si>
  <si>
    <t>connorvaughan@umail.ucsb.edu</t>
  </si>
  <si>
    <t>connorvaughan</t>
  </si>
  <si>
    <t>Vaughan</t>
  </si>
  <si>
    <t>Connor</t>
  </si>
  <si>
    <t>4793741</t>
  </si>
  <si>
    <t>krystenvasquez@umail.ucsb.edu</t>
  </si>
  <si>
    <t>krystenvasquez</t>
  </si>
  <si>
    <t>Vasquez</t>
  </si>
  <si>
    <t>krysten</t>
  </si>
  <si>
    <t>5960315</t>
  </si>
  <si>
    <t>ajanityehimba@umail.ucsb.edu</t>
  </si>
  <si>
    <t>ajanityehimba</t>
  </si>
  <si>
    <t>Tyehimba</t>
  </si>
  <si>
    <t>Ajani</t>
  </si>
  <si>
    <t>6872899</t>
  </si>
  <si>
    <t>trainor@umail.ucsb.edu</t>
  </si>
  <si>
    <t>trainor</t>
  </si>
  <si>
    <t>Trainor</t>
  </si>
  <si>
    <t>Connell</t>
  </si>
  <si>
    <t>8892408</t>
  </si>
  <si>
    <t>mtorr1206@gmail.com</t>
  </si>
  <si>
    <t>mario_torresmartinez</t>
  </si>
  <si>
    <t>Torres Martinez</t>
  </si>
  <si>
    <t>Mario</t>
  </si>
  <si>
    <t>5292206</t>
  </si>
  <si>
    <t>dtoney@umail.ucsb.edu</t>
  </si>
  <si>
    <t>dtoney</t>
  </si>
  <si>
    <t>Toney</t>
  </si>
  <si>
    <t>Donovan</t>
  </si>
  <si>
    <t>6541510</t>
  </si>
  <si>
    <t>zthompson@umail.ucsb.edu</t>
  </si>
  <si>
    <t>zthompson</t>
  </si>
  <si>
    <t>Thompson</t>
  </si>
  <si>
    <t>Zack</t>
  </si>
  <si>
    <t>6224042</t>
  </si>
  <si>
    <t>atelford@umail.ucsb.edu</t>
  </si>
  <si>
    <t>atelford</t>
  </si>
  <si>
    <t>Telford</t>
  </si>
  <si>
    <t>Alexis</t>
  </si>
  <si>
    <t>6681472</t>
  </si>
  <si>
    <t>jtaghizadeh@umail.ucsb.edu</t>
  </si>
  <si>
    <t>jtaghizadeh</t>
  </si>
  <si>
    <t>Taghizadeh</t>
  </si>
  <si>
    <t>Jessica</t>
  </si>
  <si>
    <t>4150314</t>
  </si>
  <si>
    <t>kaitlynsweeney@umail.ucsb.edu</t>
  </si>
  <si>
    <t>kaitlynsweeney</t>
  </si>
  <si>
    <t>Sweeney</t>
  </si>
  <si>
    <t>Kaitlyn</t>
  </si>
  <si>
    <t>6160675</t>
  </si>
  <si>
    <t>gsunseri@umail.ucsb.edu</t>
  </si>
  <si>
    <t>gsunseri</t>
  </si>
  <si>
    <t>Sunseri</t>
  </si>
  <si>
    <t>Gabrielle</t>
  </si>
  <si>
    <t>4521449</t>
  </si>
  <si>
    <t>chloestewart@umail.ucsb.edu</t>
  </si>
  <si>
    <t>chloestewart</t>
  </si>
  <si>
    <t>Stewart</t>
  </si>
  <si>
    <t>Chloe</t>
  </si>
  <si>
    <t>5113980</t>
  </si>
  <si>
    <t>31526</t>
  </si>
  <si>
    <t>samanthastevens@umail.ucsb.edu</t>
  </si>
  <si>
    <t>samanthastevens</t>
  </si>
  <si>
    <t>Stevens</t>
  </si>
  <si>
    <t>Sam</t>
  </si>
  <si>
    <t>4191813</t>
  </si>
  <si>
    <t>nstarkovich@umail.ucsb.edu</t>
  </si>
  <si>
    <t>nstarkovich</t>
  </si>
  <si>
    <t>Starkovich</t>
  </si>
  <si>
    <t>Nate</t>
  </si>
  <si>
    <t>5958525</t>
  </si>
  <si>
    <t>hidei@umail.ucsb.edu</t>
  </si>
  <si>
    <t>hidei</t>
  </si>
  <si>
    <t>Spanke</t>
  </si>
  <si>
    <t>Hidei</t>
  </si>
  <si>
    <t>3960226</t>
  </si>
  <si>
    <t>abigailsovik@umail.ucsb.edu</t>
  </si>
  <si>
    <t>abigailsovik</t>
  </si>
  <si>
    <t>Sovik</t>
  </si>
  <si>
    <t>abby</t>
  </si>
  <si>
    <t>6289326</t>
  </si>
  <si>
    <t>laurasolano@umail.ucsb.edu</t>
  </si>
  <si>
    <t>laurasolano</t>
  </si>
  <si>
    <t>Solano</t>
  </si>
  <si>
    <t>Laura</t>
  </si>
  <si>
    <t>3240967</t>
  </si>
  <si>
    <t>haoming_shi@umail.ucsb.edu</t>
  </si>
  <si>
    <t>haoming_shi</t>
  </si>
  <si>
    <t>Shi</t>
  </si>
  <si>
    <t>Haoming</t>
  </si>
  <si>
    <t>6300784</t>
  </si>
  <si>
    <t>maxsheldon@umail.ucsb.edu</t>
  </si>
  <si>
    <t>maxsheldon</t>
  </si>
  <si>
    <t>Sheldon</t>
  </si>
  <si>
    <t>Max</t>
  </si>
  <si>
    <t>5956099</t>
  </si>
  <si>
    <t>avital@umail.ucsb.edu</t>
  </si>
  <si>
    <t>avital</t>
  </si>
  <si>
    <t>Schwarz</t>
  </si>
  <si>
    <t>Avital</t>
  </si>
  <si>
    <t>5295183</t>
  </si>
  <si>
    <t>eschulz@umail.ucsb.edu</t>
  </si>
  <si>
    <t>eschulz</t>
  </si>
  <si>
    <t>Schulz</t>
  </si>
  <si>
    <t>Ela</t>
  </si>
  <si>
    <t>5798285</t>
  </si>
  <si>
    <t>katherineschares@umail.ucsb.edu</t>
  </si>
  <si>
    <t>katherineschares</t>
  </si>
  <si>
    <t>Schares</t>
  </si>
  <si>
    <t>Katherine</t>
  </si>
  <si>
    <t>5428578</t>
  </si>
  <si>
    <t>bschaffer@umail.ucsb.edu</t>
  </si>
  <si>
    <t>bschaffer</t>
  </si>
  <si>
    <t>Schaffer</t>
  </si>
  <si>
    <t>Ben</t>
  </si>
  <si>
    <t>6511505</t>
  </si>
  <si>
    <t>ekaterinasavina@umail.ucsb.edu</t>
  </si>
  <si>
    <t>ekaterinasavina</t>
  </si>
  <si>
    <t>Savina</t>
  </si>
  <si>
    <t>Kate</t>
  </si>
  <si>
    <t>4638318</t>
  </si>
  <si>
    <t>csalgado@umail.ucsb.edu</t>
  </si>
  <si>
    <t>csalgado</t>
  </si>
  <si>
    <t>Salgado</t>
  </si>
  <si>
    <t>Cynthia</t>
  </si>
  <si>
    <t>6515894</t>
  </si>
  <si>
    <t>paolasalazar@umail.ucsb.edu</t>
  </si>
  <si>
    <t>paolasalazar</t>
  </si>
  <si>
    <t>Salazar</t>
  </si>
  <si>
    <t>Paola</t>
  </si>
  <si>
    <t>5194121</t>
  </si>
  <si>
    <t>leosafir@umail.ucsb.edu</t>
  </si>
  <si>
    <t>leosafir</t>
  </si>
  <si>
    <t>Safir</t>
  </si>
  <si>
    <t>Leo</t>
  </si>
  <si>
    <t>4744215</t>
  </si>
  <si>
    <t>mustphasaeed@umail.ucsb.edu</t>
  </si>
  <si>
    <t>mustphasaeed</t>
  </si>
  <si>
    <t>Saeed</t>
  </si>
  <si>
    <t>Mustpha</t>
  </si>
  <si>
    <t>3857836</t>
  </si>
  <si>
    <t>brookeryan@umail.ucsb.edu</t>
  </si>
  <si>
    <t>brookeryan</t>
  </si>
  <si>
    <t>Ryan</t>
  </si>
  <si>
    <t>Brooke</t>
  </si>
  <si>
    <t>8896078</t>
  </si>
  <si>
    <t>p_ruiz@umail.ucsb.edu</t>
  </si>
  <si>
    <t>p_ruiz</t>
  </si>
  <si>
    <t>Ruiz</t>
  </si>
  <si>
    <t>Pablo</t>
  </si>
  <si>
    <t>9975780</t>
  </si>
  <si>
    <t>ariana_ruiz@umail.ucsb.edu</t>
  </si>
  <si>
    <t>ariana_ruiz</t>
  </si>
  <si>
    <t>Ariana</t>
  </si>
  <si>
    <t>8446718</t>
  </si>
  <si>
    <t>sarahrodriguez@umail.ucsb.edu</t>
  </si>
  <si>
    <t>sarahrodriguez</t>
  </si>
  <si>
    <t>Rodriguez</t>
  </si>
  <si>
    <t>Sarah</t>
  </si>
  <si>
    <t>6565634</t>
  </si>
  <si>
    <t>bsrodriguez@umail.ucsb.edu</t>
  </si>
  <si>
    <t>bsrodriguez</t>
  </si>
  <si>
    <t>Brandy</t>
  </si>
  <si>
    <t>5420419</t>
  </si>
  <si>
    <t>fredrickroby@umail.ucsb.edu</t>
  </si>
  <si>
    <t>fredrickroby</t>
  </si>
  <si>
    <t>Roby</t>
  </si>
  <si>
    <t>Rick</t>
  </si>
  <si>
    <t>6314850</t>
  </si>
  <si>
    <t>sydneyreardon@umail.ucsb.edu</t>
  </si>
  <si>
    <t>sydneyreardon</t>
  </si>
  <si>
    <t>Reardon</t>
  </si>
  <si>
    <t>6596795</t>
  </si>
  <si>
    <t>claireramsey@umail.ucsb.edu</t>
  </si>
  <si>
    <t>claireramsey</t>
  </si>
  <si>
    <t>Ramsey</t>
  </si>
  <si>
    <t>Claire</t>
  </si>
  <si>
    <t>6163299</t>
  </si>
  <si>
    <t>dramirez-basaldu@umail.ucsb.edu</t>
  </si>
  <si>
    <t>dramirez-basaldu</t>
  </si>
  <si>
    <t>Ramirez-Basaldu</t>
  </si>
  <si>
    <t>Daniela</t>
  </si>
  <si>
    <t>5645411</t>
  </si>
  <si>
    <t>fernandomramirez@umail.ucsb.edu</t>
  </si>
  <si>
    <t>fernandomramirez</t>
  </si>
  <si>
    <t>Ramirez</t>
  </si>
  <si>
    <t>Fernando</t>
  </si>
  <si>
    <t>5635750</t>
  </si>
  <si>
    <t>nicholasprasad@umail.ucsb.edu</t>
  </si>
  <si>
    <t>nicholasprasad</t>
  </si>
  <si>
    <t>Prasad</t>
  </si>
  <si>
    <t>Nicholas</t>
  </si>
  <si>
    <t>4205688</t>
  </si>
  <si>
    <t>anahipimentel@umail.ucsb.edu</t>
  </si>
  <si>
    <t>anahipimentel</t>
  </si>
  <si>
    <t>Pimentel</t>
  </si>
  <si>
    <t>Anahi</t>
  </si>
  <si>
    <t>5363684</t>
  </si>
  <si>
    <t>joana_perez@umail.ucsb.edu</t>
  </si>
  <si>
    <t>joana_perez</t>
  </si>
  <si>
    <t>Perez</t>
  </si>
  <si>
    <t>Joana</t>
  </si>
  <si>
    <t>4992863</t>
  </si>
  <si>
    <t>mollypercival@umail.ucsb.edu</t>
  </si>
  <si>
    <t>mollypercival</t>
  </si>
  <si>
    <t>Percival</t>
  </si>
  <si>
    <t>Molly</t>
  </si>
  <si>
    <t>6463467</t>
  </si>
  <si>
    <t>yuxuanpan@umail.ucsb.edu</t>
  </si>
  <si>
    <t>yuxuanpan</t>
  </si>
  <si>
    <t>Pan</t>
  </si>
  <si>
    <t>Sophia</t>
  </si>
  <si>
    <t>5326038</t>
  </si>
  <si>
    <t>twpaige@umail.ucsb.edu</t>
  </si>
  <si>
    <t>twpaige</t>
  </si>
  <si>
    <t>Paige</t>
  </si>
  <si>
    <t>Timothy</t>
  </si>
  <si>
    <t>4748828</t>
  </si>
  <si>
    <t>larine@umail.ucsb.edu</t>
  </si>
  <si>
    <t>larine</t>
  </si>
  <si>
    <t>Osman</t>
  </si>
  <si>
    <t>Larine</t>
  </si>
  <si>
    <t>6282495</t>
  </si>
  <si>
    <t>aorihuela@umail.ucsb.edu</t>
  </si>
  <si>
    <t>aorihuela</t>
  </si>
  <si>
    <t>They/Them/Theirs</t>
  </si>
  <si>
    <t>Orihuela</t>
  </si>
  <si>
    <t>Andrea</t>
  </si>
  <si>
    <t>6065536</t>
  </si>
  <si>
    <t>odalys@umail.ucsb.edu</t>
  </si>
  <si>
    <t>odalys</t>
  </si>
  <si>
    <t>Ordaz de la O</t>
  </si>
  <si>
    <t>Odalys</t>
  </si>
  <si>
    <t>8042103</t>
  </si>
  <si>
    <t>marcnunez@umail.ucsb.edu</t>
  </si>
  <si>
    <t>marcnunez</t>
  </si>
  <si>
    <t>Nunez</t>
  </si>
  <si>
    <t>Marc</t>
  </si>
  <si>
    <t>8894909</t>
  </si>
  <si>
    <t>braedonnickerson@umail.ucsb.edu</t>
  </si>
  <si>
    <t>braedonnickerson</t>
  </si>
  <si>
    <t>Nickerson</t>
  </si>
  <si>
    <t>Braedon</t>
  </si>
  <si>
    <t>6240295</t>
  </si>
  <si>
    <t>a_muwaswes@umail.ucsb.edu</t>
  </si>
  <si>
    <t>a_muwaswes</t>
  </si>
  <si>
    <t>Muwaswes</t>
  </si>
  <si>
    <t>Tony</t>
  </si>
  <si>
    <t>9593948</t>
  </si>
  <si>
    <t>kayleemurphy@umail.ucsb.edu</t>
  </si>
  <si>
    <t>kayleemurphy</t>
  </si>
  <si>
    <t>Murphy</t>
  </si>
  <si>
    <t>Kaylee</t>
  </si>
  <si>
    <t>8930448</t>
  </si>
  <si>
    <t>candicemoreno@umail.ucsb.edu</t>
  </si>
  <si>
    <t>candicemoreno</t>
  </si>
  <si>
    <t>Moreno</t>
  </si>
  <si>
    <t>Candice</t>
  </si>
  <si>
    <t>5042916</t>
  </si>
  <si>
    <t>angellmoore@umail.ucsb.edu</t>
  </si>
  <si>
    <t>angellmoore</t>
  </si>
  <si>
    <t>Moore</t>
  </si>
  <si>
    <t>Angel</t>
  </si>
  <si>
    <t>4564134</t>
  </si>
  <si>
    <t>zoey-jasmine@umail.ucsb.edu</t>
  </si>
  <si>
    <t>zoey-jasmine</t>
  </si>
  <si>
    <t>Moody</t>
  </si>
  <si>
    <t>Zoey-Jasmine</t>
  </si>
  <si>
    <t>3929569</t>
  </si>
  <si>
    <t>masonmontgomery@umail.ucsb.edu</t>
  </si>
  <si>
    <t>masonmontgomery</t>
  </si>
  <si>
    <t>Montgomery</t>
  </si>
  <si>
    <t>Mason</t>
  </si>
  <si>
    <t>6222434</t>
  </si>
  <si>
    <t>fmoll@umail.ucsb.edu</t>
  </si>
  <si>
    <t>fmoll</t>
  </si>
  <si>
    <t>Moll</t>
  </si>
  <si>
    <t>Francisco</t>
  </si>
  <si>
    <t>8038481</t>
  </si>
  <si>
    <t>stephanemita@ucsb.edu</t>
  </si>
  <si>
    <t>stephanemita</t>
  </si>
  <si>
    <t>Mita</t>
  </si>
  <si>
    <t>Stephane</t>
  </si>
  <si>
    <t>5627625</t>
  </si>
  <si>
    <t>marcelotmiller@umail.ucsb.edu</t>
  </si>
  <si>
    <t>marcelotmiller</t>
  </si>
  <si>
    <t>Miller</t>
  </si>
  <si>
    <t>Marcelo</t>
  </si>
  <si>
    <t>5162003</t>
  </si>
  <si>
    <t>sophiamiceli@umail.ucsb.edu</t>
  </si>
  <si>
    <t>sophiamiceli</t>
  </si>
  <si>
    <t>Miceli</t>
  </si>
  <si>
    <t>9503004</t>
  </si>
  <si>
    <t>amezagalindo@umail.ucsb.edu</t>
  </si>
  <si>
    <t>amezagalindo</t>
  </si>
  <si>
    <t>Meza Galindo</t>
  </si>
  <si>
    <t>Abril</t>
  </si>
  <si>
    <t>4138483</t>
  </si>
  <si>
    <t>crystalmendoza@umail.ucsb.edu</t>
  </si>
  <si>
    <t>crystalmendoza</t>
  </si>
  <si>
    <t>Mendoza</t>
  </si>
  <si>
    <t>Crystal</t>
  </si>
  <si>
    <t>8607210</t>
  </si>
  <si>
    <t>dmehran@umail.ucsb.edu</t>
  </si>
  <si>
    <t>dmehran</t>
  </si>
  <si>
    <t>Mehran</t>
  </si>
  <si>
    <t>David</t>
  </si>
  <si>
    <t>6179782</t>
  </si>
  <si>
    <t>piercemedosch-myers@umail.ucsb.edu</t>
  </si>
  <si>
    <t>piercemedosch-myers</t>
  </si>
  <si>
    <t>Medosch-Myers</t>
  </si>
  <si>
    <t>Pierce</t>
  </si>
  <si>
    <t>5171038</t>
  </si>
  <si>
    <t>victorialmcnabb@umail.ucsb.edu</t>
  </si>
  <si>
    <t>victorialmcnabb</t>
  </si>
  <si>
    <t>McNabb</t>
  </si>
  <si>
    <t>Victoria</t>
  </si>
  <si>
    <t>9993957</t>
  </si>
  <si>
    <t>corban@umail.ucsb.edu</t>
  </si>
  <si>
    <t>corban</t>
  </si>
  <si>
    <t>McIntosh</t>
  </si>
  <si>
    <t>Corban</t>
  </si>
  <si>
    <t>5130026</t>
  </si>
  <si>
    <t>matthewmcgreevy@umail.ucsb.edu</t>
  </si>
  <si>
    <t>matthewmcgreevy</t>
  </si>
  <si>
    <t>McGreevy</t>
  </si>
  <si>
    <t>Matthew</t>
  </si>
  <si>
    <t>6216881</t>
  </si>
  <si>
    <t>francesca_mccants@umail.ucsb.edu</t>
  </si>
  <si>
    <t>francesca_mccants</t>
  </si>
  <si>
    <t>McCants</t>
  </si>
  <si>
    <t>Francesca</t>
  </si>
  <si>
    <t>6599641</t>
  </si>
  <si>
    <t>elisha@umail.ucsb.edu</t>
  </si>
  <si>
    <t>elisha</t>
  </si>
  <si>
    <t>Mata</t>
  </si>
  <si>
    <t>Elisha</t>
  </si>
  <si>
    <t>6596506</t>
  </si>
  <si>
    <t>alvaromarquez@umail.ucsb.edu</t>
  </si>
  <si>
    <t>alvaromarquez</t>
  </si>
  <si>
    <t>Marquez</t>
  </si>
  <si>
    <t>Alvaro</t>
  </si>
  <si>
    <t>5977046</t>
  </si>
  <si>
    <t>dwmarin@umail.ucsb.edu</t>
  </si>
  <si>
    <t>dwmarin</t>
  </si>
  <si>
    <t>Marin</t>
  </si>
  <si>
    <t>5962030</t>
  </si>
  <si>
    <t>a_k_m@umail.ucsb.edu</t>
  </si>
  <si>
    <t>a_k_m</t>
  </si>
  <si>
    <t>Maharaj</t>
  </si>
  <si>
    <t>Jaeger</t>
  </si>
  <si>
    <t>6215446</t>
  </si>
  <si>
    <t>noellemagana@umail.ucsb.edu</t>
  </si>
  <si>
    <t>noellemagana</t>
  </si>
  <si>
    <t>Magana</t>
  </si>
  <si>
    <t>Noelle</t>
  </si>
  <si>
    <t>5590856</t>
  </si>
  <si>
    <t>jorgellamas@umail.ucsb.edu</t>
  </si>
  <si>
    <t>jorgellamas</t>
  </si>
  <si>
    <t>Llamas</t>
  </si>
  <si>
    <t>Jorge</t>
  </si>
  <si>
    <t>5147616</t>
  </si>
  <si>
    <t>carston@umail.ucsb.edu</t>
  </si>
  <si>
    <t>carston</t>
  </si>
  <si>
    <t>Little</t>
  </si>
  <si>
    <t>Carston</t>
  </si>
  <si>
    <t>3996188</t>
  </si>
  <si>
    <t>yang82@umail.ucsb.edu</t>
  </si>
  <si>
    <t>yang82</t>
  </si>
  <si>
    <t>Li</t>
  </si>
  <si>
    <t>6317929</t>
  </si>
  <si>
    <t>mlezama@umail.ucsb.edu</t>
  </si>
  <si>
    <t>mlezama</t>
  </si>
  <si>
    <t>Lezama</t>
  </si>
  <si>
    <t>Michelle</t>
  </si>
  <si>
    <t>3954120</t>
  </si>
  <si>
    <t>mleyva-benitez@umail.ucsb.edu</t>
  </si>
  <si>
    <t>mleyva-benitez</t>
  </si>
  <si>
    <t>Leyva-Benitez</t>
  </si>
  <si>
    <t>Miliani</t>
  </si>
  <si>
    <t>4984886</t>
  </si>
  <si>
    <t>maximillianblevin@umail.ucsb.edu</t>
  </si>
  <si>
    <t>maximillianblevin</t>
  </si>
  <si>
    <t>Levin</t>
  </si>
  <si>
    <t>3792314</t>
  </si>
  <si>
    <t>keyana@umail.ucsb.edu</t>
  </si>
  <si>
    <t>keyana</t>
  </si>
  <si>
    <t>Lenox</t>
  </si>
  <si>
    <t>Keyana</t>
  </si>
  <si>
    <t>4644035</t>
  </si>
  <si>
    <t>lee275@umail.ucsb.edu</t>
  </si>
  <si>
    <t>lee275</t>
  </si>
  <si>
    <t>Lee</t>
  </si>
  <si>
    <t>Gordon</t>
  </si>
  <si>
    <t>5051461</t>
  </si>
  <si>
    <t>aidanslee@umail.ucsb.edu</t>
  </si>
  <si>
    <t>aidanslee</t>
  </si>
  <si>
    <t>Aidan</t>
  </si>
  <si>
    <t>6592687</t>
  </si>
  <si>
    <t>ikowalyk@umail.ucsb.edu</t>
  </si>
  <si>
    <t>ikowalyk</t>
  </si>
  <si>
    <t>Kowalyk</t>
  </si>
  <si>
    <t>Ivan</t>
  </si>
  <si>
    <t>6007355</t>
  </si>
  <si>
    <t>anjalikoures@umail.ucsb.edu</t>
  </si>
  <si>
    <t>anjalikoures</t>
  </si>
  <si>
    <t>Koures</t>
  </si>
  <si>
    <t>Anjali</t>
  </si>
  <si>
    <t>5304175</t>
  </si>
  <si>
    <t>jkluger@umail.ucsb.edu</t>
  </si>
  <si>
    <t>jkluger</t>
  </si>
  <si>
    <t>Kluger</t>
  </si>
  <si>
    <t>Justin</t>
  </si>
  <si>
    <t>5853577</t>
  </si>
  <si>
    <t>hnking@umail.ucsb.edu</t>
  </si>
  <si>
    <t>hnking</t>
  </si>
  <si>
    <t>King</t>
  </si>
  <si>
    <t>Hannah</t>
  </si>
  <si>
    <t>5669577</t>
  </si>
  <si>
    <t>hanbin@umail.ucsb.edu</t>
  </si>
  <si>
    <t>hanbin</t>
  </si>
  <si>
    <t>Kim</t>
  </si>
  <si>
    <t>Peter</t>
  </si>
  <si>
    <t>6884902</t>
  </si>
  <si>
    <t>jiwookim@umail.ucsb.edu</t>
  </si>
  <si>
    <t>jiwookim</t>
  </si>
  <si>
    <t>Jiwoo</t>
  </si>
  <si>
    <t>3782778</t>
  </si>
  <si>
    <t>rkeltner@umail.ucsb.edu</t>
  </si>
  <si>
    <t>rkeltner</t>
  </si>
  <si>
    <t>Keltner</t>
  </si>
  <si>
    <t>Robert</t>
  </si>
  <si>
    <t>5000120</t>
  </si>
  <si>
    <t>myleskelly@umail.ucsb.edu</t>
  </si>
  <si>
    <t>myleskelly</t>
  </si>
  <si>
    <t>Kelly</t>
  </si>
  <si>
    <t>Myles</t>
  </si>
  <si>
    <t>6424220</t>
  </si>
  <si>
    <t>minakaldi@umail.ucsb.edu</t>
  </si>
  <si>
    <t>minakaldi</t>
  </si>
  <si>
    <t>Kaldi</t>
  </si>
  <si>
    <t>Mina</t>
  </si>
  <si>
    <t>5084769</t>
  </si>
  <si>
    <t>rebekkakabel@umail.ucsb.edu</t>
  </si>
  <si>
    <t>rebekkakabel</t>
  </si>
  <si>
    <t>Kabel</t>
  </si>
  <si>
    <t>Rebekka</t>
  </si>
  <si>
    <t>5279351</t>
  </si>
  <si>
    <t>fleurettejuda@umail.ucsb.edu</t>
  </si>
  <si>
    <t>fleurettejuda</t>
  </si>
  <si>
    <t>Juda</t>
  </si>
  <si>
    <t>Fleurette</t>
  </si>
  <si>
    <t>5345780</t>
  </si>
  <si>
    <t>justinjose@umail.ucsb.edu</t>
  </si>
  <si>
    <t>justinjose</t>
  </si>
  <si>
    <t>Jose</t>
  </si>
  <si>
    <t>5102025</t>
  </si>
  <si>
    <t>lucyjones@umail.ucsb.edu</t>
  </si>
  <si>
    <t>lucyjones</t>
  </si>
  <si>
    <t>Jones</t>
  </si>
  <si>
    <t>Lucy</t>
  </si>
  <si>
    <t>4551271</t>
  </si>
  <si>
    <t>clarencejohnson@umail.ucsb.edu</t>
  </si>
  <si>
    <t>clarencejohnson</t>
  </si>
  <si>
    <t>Johnson</t>
  </si>
  <si>
    <t>Toby</t>
  </si>
  <si>
    <t>5020847</t>
  </si>
  <si>
    <t>morgan596@umail.ucsb.edu</t>
  </si>
  <si>
    <t>morgan596</t>
  </si>
  <si>
    <t>Morgan</t>
  </si>
  <si>
    <t>5658604</t>
  </si>
  <si>
    <t>a_jaureguijauregui@umail.ucsb.edu</t>
  </si>
  <si>
    <t>a_jaureguijauregui</t>
  </si>
  <si>
    <t>Jauregui Jauregui</t>
  </si>
  <si>
    <t>Alondra</t>
  </si>
  <si>
    <t>4659892</t>
  </si>
  <si>
    <t>jasminejackson@umail.ucsb.edu</t>
  </si>
  <si>
    <t>jasminejackson</t>
  </si>
  <si>
    <t>Jackson</t>
  </si>
  <si>
    <t>Jasmine</t>
  </si>
  <si>
    <t>6383442</t>
  </si>
  <si>
    <t>cathyiraheta@umail.ucsb.edu</t>
  </si>
  <si>
    <t>cathyiraheta</t>
  </si>
  <si>
    <t>Iraheta</t>
  </si>
  <si>
    <t>Cathy</t>
  </si>
  <si>
    <t>5709415</t>
  </si>
  <si>
    <t>tayloriden@umail.ucsb.edu</t>
  </si>
  <si>
    <t>tayloriden</t>
  </si>
  <si>
    <t>Iden</t>
  </si>
  <si>
    <t>Taylor</t>
  </si>
  <si>
    <t>5985064</t>
  </si>
  <si>
    <t>isabelibarra@umail.ucsb.edu</t>
  </si>
  <si>
    <t>isabelibarra</t>
  </si>
  <si>
    <t>Ibarra</t>
  </si>
  <si>
    <t>Isabel</t>
  </si>
  <si>
    <t>6234348</t>
  </si>
  <si>
    <t>hanaibarra@umail.ucsb.edu</t>
  </si>
  <si>
    <t>hanaibarra</t>
  </si>
  <si>
    <t>Hana</t>
  </si>
  <si>
    <t>5160684</t>
  </si>
  <si>
    <t>evelynibarra@umail.ucsb.edu</t>
  </si>
  <si>
    <t>evelynibarra</t>
  </si>
  <si>
    <t>Evelyn</t>
  </si>
  <si>
    <t>5212071</t>
  </si>
  <si>
    <t>melodyhway@umail.ucsb.edu</t>
  </si>
  <si>
    <t>melodyhway</t>
  </si>
  <si>
    <t>Hway</t>
  </si>
  <si>
    <t>Melody</t>
  </si>
  <si>
    <t>5492731</t>
  </si>
  <si>
    <t>kathleenhutchens@umail.ucsb.edu</t>
  </si>
  <si>
    <t>kathleenhutchens</t>
  </si>
  <si>
    <t>Hutchens</t>
  </si>
  <si>
    <t>Kathleen</t>
  </si>
  <si>
    <t>4090189</t>
  </si>
  <si>
    <t>sjhuff@umail.ucsb.edu</t>
  </si>
  <si>
    <t>sjhuff</t>
  </si>
  <si>
    <t>Huff</t>
  </si>
  <si>
    <t>Samuel</t>
  </si>
  <si>
    <t>3926409</t>
  </si>
  <si>
    <t>ian269@umail.ucsb.edu</t>
  </si>
  <si>
    <t>ian269</t>
  </si>
  <si>
    <t>Huang</t>
  </si>
  <si>
    <t>Ian</t>
  </si>
  <si>
    <t>5757406</t>
  </si>
  <si>
    <t>mosammet_hossain@ucsb.edu</t>
  </si>
  <si>
    <t>mosammet_hossain</t>
  </si>
  <si>
    <t>Hossain</t>
  </si>
  <si>
    <t>Toha</t>
  </si>
  <si>
    <t>6546436</t>
  </si>
  <si>
    <t>eholmes@umail.ucsb.edu</t>
  </si>
  <si>
    <t>eholmes</t>
  </si>
  <si>
    <t>Holmes</t>
  </si>
  <si>
    <t>Libby</t>
  </si>
  <si>
    <t>6625370</t>
  </si>
  <si>
    <t>octavia@umail.ucsb.edu</t>
  </si>
  <si>
    <t>octavia</t>
  </si>
  <si>
    <t>Hoffman</t>
  </si>
  <si>
    <t>Octavia</t>
  </si>
  <si>
    <t>7633506</t>
  </si>
  <si>
    <t>samantha_hernandez@umail.ucsb.edu</t>
  </si>
  <si>
    <t>samantha_hernandez</t>
  </si>
  <si>
    <t>Hernandez-Gastelum</t>
  </si>
  <si>
    <t>Samantha</t>
  </si>
  <si>
    <t>5714902</t>
  </si>
  <si>
    <t>alechernandez@umail.ucsb.edu</t>
  </si>
  <si>
    <t>alechernandez</t>
  </si>
  <si>
    <t>Hernandez</t>
  </si>
  <si>
    <t>Ray</t>
  </si>
  <si>
    <t>6202014</t>
  </si>
  <si>
    <t>mher@umail.ucsb.edu</t>
  </si>
  <si>
    <t>mher</t>
  </si>
  <si>
    <t>Her</t>
  </si>
  <si>
    <t>Mk</t>
  </si>
  <si>
    <t>5215363</t>
  </si>
  <si>
    <t>jazmyn@umail.ucsb.edu</t>
  </si>
  <si>
    <t>jazmyn</t>
  </si>
  <si>
    <t>Heggins</t>
  </si>
  <si>
    <t>Jazmyn</t>
  </si>
  <si>
    <t>6139554</t>
  </si>
  <si>
    <t>elysehartmann@umail.ucsb.edu</t>
  </si>
  <si>
    <t>elysehartmann</t>
  </si>
  <si>
    <t>Hartmann</t>
  </si>
  <si>
    <t>Elyse</t>
  </si>
  <si>
    <t>5755251</t>
  </si>
  <si>
    <t>journeyhartfiel@umail.ucsb.edu</t>
  </si>
  <si>
    <t>journeyhartfiel</t>
  </si>
  <si>
    <t>Hartfiel</t>
  </si>
  <si>
    <t>Journey</t>
  </si>
  <si>
    <t>6515324</t>
  </si>
  <si>
    <t>ehaggett@umail.ucsb.edu</t>
  </si>
  <si>
    <t>ehaggett</t>
  </si>
  <si>
    <t>Haggett</t>
  </si>
  <si>
    <t>Erica</t>
  </si>
  <si>
    <t>4700282</t>
  </si>
  <si>
    <t>joellehaddad@umail.ucsb.edu</t>
  </si>
  <si>
    <t>joellehaddad</t>
  </si>
  <si>
    <t>Haddad</t>
  </si>
  <si>
    <t>Joelle</t>
  </si>
  <si>
    <t>8686594</t>
  </si>
  <si>
    <t>avagurwitz@umail.ucsb.edu</t>
  </si>
  <si>
    <t>avagurwitz</t>
  </si>
  <si>
    <t>Gurwitz</t>
  </si>
  <si>
    <t>Ava</t>
  </si>
  <si>
    <t>6207203</t>
  </si>
  <si>
    <t>zabdi@umail.ucsb.edu</t>
  </si>
  <si>
    <t>zabdi</t>
  </si>
  <si>
    <t>Guerrero Campa</t>
  </si>
  <si>
    <t>Zabdi</t>
  </si>
  <si>
    <t>9985839</t>
  </si>
  <si>
    <t>kiraguardia@umail.ucsb.edu</t>
  </si>
  <si>
    <t>kiraguardia</t>
  </si>
  <si>
    <t>Guardia</t>
  </si>
  <si>
    <t>Kira</t>
  </si>
  <si>
    <t>5238159</t>
  </si>
  <si>
    <t>juliannagomez@umail.ucsb.edu</t>
  </si>
  <si>
    <t>juliannagomez</t>
  </si>
  <si>
    <t>Gomez</t>
  </si>
  <si>
    <t>Julianna</t>
  </si>
  <si>
    <t>5776125</t>
  </si>
  <si>
    <t>toby482@umail.ucsb.edu</t>
  </si>
  <si>
    <t>toby482</t>
  </si>
  <si>
    <t>Gollan-Myers</t>
  </si>
  <si>
    <t>5884150</t>
  </si>
  <si>
    <t>harpergiordano@umail.ucsb.edu</t>
  </si>
  <si>
    <t>harpergiordano</t>
  </si>
  <si>
    <t>Giordano</t>
  </si>
  <si>
    <t>Harper</t>
  </si>
  <si>
    <t>7424708</t>
  </si>
  <si>
    <t>aghoshdastidar@umail.ucsb.edu</t>
  </si>
  <si>
    <t>aghoshdastidar</t>
  </si>
  <si>
    <t>Ghosh Dastidar</t>
  </si>
  <si>
    <t>Anushka</t>
  </si>
  <si>
    <t>6773113</t>
  </si>
  <si>
    <t>natashagavriloff@umail.ucsb.edu</t>
  </si>
  <si>
    <t>natashagavriloff</t>
  </si>
  <si>
    <t>Gavriloff</t>
  </si>
  <si>
    <t>Natasha</t>
  </si>
  <si>
    <t>6265516</t>
  </si>
  <si>
    <t>lgatto@umail.ucsb.edu</t>
  </si>
  <si>
    <t>lgatto</t>
  </si>
  <si>
    <t>Gatto</t>
  </si>
  <si>
    <t>Lucas</t>
  </si>
  <si>
    <t>5823752</t>
  </si>
  <si>
    <t>slg@umail.ucsb.edu</t>
  </si>
  <si>
    <t>slg</t>
  </si>
  <si>
    <t>Garcia</t>
  </si>
  <si>
    <t>Shirley</t>
  </si>
  <si>
    <t>6513147</t>
  </si>
  <si>
    <t>jesus913@umail.ucsb.edu</t>
  </si>
  <si>
    <t>jesus913</t>
  </si>
  <si>
    <t>Jesus</t>
  </si>
  <si>
    <t>6146708</t>
  </si>
  <si>
    <t>ashantteegarcia@umail.ucsb.edu</t>
  </si>
  <si>
    <t>ashantteegarcia</t>
  </si>
  <si>
    <t>Ashanttee</t>
  </si>
  <si>
    <t>5862735</t>
  </si>
  <si>
    <t>colingallivan@umail.ucsb.edu</t>
  </si>
  <si>
    <t>colingallivan</t>
  </si>
  <si>
    <t>Gallivan</t>
  </si>
  <si>
    <t>Colin</t>
  </si>
  <si>
    <t>6144893</t>
  </si>
  <si>
    <t>mariahkford@umail.ucsb.edu</t>
  </si>
  <si>
    <t>mariahkford</t>
  </si>
  <si>
    <t>Ford</t>
  </si>
  <si>
    <t>Mariah</t>
  </si>
  <si>
    <t>5925920</t>
  </si>
  <si>
    <t>danielaflores@umail.ucsb.edu</t>
  </si>
  <si>
    <t>danielaflores</t>
  </si>
  <si>
    <t>Flores</t>
  </si>
  <si>
    <t>4283842</t>
  </si>
  <si>
    <t>breanna_flores@umail.ucsb.edu</t>
  </si>
  <si>
    <t>breanna_flores</t>
  </si>
  <si>
    <t>Breanna</t>
  </si>
  <si>
    <t>6882377</t>
  </si>
  <si>
    <t>charlesfeller@umail.ucsb.edu</t>
  </si>
  <si>
    <t>charlesfeller</t>
  </si>
  <si>
    <t>Feller</t>
  </si>
  <si>
    <t>Charlie</t>
  </si>
  <si>
    <t>5733100</t>
  </si>
  <si>
    <t>soraya@umail.ucsb.edu</t>
  </si>
  <si>
    <t>soraya</t>
  </si>
  <si>
    <t>Fattahi</t>
  </si>
  <si>
    <t>Soraya</t>
  </si>
  <si>
    <t>6094825</t>
  </si>
  <si>
    <t>hunterevans@umail.ucsb.edu</t>
  </si>
  <si>
    <t>hunterevans</t>
  </si>
  <si>
    <t>Evans</t>
  </si>
  <si>
    <t>Hunter</t>
  </si>
  <si>
    <t>5301023</t>
  </si>
  <si>
    <t>annaliseevans@umail.ucsb.edu</t>
  </si>
  <si>
    <t>annaliseevans</t>
  </si>
  <si>
    <t>Annalise</t>
  </si>
  <si>
    <t>5408125</t>
  </si>
  <si>
    <t>aiestrada@umail.ucsb.edu</t>
  </si>
  <si>
    <t>aiestrada</t>
  </si>
  <si>
    <t>Other, please ask</t>
  </si>
  <si>
    <t>Estrada</t>
  </si>
  <si>
    <t>Andy</t>
  </si>
  <si>
    <t>6312839</t>
  </si>
  <si>
    <t>jessica502@umail.ucsb.edu</t>
  </si>
  <si>
    <t>jessica502</t>
  </si>
  <si>
    <t>Espinoza Aguilar</t>
  </si>
  <si>
    <t>4984985</t>
  </si>
  <si>
    <t>smespinoza@umail.ucsb.edu</t>
  </si>
  <si>
    <t>smespinoza</t>
  </si>
  <si>
    <t>Espinoza</t>
  </si>
  <si>
    <t>Sammy</t>
  </si>
  <si>
    <t>4736211</t>
  </si>
  <si>
    <t>desireeespinoza@umail.ucsb.edu</t>
  </si>
  <si>
    <t>desireeespinoza</t>
  </si>
  <si>
    <t>Desiree</t>
  </si>
  <si>
    <t>4141131</t>
  </si>
  <si>
    <t>samuel_esparza@umail.ucsb.edu</t>
  </si>
  <si>
    <t>samuel_esparza</t>
  </si>
  <si>
    <t>Esparza</t>
  </si>
  <si>
    <t>8822272</t>
  </si>
  <si>
    <t>hadeel@umail.ucsb.edu</t>
  </si>
  <si>
    <t>hadeel</t>
  </si>
  <si>
    <t>Eljarrari</t>
  </si>
  <si>
    <t>Hadeel</t>
  </si>
  <si>
    <t>4035374</t>
  </si>
  <si>
    <t>connoreinsiedl@umail.ucsb.edu</t>
  </si>
  <si>
    <t>connoreinsiedl</t>
  </si>
  <si>
    <t>Einsiedl</t>
  </si>
  <si>
    <t>5095377</t>
  </si>
  <si>
    <t>pdsouza@umail.ucsb.edu</t>
  </si>
  <si>
    <t>pdsouza</t>
  </si>
  <si>
    <t>Dsouza</t>
  </si>
  <si>
    <t>Paulina</t>
  </si>
  <si>
    <t>8696767</t>
  </si>
  <si>
    <t>kdrenglerspin@umail.ucsb.edu</t>
  </si>
  <si>
    <t>kdrenglerspin</t>
  </si>
  <si>
    <t>Drengler Spin</t>
  </si>
  <si>
    <t>Kyla</t>
  </si>
  <si>
    <t>5336342</t>
  </si>
  <si>
    <t>ryan495@umail.ucsb.edu</t>
  </si>
  <si>
    <t>ryan495</t>
  </si>
  <si>
    <t>Dominguez</t>
  </si>
  <si>
    <t>5688775</t>
  </si>
  <si>
    <t>mbd@umail.ucsb.edu</t>
  </si>
  <si>
    <t>mbd</t>
  </si>
  <si>
    <t>Dicostanzo</t>
  </si>
  <si>
    <t>5177530</t>
  </si>
  <si>
    <t>viviandewaart@umail.ucsb.edu</t>
  </si>
  <si>
    <t>viviandewaart</t>
  </si>
  <si>
    <t>de Waart</t>
  </si>
  <si>
    <t>Vivian</t>
  </si>
  <si>
    <t>6591473</t>
  </si>
  <si>
    <t>delariva@umail.ucsb.edu</t>
  </si>
  <si>
    <t>delariva</t>
  </si>
  <si>
    <t>de la Riva</t>
  </si>
  <si>
    <t>Iliana</t>
  </si>
  <si>
    <t>8490484</t>
  </si>
  <si>
    <t>rdelacabada@umail.ucsb.edu</t>
  </si>
  <si>
    <t>rdelacabada</t>
  </si>
  <si>
    <t>de la Cabada</t>
  </si>
  <si>
    <t>Ricardo</t>
  </si>
  <si>
    <t>8339160</t>
  </si>
  <si>
    <t>jenniferdedios@umail.ucsb.edu</t>
  </si>
  <si>
    <t>jenniferdedios</t>
  </si>
  <si>
    <t>de Dios</t>
  </si>
  <si>
    <t>Grayce</t>
  </si>
  <si>
    <t>9984865</t>
  </si>
  <si>
    <t>gpd@umail.ucsb.edu</t>
  </si>
  <si>
    <t>gpd</t>
  </si>
  <si>
    <t>D'Aloisio</t>
  </si>
  <si>
    <t>Georgia</t>
  </si>
  <si>
    <t>5808563</t>
  </si>
  <si>
    <t>mcutler@umail.ucsb.edu</t>
  </si>
  <si>
    <t>mcutler</t>
  </si>
  <si>
    <t>Cutler</t>
  </si>
  <si>
    <t>Mac</t>
  </si>
  <si>
    <t>4838140</t>
  </si>
  <si>
    <t>parkercopeland@umail.ucsb.edu</t>
  </si>
  <si>
    <t>parkercopeland</t>
  </si>
  <si>
    <t>Copeland</t>
  </si>
  <si>
    <t>Parker</t>
  </si>
  <si>
    <t>6388730</t>
  </si>
  <si>
    <t>mayacooks@umail.ucsb.edu</t>
  </si>
  <si>
    <t>mayacooks</t>
  </si>
  <si>
    <t>Cooks</t>
  </si>
  <si>
    <t>Maya</t>
  </si>
  <si>
    <t>9782947</t>
  </si>
  <si>
    <t>katelyndcole@umail.ucsb.edu</t>
  </si>
  <si>
    <t>katelyndcole</t>
  </si>
  <si>
    <t>Cole</t>
  </si>
  <si>
    <t>Katelyn</t>
  </si>
  <si>
    <t>5622949</t>
  </si>
  <si>
    <t>emilyjcohen@umail.ucsb.edu</t>
  </si>
  <si>
    <t>emilyjcohen</t>
  </si>
  <si>
    <t>Cohen</t>
  </si>
  <si>
    <t>Emily</t>
  </si>
  <si>
    <t>5155312</t>
  </si>
  <si>
    <t>rileyclark@umail.ucsb.edu</t>
  </si>
  <si>
    <t>rileyclark</t>
  </si>
  <si>
    <t>Clark</t>
  </si>
  <si>
    <t>Riley</t>
  </si>
  <si>
    <t>6639371</t>
  </si>
  <si>
    <t>mscheema@umail.ucsb.edu</t>
  </si>
  <si>
    <t>mscheema</t>
  </si>
  <si>
    <t>Cheema</t>
  </si>
  <si>
    <t>Manny</t>
  </si>
  <si>
    <t>5375290</t>
  </si>
  <si>
    <t>greysonchavez@umail.ucsb.edu</t>
  </si>
  <si>
    <t>greysonchavez</t>
  </si>
  <si>
    <t>Chavez</t>
  </si>
  <si>
    <t>Greyson</t>
  </si>
  <si>
    <t>5312269</t>
  </si>
  <si>
    <t>dominiquechanglee@umail.ucsb.edu</t>
  </si>
  <si>
    <t>dominiquechanglee</t>
  </si>
  <si>
    <t>Changlee</t>
  </si>
  <si>
    <t>Dominique</t>
  </si>
  <si>
    <t>3762259</t>
  </si>
  <si>
    <t>nataliegcendejas@umail.ucsb.edu</t>
  </si>
  <si>
    <t>nataliegcendejas</t>
  </si>
  <si>
    <t>Cendejas</t>
  </si>
  <si>
    <t>Bee</t>
  </si>
  <si>
    <t>5288089</t>
  </si>
  <si>
    <t>desmond@umail.ucsb.edu</t>
  </si>
  <si>
    <t>desmond</t>
  </si>
  <si>
    <t>Casto</t>
  </si>
  <si>
    <t>Desmond</t>
  </si>
  <si>
    <t>5900857</t>
  </si>
  <si>
    <t>erick893@umail.ucsb.edu</t>
  </si>
  <si>
    <t>erick893</t>
  </si>
  <si>
    <t>Castillo Encizo</t>
  </si>
  <si>
    <t>Erick Castillo E</t>
  </si>
  <si>
    <t>6287585</t>
  </si>
  <si>
    <t>aliyahkcarr@umail.ucsb.edu</t>
  </si>
  <si>
    <t>aliyahkcarr</t>
  </si>
  <si>
    <t>Carr</t>
  </si>
  <si>
    <t>Aliyah</t>
  </si>
  <si>
    <t>8467219</t>
  </si>
  <si>
    <t>alyssacarlson@umail.ucsb.edu</t>
  </si>
  <si>
    <t>alyssacarlson</t>
  </si>
  <si>
    <t>Carlson</t>
  </si>
  <si>
    <t>Alyssa</t>
  </si>
  <si>
    <t>6185995</t>
  </si>
  <si>
    <t>andreacarcamo@umail.ucsb.edu</t>
  </si>
  <si>
    <t>andreacarcamo</t>
  </si>
  <si>
    <t>Carcamo</t>
  </si>
  <si>
    <t>Lucia</t>
  </si>
  <si>
    <t>6148829</t>
  </si>
  <si>
    <t>jessicacao@umail.ucsb.edu</t>
  </si>
  <si>
    <t>jessicacao</t>
  </si>
  <si>
    <t>Cao</t>
  </si>
  <si>
    <t>5656376</t>
  </si>
  <si>
    <t>alexjcano@umail.ucsb.edu</t>
  </si>
  <si>
    <t>alexjcano</t>
  </si>
  <si>
    <t>Cano</t>
  </si>
  <si>
    <t>4986048</t>
  </si>
  <si>
    <t>alexis_canales@umail.ucsb.edu</t>
  </si>
  <si>
    <t>alexis_canales</t>
  </si>
  <si>
    <t>Canales</t>
  </si>
  <si>
    <t>6594964</t>
  </si>
  <si>
    <t>leslie_calderon@umail.ucsb.edu</t>
  </si>
  <si>
    <t>leslie_calderon</t>
  </si>
  <si>
    <t>Calderon</t>
  </si>
  <si>
    <t>Leslie</t>
  </si>
  <si>
    <t>5720412</t>
  </si>
  <si>
    <t>dariancaldeira@umail.ucsb.edu</t>
  </si>
  <si>
    <t>dariancaldeira</t>
  </si>
  <si>
    <t>Caldeira</t>
  </si>
  <si>
    <t>Darian</t>
  </si>
  <si>
    <t>6660302</t>
  </si>
  <si>
    <t>acabey@umail.ucsb.edu</t>
  </si>
  <si>
    <t>acabey</t>
  </si>
  <si>
    <t>Cabey</t>
  </si>
  <si>
    <t>Alicia</t>
  </si>
  <si>
    <t>3225786</t>
  </si>
  <si>
    <t>marleybyles@umail.ucsb.edu</t>
  </si>
  <si>
    <t>marleybyles</t>
  </si>
  <si>
    <t>Byles</t>
  </si>
  <si>
    <t>Marley</t>
  </si>
  <si>
    <t>5100805</t>
  </si>
  <si>
    <t>kbrydson@umail.ucsb.edu</t>
  </si>
  <si>
    <t>kbrydson</t>
  </si>
  <si>
    <t>Brydson</t>
  </si>
  <si>
    <t>Kat</t>
  </si>
  <si>
    <t>4241493</t>
  </si>
  <si>
    <t>abrownlee@umail.ucsb.edu</t>
  </si>
  <si>
    <t>abrownlee</t>
  </si>
  <si>
    <t>Brownlee</t>
  </si>
  <si>
    <t>Aly</t>
  </si>
  <si>
    <t>4992202</t>
  </si>
  <si>
    <t>vbosso@umail.ucsb.edu</t>
  </si>
  <si>
    <t>vbosso</t>
  </si>
  <si>
    <t>Bosso</t>
  </si>
  <si>
    <t>Veronica</t>
  </si>
  <si>
    <t>6085534</t>
  </si>
  <si>
    <t>cboling@umail.ucsb.edu</t>
  </si>
  <si>
    <t>cboling</t>
  </si>
  <si>
    <t>Boling</t>
  </si>
  <si>
    <t>Christopher</t>
  </si>
  <si>
    <t>6623219</t>
  </si>
  <si>
    <t>caitlinblack@umail.ucsb.edu</t>
  </si>
  <si>
    <t>caitlinblack</t>
  </si>
  <si>
    <t>Black</t>
  </si>
  <si>
    <t>Caitlin</t>
  </si>
  <si>
    <t>6358386</t>
  </si>
  <si>
    <t>sydneybivins@umail.ucsb.edu</t>
  </si>
  <si>
    <t>sydneybivins</t>
  </si>
  <si>
    <t>Bivins</t>
  </si>
  <si>
    <t>3760204</t>
  </si>
  <si>
    <t>isabellabishop@umail.ucsb.edu</t>
  </si>
  <si>
    <t>isabellabishop</t>
  </si>
  <si>
    <t>Bishop</t>
  </si>
  <si>
    <t>Bella</t>
  </si>
  <si>
    <t>6488936</t>
  </si>
  <si>
    <t>yaelberukhim@umail.ucsb.edu</t>
  </si>
  <si>
    <t>yaelberukhim</t>
  </si>
  <si>
    <t>Berukhim</t>
  </si>
  <si>
    <t>Yael</t>
  </si>
  <si>
    <t>5132964</t>
  </si>
  <si>
    <t>leonardo_bertea@umail.ucsb.edu</t>
  </si>
  <si>
    <t>leonardo_bertea</t>
  </si>
  <si>
    <t>Bertea</t>
  </si>
  <si>
    <t>5109186</t>
  </si>
  <si>
    <t>jbelflower@umail.ucsb.edu</t>
  </si>
  <si>
    <t>jbelflower</t>
  </si>
  <si>
    <t>Belflower</t>
  </si>
  <si>
    <t>4794665</t>
  </si>
  <si>
    <t>kbeckett@umail.ucsb.edu</t>
  </si>
  <si>
    <t>kbeckett</t>
  </si>
  <si>
    <t>Beckett</t>
  </si>
  <si>
    <t>Kellen</t>
  </si>
  <si>
    <t>5844980</t>
  </si>
  <si>
    <t>danielabarajas@umail.ucsb.edu</t>
  </si>
  <si>
    <t>danielabarajas</t>
  </si>
  <si>
    <t>Barajas</t>
  </si>
  <si>
    <t>5976220</t>
  </si>
  <si>
    <t>sebastianavila@umail.ucsb.edu</t>
  </si>
  <si>
    <t>sebastianavila</t>
  </si>
  <si>
    <t>Avila</t>
  </si>
  <si>
    <t>Sebastian</t>
  </si>
  <si>
    <t>5767041</t>
  </si>
  <si>
    <t>worthlyau@umail.ucsb.edu</t>
  </si>
  <si>
    <t>worthlyau</t>
  </si>
  <si>
    <t>Au</t>
  </si>
  <si>
    <t>Worthly</t>
  </si>
  <si>
    <t>5211263</t>
  </si>
  <si>
    <t>josepharmstrong@umail.ucsb.edu</t>
  </si>
  <si>
    <t>josepharmstrong</t>
  </si>
  <si>
    <t>Armstrong</t>
  </si>
  <si>
    <t>Joe</t>
  </si>
  <si>
    <t>6540397</t>
  </si>
  <si>
    <t>ilan@umail.ucsb.edu</t>
  </si>
  <si>
    <t>ilan</t>
  </si>
  <si>
    <t>Arevalo</t>
  </si>
  <si>
    <t>Ilan</t>
  </si>
  <si>
    <t>5178959</t>
  </si>
  <si>
    <t>varana@umail.ucsb.edu</t>
  </si>
  <si>
    <t>varana</t>
  </si>
  <si>
    <t>Arana</t>
  </si>
  <si>
    <t>Vianna</t>
  </si>
  <si>
    <t>5747019</t>
  </si>
  <si>
    <t>wjaparicio@umail.ucsb.edu</t>
  </si>
  <si>
    <t>wjaparicio</t>
  </si>
  <si>
    <t>Aparicio</t>
  </si>
  <si>
    <t>Wendy Janet</t>
  </si>
  <si>
    <t>6120505</t>
  </si>
  <si>
    <t>seanandampour@umail.ucsb.edu</t>
  </si>
  <si>
    <t>seanandampour</t>
  </si>
  <si>
    <t>Andampour</t>
  </si>
  <si>
    <t>Sean</t>
  </si>
  <si>
    <t>5714381</t>
  </si>
  <si>
    <t>jessica_amezcua@umail.ucsb.edu</t>
  </si>
  <si>
    <t>jessica_amezcua</t>
  </si>
  <si>
    <t>Amezcua</t>
  </si>
  <si>
    <t>6404115</t>
  </si>
  <si>
    <t>jasminegaltamirano@umail.ucsb.edu</t>
  </si>
  <si>
    <t>jasminegaltamirano</t>
  </si>
  <si>
    <t>Altamirano</t>
  </si>
  <si>
    <t>4772448</t>
  </si>
  <si>
    <t>grahamalphson@umail.ucsb.edu</t>
  </si>
  <si>
    <t>grahamalphson</t>
  </si>
  <si>
    <t>Alphson</t>
  </si>
  <si>
    <t>Graham</t>
  </si>
  <si>
    <t>6497796</t>
  </si>
  <si>
    <t>zoealbornoz@umail.ucsb.edu</t>
  </si>
  <si>
    <t>zoealbornoz</t>
  </si>
  <si>
    <t>Albornoz</t>
  </si>
  <si>
    <t>Zoe</t>
  </si>
  <si>
    <t>4846531</t>
  </si>
  <si>
    <t>love@umail.ucsb.edu</t>
  </si>
  <si>
    <t>love</t>
  </si>
  <si>
    <t>Alaniz</t>
  </si>
  <si>
    <t>Love</t>
  </si>
  <si>
    <t>6646624</t>
  </si>
  <si>
    <t>janissaaguiniga@umail.ucsb.edu</t>
  </si>
  <si>
    <t>janissaaguiniga</t>
  </si>
  <si>
    <t>Aguiniga</t>
  </si>
  <si>
    <t>Nissa</t>
  </si>
  <si>
    <t>3962537</t>
  </si>
  <si>
    <t>isabellaagrusa@umail.ucsb.edu</t>
  </si>
  <si>
    <t>isabellaagrusa</t>
  </si>
  <si>
    <t>Agrusa</t>
  </si>
  <si>
    <t>Isabella</t>
  </si>
  <si>
    <t>5229869</t>
  </si>
  <si>
    <t>aidenafrasiabi@umail.ucsb.edu</t>
  </si>
  <si>
    <t>aidenafrasiabi</t>
  </si>
  <si>
    <t>Afrasiabi</t>
  </si>
  <si>
    <t>Aiden</t>
  </si>
  <si>
    <t>6091268</t>
  </si>
  <si>
    <t>imadamsmatola@umail.ucsb.edu</t>
  </si>
  <si>
    <t>imadamsmatola</t>
  </si>
  <si>
    <t>Adams Matola</t>
  </si>
  <si>
    <t>Isa</t>
  </si>
  <si>
    <t>5583547</t>
  </si>
  <si>
    <t>eliciaacosta@umail.ucsb.edu</t>
  </si>
  <si>
    <t>eliciaacosta</t>
  </si>
  <si>
    <t>Acosta</t>
  </si>
  <si>
    <t>Elicia</t>
  </si>
  <si>
    <t>5125414</t>
  </si>
  <si>
    <t>a_aceves@umail.ucsb.edu</t>
  </si>
  <si>
    <t>a_aceves</t>
  </si>
  <si>
    <t>Aceves</t>
  </si>
  <si>
    <t>Annaly</t>
  </si>
  <si>
    <t>6553622</t>
  </si>
  <si>
    <t>vacevedo@umail.ucsb.edu</t>
  </si>
  <si>
    <t>vacevedo</t>
  </si>
  <si>
    <t>Acevedo</t>
  </si>
  <si>
    <t>Course total (Real)</t>
  </si>
  <si>
    <t>External tool:Webwork (Real)</t>
  </si>
  <si>
    <t>Perm number</t>
  </si>
  <si>
    <t>Enroll Code</t>
  </si>
  <si>
    <t>Email address</t>
  </si>
  <si>
    <t>Username</t>
  </si>
  <si>
    <t>Pronouns</t>
  </si>
  <si>
    <t>Last name</t>
  </si>
  <si>
    <t>First name</t>
  </si>
  <si>
    <t>Midterm3</t>
  </si>
  <si>
    <t>Final</t>
  </si>
  <si>
    <t>Replace Miderm3 with Final</t>
  </si>
  <si>
    <t>00:00:00</t>
  </si>
  <si>
    <t>[Daniel Ralston]  T      08:00AM HSSB 1228</t>
  </si>
  <si>
    <t>[Jeremy Khoo]    R    05:00PM GIRV 2120</t>
  </si>
  <si>
    <t>[Trevor Klar]  T      07:00PM HSSB 1215</t>
  </si>
  <si>
    <t>[Trevor Klar]  T      05:00PM HSSB 2251</t>
  </si>
  <si>
    <t>[Jeremy Khoo]    R    08:00AM HSSB 1227</t>
  </si>
  <si>
    <t>[Jeremy Khoo]    R    06:00PM HSSB 1233</t>
  </si>
  <si>
    <t>yizhouwu@ucsb.edu</t>
  </si>
  <si>
    <t>[Daniel Ralston]    R    05:00PM GIRV 2119</t>
  </si>
  <si>
    <t>[Daniel Ralston]    R    08:00AM HSSB 1224</t>
  </si>
  <si>
    <t>[Daniel Ralston]  T      05:00PM HSSB 1237</t>
  </si>
  <si>
    <t>[Trevor Klar]  T      06:00PM HSSB 1237</t>
  </si>
  <si>
    <t>[Trevor Klar]  T      08:00AM HSSB 1231</t>
  </si>
  <si>
    <t>[Jeremy Khoo]    R    07:00PM HSSB 1224</t>
  </si>
  <si>
    <t>stephanemita@umail.ucsb.edu</t>
  </si>
  <si>
    <t>lee.deanda@sa.ucsb.edu</t>
  </si>
  <si>
    <t>70000230</t>
  </si>
  <si>
    <t>De Anda</t>
  </si>
  <si>
    <t>jshiu@umail.ucsb.edu</t>
  </si>
  <si>
    <t>5981196</t>
  </si>
  <si>
    <t>Shiu</t>
  </si>
  <si>
    <t>Josh</t>
  </si>
  <si>
    <t>emilymain@umail.ucsb.edu</t>
  </si>
  <si>
    <t>8275851</t>
  </si>
  <si>
    <t>Main</t>
  </si>
  <si>
    <t>Total Lateness (H:M:S)</t>
  </si>
  <si>
    <t>Final Exam - Lateness (H:M:S)</t>
  </si>
  <si>
    <t>Final Exam - Submission Time</t>
  </si>
  <si>
    <t>Final Exam - Max Points</t>
  </si>
  <si>
    <t>Final Exam</t>
  </si>
  <si>
    <t>Quiz 10 - Lateness (H:M:S)</t>
  </si>
  <si>
    <t>Quiz 10 - Submission Time</t>
  </si>
  <si>
    <t>Quiz 10 - Max Points</t>
  </si>
  <si>
    <t>Quiz 10</t>
  </si>
  <si>
    <t>Q Reflection for Improvement - Lateness (H:M:S)</t>
  </si>
  <si>
    <t>Q Reflection for Improvement - Submission Time</t>
  </si>
  <si>
    <t>Q Reflection for Improvement - Max Points</t>
  </si>
  <si>
    <t>Q Reflection for Improvement</t>
  </si>
  <si>
    <t>Exam Reflection for Improvement - Lateness (H:M:S)</t>
  </si>
  <si>
    <t>Exam Reflection for Improvement - Submission Time</t>
  </si>
  <si>
    <t>Exam Reflection for Improvement - Max Points</t>
  </si>
  <si>
    <t>Exam Reflection for Improvement</t>
  </si>
  <si>
    <t>Quiz 9 - Lateness (H:M:S)</t>
  </si>
  <si>
    <t>Quiz 9 - Submission Time</t>
  </si>
  <si>
    <t>Quiz 9 - Max Points</t>
  </si>
  <si>
    <t>Quiz 9</t>
  </si>
  <si>
    <t>Midterm 3 - Lateness (H:M:S)</t>
  </si>
  <si>
    <t>Midterm 3 - Submission Time</t>
  </si>
  <si>
    <t>Midterm 3 - Max Points</t>
  </si>
  <si>
    <t>Midterm 3</t>
  </si>
  <si>
    <t>Quiz 8 - Lateness (H:M:S)</t>
  </si>
  <si>
    <t>Quiz 8 - Submission Time</t>
  </si>
  <si>
    <t>Quiz 8 - Max Points</t>
  </si>
  <si>
    <t>Quiz 8</t>
  </si>
  <si>
    <t>Quiz 7 - Lateness (H:M:S)</t>
  </si>
  <si>
    <t>Quiz 7 - Submission Time</t>
  </si>
  <si>
    <t>Quiz 7 - Max Points</t>
  </si>
  <si>
    <t>Quiz 7</t>
  </si>
  <si>
    <t>Midterm 2 - Lateness (H:M:S)</t>
  </si>
  <si>
    <t>Midterm 2 - Submission Time</t>
  </si>
  <si>
    <t>Midterm 2 - Max Points</t>
  </si>
  <si>
    <t>Midterm 2</t>
  </si>
  <si>
    <t>Quiz 6 - Lateness (H:M:S)</t>
  </si>
  <si>
    <t>Quiz 6 - Submission Time</t>
  </si>
  <si>
    <t>Quiz 6 - Max Points</t>
  </si>
  <si>
    <t>Quiz 6</t>
  </si>
  <si>
    <t>Quiz 5 - Lateness (H:M:S)</t>
  </si>
  <si>
    <t>Quiz 5 - Submission Time</t>
  </si>
  <si>
    <t>Quiz 5 - Max Points</t>
  </si>
  <si>
    <t>Quiz 5</t>
  </si>
  <si>
    <t>Quiz 4 - Lateness (H:M:S)</t>
  </si>
  <si>
    <t>Quiz 4 - Submission Time</t>
  </si>
  <si>
    <t>Quiz 4 - Max Points</t>
  </si>
  <si>
    <t>Quiz 4</t>
  </si>
  <si>
    <t>Midterm 1 Blue - Lateness (H:M:S)</t>
  </si>
  <si>
    <t>Midterm 1 Blue - Submission Time</t>
  </si>
  <si>
    <t>Midterm 1 Blue - Max Points</t>
  </si>
  <si>
    <t>Midterm 1 Blue</t>
  </si>
  <si>
    <t>Midterm 1 Gold - Lateness (H:M:S)</t>
  </si>
  <si>
    <t>Midterm 1 Gold - Submission Time</t>
  </si>
  <si>
    <t>Midterm 1 Gold - Max Points</t>
  </si>
  <si>
    <t>Midterm 1 Gold</t>
  </si>
  <si>
    <t>Quiz 3 - Lateness (H:M:S)</t>
  </si>
  <si>
    <t>Quiz 3 - Submission Time</t>
  </si>
  <si>
    <t>Quiz 3 - Max Points</t>
  </si>
  <si>
    <t>Quiz 3</t>
  </si>
  <si>
    <t>Quiz 2 - Lateness (H:M:S)</t>
  </si>
  <si>
    <t>Quiz 2 - Submission Time</t>
  </si>
  <si>
    <t>Quiz 2 - Max Points</t>
  </si>
  <si>
    <t>Quiz 2</t>
  </si>
  <si>
    <t>Quiz 1 (Diagnostic Quiz) - Lateness (H:M:S)</t>
  </si>
  <si>
    <t>Quiz 1 (Diagnostic Quiz) - Submission Time</t>
  </si>
  <si>
    <t>Quiz 1 (Diagnostic Quiz) - Max Points</t>
  </si>
  <si>
    <t>Quiz 1 (Diagnostic Quiz)</t>
  </si>
  <si>
    <t>section_name</t>
  </si>
  <si>
    <t>Email</t>
  </si>
  <si>
    <t>SID</t>
  </si>
  <si>
    <t>Last Name</t>
  </si>
  <si>
    <t>First Name</t>
  </si>
  <si>
    <t>Homework</t>
  </si>
  <si>
    <t>Grade</t>
  </si>
  <si>
    <t>Quiz 1 %</t>
  </si>
  <si>
    <t>Quiz 2 %</t>
  </si>
  <si>
    <t>Quiz 3 %</t>
  </si>
  <si>
    <t>Midterm 1 Max</t>
  </si>
  <si>
    <t>Midterm 1</t>
  </si>
  <si>
    <t>Midterm 1 %</t>
  </si>
  <si>
    <t>Quiz 4 %</t>
  </si>
  <si>
    <t>Quiz 5 %</t>
  </si>
  <si>
    <t>Quiz 6 %</t>
  </si>
  <si>
    <t>Midterms</t>
  </si>
  <si>
    <t>Quizzes</t>
  </si>
  <si>
    <t>Q Reflec %</t>
  </si>
  <si>
    <t>E Reflec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</si>
</sst>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8" formatCode="yyyy\-mm\-dd\ hh:mm:ss"/>
    <numFmt numFmtId="170" formatCode="0.0%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</font>
    <font>
      <sz val="10"/>
      <color rgb="FF000000"/>
      <name val="Arial"/>
    </font>
    <font>
      <sz val="12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  <xf numFmtId="0" fontId="21" fillId="0" borderId="0"/>
  </cellStyleXfs>
  <cellXfs count="9">
    <xf numFmtId="0" fontId="0" fillId="0" borderId="0" xfId="0"/>
    <xf numFmtId="0" fontId="19" fillId="0" borderId="0" xfId="43"/>
    <xf numFmtId="0" fontId="20" fillId="0" borderId="0" xfId="43" applyFont="1"/>
    <xf numFmtId="49" fontId="20" fillId="0" borderId="0" xfId="43" applyNumberFormat="1" applyFont="1"/>
    <xf numFmtId="0" fontId="21" fillId="0" borderId="0" xfId="44"/>
    <xf numFmtId="168" fontId="21" fillId="0" borderId="0" xfId="44" applyNumberFormat="1"/>
    <xf numFmtId="9" fontId="21" fillId="0" borderId="0" xfId="1" applyFont="1"/>
    <xf numFmtId="9" fontId="21" fillId="0" borderId="0" xfId="44" applyNumberFormat="1"/>
    <xf numFmtId="170" fontId="21" fillId="0" borderId="0" xfId="44" applyNumberFormat="1"/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/>
    <cellStyle name="Normal 3" xfId="44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233"/>
  <sheetViews>
    <sheetView tabSelected="1" workbookViewId="0">
      <pane xSplit="2" ySplit="1" topLeftCell="C32" activePane="bottomRight" state="frozen"/>
      <selection pane="topRight" activeCell="C1" sqref="C1"/>
      <selection pane="bottomLeft" activeCell="A2" sqref="A2"/>
      <selection pane="bottomRight" activeCell="G41" sqref="G41"/>
    </sheetView>
  </sheetViews>
  <sheetFormatPr baseColWidth="10" defaultRowHeight="16" x14ac:dyDescent="0.2"/>
  <cols>
    <col min="1" max="1" width="13" style="4" bestFit="1" customWidth="1"/>
    <col min="2" max="2" width="18.6640625" style="4" bestFit="1" customWidth="1"/>
    <col min="3" max="3" width="9.1640625" style="4" bestFit="1" customWidth="1"/>
    <col min="4" max="6" width="9.1640625" style="4" customWidth="1"/>
    <col min="7" max="7" width="9.1640625" style="6" customWidth="1"/>
    <col min="8" max="8" width="9.1640625" style="4" customWidth="1"/>
    <col min="9" max="9" width="6.83203125" style="4" customWidth="1"/>
    <col min="10" max="10" width="5.1640625" style="4" customWidth="1"/>
    <col min="11" max="11" width="5.5" style="6" customWidth="1"/>
    <col min="12" max="51" width="6.83203125" style="4" customWidth="1"/>
    <col min="52" max="52" width="6.5" style="4" customWidth="1"/>
    <col min="53" max="56" width="6.83203125" style="4" customWidth="1"/>
    <col min="57" max="57" width="8.83203125" style="4" customWidth="1"/>
    <col min="58" max="61" width="6.83203125" style="4" customWidth="1"/>
    <col min="62" max="62" width="8.83203125" style="4" customWidth="1"/>
    <col min="63" max="71" width="6.83203125" style="4" customWidth="1"/>
    <col min="72" max="72" width="8.83203125" style="4" customWidth="1"/>
    <col min="73" max="86" width="6.83203125" style="4" customWidth="1"/>
    <col min="87" max="87" width="8.83203125" style="4" customWidth="1"/>
    <col min="88" max="97" width="6.83203125" style="4" customWidth="1"/>
    <col min="98" max="16384" width="10.83203125" style="4"/>
  </cols>
  <sheetData>
    <row r="1" spans="1:98" x14ac:dyDescent="0.2">
      <c r="A1" s="4" t="s">
        <v>1387</v>
      </c>
      <c r="B1" s="4" t="s">
        <v>1386</v>
      </c>
      <c r="C1" s="4" t="s">
        <v>1385</v>
      </c>
      <c r="D1" s="4" t="s">
        <v>1389</v>
      </c>
      <c r="E1" s="4" t="s">
        <v>1388</v>
      </c>
      <c r="F1" s="4" t="s">
        <v>1400</v>
      </c>
      <c r="G1" s="6" t="s">
        <v>1399</v>
      </c>
      <c r="H1" s="4" t="s">
        <v>1287</v>
      </c>
      <c r="I1" s="4" t="s">
        <v>1384</v>
      </c>
      <c r="J1" s="4" t="s">
        <v>1383</v>
      </c>
      <c r="K1" s="6" t="s">
        <v>1390</v>
      </c>
      <c r="L1" s="4" t="s">
        <v>1382</v>
      </c>
      <c r="M1" s="4" t="s">
        <v>1381</v>
      </c>
      <c r="N1" s="4" t="s">
        <v>1380</v>
      </c>
      <c r="O1" s="4" t="s">
        <v>1379</v>
      </c>
      <c r="P1" s="4" t="s">
        <v>1391</v>
      </c>
      <c r="Q1" s="4" t="s">
        <v>1378</v>
      </c>
      <c r="R1" s="4" t="s">
        <v>1377</v>
      </c>
      <c r="S1" s="4" t="s">
        <v>1376</v>
      </c>
      <c r="T1" s="4" t="s">
        <v>1375</v>
      </c>
      <c r="U1" s="4" t="s">
        <v>1392</v>
      </c>
      <c r="V1" s="4" t="s">
        <v>1374</v>
      </c>
      <c r="W1" s="4" t="s">
        <v>1373</v>
      </c>
      <c r="X1" s="4" t="s">
        <v>1372</v>
      </c>
      <c r="Y1" s="4" t="s">
        <v>1371</v>
      </c>
      <c r="Z1" s="4" t="s">
        <v>1395</v>
      </c>
      <c r="AA1" s="4" t="s">
        <v>1394</v>
      </c>
      <c r="AB1" s="4" t="s">
        <v>1393</v>
      </c>
      <c r="AC1" s="4" t="s">
        <v>1370</v>
      </c>
      <c r="AD1" s="4" t="s">
        <v>1369</v>
      </c>
      <c r="AE1" s="4" t="s">
        <v>1368</v>
      </c>
      <c r="AF1" s="4" t="s">
        <v>1367</v>
      </c>
      <c r="AG1" s="4" t="s">
        <v>1366</v>
      </c>
      <c r="AH1" s="4" t="s">
        <v>1365</v>
      </c>
      <c r="AI1" s="4" t="s">
        <v>1364</v>
      </c>
      <c r="AJ1" s="4" t="s">
        <v>1363</v>
      </c>
      <c r="AK1" s="4" t="s">
        <v>1396</v>
      </c>
      <c r="AL1" s="4" t="s">
        <v>1362</v>
      </c>
      <c r="AM1" s="4" t="s">
        <v>1361</v>
      </c>
      <c r="AN1" s="4" t="s">
        <v>1360</v>
      </c>
      <c r="AO1" s="4" t="s">
        <v>1359</v>
      </c>
      <c r="AP1" s="4" t="s">
        <v>1397</v>
      </c>
      <c r="AQ1" s="4" t="s">
        <v>1358</v>
      </c>
      <c r="AR1" s="4" t="s">
        <v>1357</v>
      </c>
      <c r="AS1" s="4" t="s">
        <v>1356</v>
      </c>
      <c r="AT1" s="4" t="s">
        <v>1355</v>
      </c>
      <c r="AU1" s="4" t="s">
        <v>1398</v>
      </c>
      <c r="AV1" s="4" t="s">
        <v>1354</v>
      </c>
      <c r="AW1" s="4" t="s">
        <v>1353</v>
      </c>
      <c r="AX1" s="4" t="s">
        <v>1352</v>
      </c>
      <c r="AY1" s="4" t="s">
        <v>1351</v>
      </c>
      <c r="AZ1" s="4" t="str">
        <f>CONCATENATE(LEFT(BA1,9)," %")</f>
        <v>Midterm 2 %</v>
      </c>
      <c r="BA1" s="4" t="s">
        <v>1350</v>
      </c>
      <c r="BB1" s="4" t="s">
        <v>1349</v>
      </c>
      <c r="BC1" s="4" t="s">
        <v>1348</v>
      </c>
      <c r="BD1" s="4" t="s">
        <v>1347</v>
      </c>
      <c r="BE1" s="4" t="str">
        <f>CONCATENATE(LEFT(BF1,7)," %")</f>
        <v>Quiz 7 %</v>
      </c>
      <c r="BF1" s="4" t="s">
        <v>1346</v>
      </c>
      <c r="BG1" s="4" t="s">
        <v>1345</v>
      </c>
      <c r="BH1" s="4" t="s">
        <v>1344</v>
      </c>
      <c r="BI1" s="4" t="s">
        <v>1343</v>
      </c>
      <c r="BJ1" s="4" t="str">
        <f>CONCATENATE(LEFT(BK1,7)," %")</f>
        <v>Quiz 8 %</v>
      </c>
      <c r="BK1" s="4" t="s">
        <v>1342</v>
      </c>
      <c r="BL1" s="4" t="s">
        <v>1341</v>
      </c>
      <c r="BM1" s="4" t="s">
        <v>1340</v>
      </c>
      <c r="BN1" s="4" t="s">
        <v>1339</v>
      </c>
      <c r="BO1" s="4" t="str">
        <f>CONCATENATE(LEFT(BP1,9)," %")</f>
        <v>Midterm 3 %</v>
      </c>
      <c r="BP1" s="4" t="s">
        <v>1338</v>
      </c>
      <c r="BQ1" s="4" t="s">
        <v>1337</v>
      </c>
      <c r="BR1" s="4" t="s">
        <v>1336</v>
      </c>
      <c r="BS1" s="4" t="s">
        <v>1335</v>
      </c>
      <c r="BT1" s="4" t="str">
        <f>CONCATENATE(LEFT(BU1,7)," %")</f>
        <v>Quiz 9 %</v>
      </c>
      <c r="BU1" s="4" t="s">
        <v>1334</v>
      </c>
      <c r="BV1" s="4" t="s">
        <v>1333</v>
      </c>
      <c r="BW1" s="4" t="s">
        <v>1332</v>
      </c>
      <c r="BX1" s="4" t="s">
        <v>1331</v>
      </c>
      <c r="BY1" s="4" t="s">
        <v>1402</v>
      </c>
      <c r="BZ1" s="4" t="s">
        <v>1330</v>
      </c>
      <c r="CA1" s="4" t="s">
        <v>1329</v>
      </c>
      <c r="CB1" s="4" t="s">
        <v>1328</v>
      </c>
      <c r="CC1" s="4" t="s">
        <v>1327</v>
      </c>
      <c r="CD1" s="4" t="s">
        <v>1401</v>
      </c>
      <c r="CE1" s="4" t="s">
        <v>1326</v>
      </c>
      <c r="CF1" s="4" t="s">
        <v>1325</v>
      </c>
      <c r="CG1" s="4" t="s">
        <v>1324</v>
      </c>
      <c r="CH1" s="4" t="s">
        <v>1323</v>
      </c>
      <c r="CI1" s="4" t="str">
        <f>CONCATENATE(LEFT(CJ1,8)," %")</f>
        <v>Quiz 10 %</v>
      </c>
      <c r="CJ1" s="4" t="s">
        <v>1322</v>
      </c>
      <c r="CK1" s="4" t="s">
        <v>1321</v>
      </c>
      <c r="CL1" s="4" t="s">
        <v>1320</v>
      </c>
      <c r="CM1" s="4" t="s">
        <v>1319</v>
      </c>
      <c r="CN1" s="4" t="str">
        <f>CONCATENATE(LEFT(CO1,9)," %")</f>
        <v>Final Exa %</v>
      </c>
      <c r="CO1" s="4" t="s">
        <v>1318</v>
      </c>
      <c r="CP1" s="4" t="s">
        <v>1317</v>
      </c>
      <c r="CQ1" s="4" t="s">
        <v>1316</v>
      </c>
      <c r="CR1" s="4" t="s">
        <v>1315</v>
      </c>
      <c r="CS1" s="4" t="s">
        <v>1314</v>
      </c>
      <c r="CT1" s="4" t="s">
        <v>1388</v>
      </c>
    </row>
    <row r="2" spans="1:98" x14ac:dyDescent="0.2">
      <c r="A2" s="4" t="s">
        <v>283</v>
      </c>
      <c r="B2" s="4" t="s">
        <v>282</v>
      </c>
      <c r="C2" s="4" t="s">
        <v>279</v>
      </c>
      <c r="D2" s="8">
        <f>E2*20%+F2*10%+G2*40%+H2*30%</f>
        <v>2.2500000000000003E-2</v>
      </c>
      <c r="E2" s="7">
        <f>CT2</f>
        <v>0.05</v>
      </c>
      <c r="F2" s="7">
        <f>(AVERAGE(K2,P2,U2,AK2,AP2,AU2,BE2,BJ2,BT2,CI2)+CD2)/(1+CD2)</f>
        <v>0.125</v>
      </c>
      <c r="G2" s="6">
        <f>(SUM(Z2,AZ2,(BO2+BY2)/(1+BY2))-MIN(Z2,AZ2,(BO2+BY2)/(1+BY2)))/2</f>
        <v>0</v>
      </c>
      <c r="H2" s="7">
        <f>CN2</f>
        <v>0</v>
      </c>
      <c r="I2" s="4" t="s">
        <v>280</v>
      </c>
      <c r="J2" s="4" t="s">
        <v>1290</v>
      </c>
      <c r="K2" s="6">
        <f>IFERROR(L2/M2,"")</f>
        <v>1</v>
      </c>
      <c r="L2" s="4">
        <v>5</v>
      </c>
      <c r="M2" s="4">
        <f>(COUNTIF(QuizzesByQuiz!A$2:A$100,C2)=0)*5</f>
        <v>5</v>
      </c>
      <c r="N2" s="5">
        <v>44650.909749016879</v>
      </c>
      <c r="O2" s="4" t="s">
        <v>1289</v>
      </c>
      <c r="P2" s="6">
        <f>IFERROR(Q2/R2,"")</f>
        <v>0.25</v>
      </c>
      <c r="Q2" s="4">
        <v>1</v>
      </c>
      <c r="R2" s="4">
        <f>(COUNTIF(QuizzesByQuiz!B$2:B$100,C2)=0)*4</f>
        <v>4</v>
      </c>
      <c r="S2" s="5">
        <v>44659.685435407082</v>
      </c>
      <c r="T2" s="4" t="s">
        <v>1289</v>
      </c>
      <c r="U2" s="6">
        <f>IFERROR(V2/W2,"")</f>
        <v>0</v>
      </c>
      <c r="W2" s="4">
        <f>(COUNTIF(QuizzesByQuiz!C$2:C$100,C2)=0)*5</f>
        <v>5</v>
      </c>
      <c r="Y2" s="4" t="s">
        <v>1289</v>
      </c>
      <c r="Z2" s="6" t="str">
        <f>IFERROR(AA2/AB2,"")</f>
        <v/>
      </c>
      <c r="AA2" s="4" t="str">
        <f>IF(COUNTA(AC2,AG2)&gt;0, MAX(AC2,AG2),"")</f>
        <v/>
      </c>
      <c r="AB2" s="4">
        <f>25</f>
        <v>25</v>
      </c>
      <c r="AD2" s="4">
        <v>25</v>
      </c>
      <c r="AF2" s="4" t="s">
        <v>1289</v>
      </c>
      <c r="AH2" s="4">
        <v>25</v>
      </c>
      <c r="AJ2" s="4" t="s">
        <v>1289</v>
      </c>
      <c r="AK2" s="6">
        <f>IFERROR(AL2/AM2,"")</f>
        <v>0</v>
      </c>
      <c r="AM2" s="4">
        <f>(COUNTIF(QuizzesByQuiz!D$2:D$100,C2)=0)*5</f>
        <v>5</v>
      </c>
      <c r="AO2" s="4" t="s">
        <v>1289</v>
      </c>
      <c r="AP2" s="6">
        <f>IFERROR(AQ2/AR2,"")</f>
        <v>0</v>
      </c>
      <c r="AR2" s="4">
        <f>(COUNTIF(QuizzesByQuiz!E$2:E$100,C2)=0)*3</f>
        <v>3</v>
      </c>
      <c r="AT2" s="4" t="s">
        <v>1289</v>
      </c>
      <c r="AU2" s="6">
        <f>IFERROR(AV2/AW2,"")</f>
        <v>0</v>
      </c>
      <c r="AW2" s="4">
        <f>(COUNTIF(QuizzesByQuiz!F$2:F$100,C2)=0)*6</f>
        <v>6</v>
      </c>
      <c r="AY2" s="4" t="s">
        <v>1289</v>
      </c>
      <c r="AZ2" s="6">
        <f>IFERROR(BA2/BB2,"")</f>
        <v>0</v>
      </c>
      <c r="BB2" s="4">
        <v>23</v>
      </c>
      <c r="BD2" s="4" t="s">
        <v>1289</v>
      </c>
      <c r="BE2" s="6">
        <f>IFERROR(BF2/BG2,"")</f>
        <v>0</v>
      </c>
      <c r="BG2" s="4">
        <f>(COUNTIF(QuizzesByQuiz!G$2:G$100,C2)=0)*3</f>
        <v>3</v>
      </c>
      <c r="BI2" s="4" t="s">
        <v>1289</v>
      </c>
      <c r="BJ2" s="6">
        <f>IFERROR(BK2/BL2,"")</f>
        <v>0</v>
      </c>
      <c r="BL2" s="4">
        <f>(COUNTIF(QuizzesByQuiz!H$2:H$100,C2)=0)*3</f>
        <v>3</v>
      </c>
      <c r="BN2" s="4" t="s">
        <v>1289</v>
      </c>
      <c r="BO2" s="6">
        <f>IFERROR(BP2/BQ2,"")</f>
        <v>0</v>
      </c>
      <c r="BQ2" s="4">
        <v>40</v>
      </c>
      <c r="BS2" s="4" t="s">
        <v>1289</v>
      </c>
      <c r="BT2" s="6">
        <f>IFERROR(BU2/BV2,"")</f>
        <v>0</v>
      </c>
      <c r="BV2" s="4">
        <f>(COUNTIF(QuizzesByQuiz!I$2:I$100,C2)=0)*5</f>
        <v>5</v>
      </c>
      <c r="BX2" s="4" t="s">
        <v>1289</v>
      </c>
      <c r="BY2" s="6">
        <f>BZ2/CA2</f>
        <v>0</v>
      </c>
      <c r="CA2" s="4">
        <v>100</v>
      </c>
      <c r="CC2" s="4" t="s">
        <v>1289</v>
      </c>
      <c r="CD2" s="6">
        <f>CE2/CF2</f>
        <v>0</v>
      </c>
      <c r="CF2" s="4">
        <v>100</v>
      </c>
      <c r="CH2" s="4" t="s">
        <v>1289</v>
      </c>
      <c r="CI2" s="6">
        <f>IFERROR(CJ2/CK2,"")</f>
        <v>0</v>
      </c>
      <c r="CK2" s="4">
        <f>(COUNTIF(QuizzesByQuiz!I$2:I$100,C2)=0)*1</f>
        <v>1</v>
      </c>
      <c r="CM2" s="4" t="s">
        <v>1289</v>
      </c>
      <c r="CN2" s="6">
        <f>IFERROR(CO2/CP2,"")</f>
        <v>0</v>
      </c>
      <c r="CP2" s="4">
        <f>(COUNTIF('Exams by Exam'!D$2:D$5,C2)=0)*72</f>
        <v>72</v>
      </c>
      <c r="CR2" s="4" t="s">
        <v>1289</v>
      </c>
      <c r="CS2" s="4" t="s">
        <v>1289</v>
      </c>
      <c r="CT2" s="6">
        <f>VLOOKUP(C2,Webwork!$G$2:$I$230,2,FALSE)/100</f>
        <v>0.05</v>
      </c>
    </row>
    <row r="3" spans="1:98" x14ac:dyDescent="0.2">
      <c r="A3" s="4" t="s">
        <v>1011</v>
      </c>
      <c r="B3" s="4" t="s">
        <v>1010</v>
      </c>
      <c r="C3" s="4" t="s">
        <v>1007</v>
      </c>
      <c r="D3" s="8">
        <f>E3*20%+F3*10%+G3*40%+H3*30%</f>
        <v>4.2249999999999996E-2</v>
      </c>
      <c r="E3" s="7">
        <f>CT3</f>
        <v>0.18</v>
      </c>
      <c r="F3" s="7">
        <f>(AVERAGE(K3,P3,U3,AK3,AP3,AU3,BE3,BJ3,BT3,CI3)+CD3)/(1+CD3)</f>
        <v>6.25E-2</v>
      </c>
      <c r="G3" s="6">
        <f>(SUM(Z3,AZ3,(BO3+BY3)/(1+BY3))-MIN(Z3,AZ3,(BO3+BY3)/(1+BY3)))/2</f>
        <v>0</v>
      </c>
      <c r="H3" s="7">
        <f>CN3</f>
        <v>0</v>
      </c>
      <c r="I3" s="4" t="s">
        <v>1008</v>
      </c>
      <c r="J3" s="4" t="s">
        <v>1293</v>
      </c>
      <c r="K3" s="6">
        <f>IFERROR(L3/M3,"")</f>
        <v>0</v>
      </c>
      <c r="M3" s="4">
        <f>(COUNTIF(QuizzesByQuiz!A$2:A$100,C3)=0)*5</f>
        <v>5</v>
      </c>
      <c r="O3" s="4" t="s">
        <v>1289</v>
      </c>
      <c r="P3" s="6">
        <f>IFERROR(Q3/R3,"")</f>
        <v>0.5</v>
      </c>
      <c r="Q3" s="4">
        <v>2</v>
      </c>
      <c r="R3" s="4">
        <f>(COUNTIF(QuizzesByQuiz!B$2:B$100,C3)=0)*4</f>
        <v>4</v>
      </c>
      <c r="S3" s="5">
        <v>44657.935528042464</v>
      </c>
      <c r="T3" s="4" t="s">
        <v>1289</v>
      </c>
      <c r="U3" s="6">
        <f>IFERROR(V3/W3,"")</f>
        <v>0</v>
      </c>
      <c r="W3" s="4">
        <f>(COUNTIF(QuizzesByQuiz!C$2:C$100,C3)=0)*5</f>
        <v>5</v>
      </c>
      <c r="Y3" s="4" t="s">
        <v>1289</v>
      </c>
      <c r="Z3" s="6" t="str">
        <f>IFERROR(AA3/AB3,"")</f>
        <v/>
      </c>
      <c r="AA3" s="4" t="str">
        <f>IF(COUNTA(AC3,AG3)&gt;0, MAX(AC3,AG3),"")</f>
        <v/>
      </c>
      <c r="AB3" s="4">
        <f>25</f>
        <v>25</v>
      </c>
      <c r="AD3" s="4">
        <v>25</v>
      </c>
      <c r="AF3" s="4" t="s">
        <v>1289</v>
      </c>
      <c r="AH3" s="4">
        <v>25</v>
      </c>
      <c r="AJ3" s="4" t="s">
        <v>1289</v>
      </c>
      <c r="AK3" s="6" t="str">
        <f>IFERROR(AL3/AM3,"")</f>
        <v/>
      </c>
      <c r="AM3" s="4">
        <f>(COUNTIF(QuizzesByQuiz!D$2:D$100,C3)=0)*5</f>
        <v>0</v>
      </c>
      <c r="AO3" s="4" t="s">
        <v>1289</v>
      </c>
      <c r="AP3" s="6">
        <f>IFERROR(AQ3/AR3,"")</f>
        <v>0</v>
      </c>
      <c r="AR3" s="4">
        <f>(COUNTIF(QuizzesByQuiz!E$2:E$100,C3)=0)*3</f>
        <v>3</v>
      </c>
      <c r="AT3" s="4" t="s">
        <v>1289</v>
      </c>
      <c r="AU3" s="6" t="str">
        <f>IFERROR(AV3/AW3,"")</f>
        <v/>
      </c>
      <c r="AW3" s="4">
        <f>(COUNTIF(QuizzesByQuiz!F$2:F$100,C3)=0)*6</f>
        <v>0</v>
      </c>
      <c r="AY3" s="4" t="s">
        <v>1289</v>
      </c>
      <c r="AZ3" s="6">
        <f>IFERROR(BA3/BB3,"")</f>
        <v>0</v>
      </c>
      <c r="BB3" s="4">
        <v>23</v>
      </c>
      <c r="BD3" s="4" t="s">
        <v>1289</v>
      </c>
      <c r="BE3" s="6">
        <f>IFERROR(BF3/BG3,"")</f>
        <v>0</v>
      </c>
      <c r="BG3" s="4">
        <f>(COUNTIF(QuizzesByQuiz!G$2:G$100,C3)=0)*3</f>
        <v>3</v>
      </c>
      <c r="BI3" s="4" t="s">
        <v>1289</v>
      </c>
      <c r="BJ3" s="6">
        <f>IFERROR(BK3/BL3,"")</f>
        <v>0</v>
      </c>
      <c r="BL3" s="4">
        <f>(COUNTIF(QuizzesByQuiz!H$2:H$100,C3)=0)*3</f>
        <v>3</v>
      </c>
      <c r="BN3" s="4" t="s">
        <v>1289</v>
      </c>
      <c r="BO3" s="6">
        <f>IFERROR(BP3/BQ3,"")</f>
        <v>0</v>
      </c>
      <c r="BQ3" s="4">
        <v>40</v>
      </c>
      <c r="BS3" s="4" t="s">
        <v>1289</v>
      </c>
      <c r="BT3" s="6">
        <f>IFERROR(BU3/BV3,"")</f>
        <v>0</v>
      </c>
      <c r="BV3" s="4">
        <f>(COUNTIF(QuizzesByQuiz!I$2:I$100,C3)=0)*5</f>
        <v>5</v>
      </c>
      <c r="BX3" s="4" t="s">
        <v>1289</v>
      </c>
      <c r="BY3" s="6">
        <f>BZ3/CA3</f>
        <v>0</v>
      </c>
      <c r="CA3" s="4">
        <v>100</v>
      </c>
      <c r="CC3" s="4" t="s">
        <v>1289</v>
      </c>
      <c r="CD3" s="6">
        <f>CE3/CF3</f>
        <v>0</v>
      </c>
      <c r="CF3" s="4">
        <v>100</v>
      </c>
      <c r="CH3" s="4" t="s">
        <v>1289</v>
      </c>
      <c r="CI3" s="6">
        <f>IFERROR(CJ3/CK3,"")</f>
        <v>0</v>
      </c>
      <c r="CK3" s="4">
        <f>(COUNTIF(QuizzesByQuiz!I$2:I$100,C3)=0)*1</f>
        <v>1</v>
      </c>
      <c r="CM3" s="4" t="s">
        <v>1289</v>
      </c>
      <c r="CN3" s="6">
        <f>IFERROR(CO3/CP3,"")</f>
        <v>0</v>
      </c>
      <c r="CP3" s="4">
        <f>(COUNTIF('Exams by Exam'!D$2:D$5,C3)=0)*72</f>
        <v>72</v>
      </c>
      <c r="CR3" s="4" t="s">
        <v>1289</v>
      </c>
      <c r="CS3" s="4" t="s">
        <v>1289</v>
      </c>
      <c r="CT3" s="6">
        <f>VLOOKUP(C3,Webwork!$G$2:$I$230,2,FALSE)/100</f>
        <v>0.18</v>
      </c>
    </row>
    <row r="4" spans="1:98" x14ac:dyDescent="0.2">
      <c r="A4" s="4" t="s">
        <v>740</v>
      </c>
      <c r="B4" s="4" t="s">
        <v>739</v>
      </c>
      <c r="C4" s="4" t="s">
        <v>736</v>
      </c>
      <c r="D4" s="8">
        <f>E4*20%+F4*10%+G4*40%+H4*30%</f>
        <v>7.3999999999999996E-2</v>
      </c>
      <c r="E4" s="7">
        <f>CT4</f>
        <v>0.37</v>
      </c>
      <c r="F4" s="7">
        <f>(AVERAGE(K4,P4,U4,AK4,AP4,AU4,BE4,BJ4,BT4,CI4)+CD4)/(1+CD4)</f>
        <v>0</v>
      </c>
      <c r="G4" s="6">
        <f>(SUM(Z4,AZ4,(BO4+BY4)/(1+BY4))-MIN(Z4,AZ4,(BO4+BY4)/(1+BY4)))/2</f>
        <v>0</v>
      </c>
      <c r="H4" s="7">
        <f>CN4</f>
        <v>0</v>
      </c>
      <c r="I4" s="4" t="s">
        <v>737</v>
      </c>
      <c r="J4" s="4" t="s">
        <v>1290</v>
      </c>
      <c r="K4" s="6">
        <f>IFERROR(L4/M4,"")</f>
        <v>0</v>
      </c>
      <c r="M4" s="4">
        <f>(COUNTIF(QuizzesByQuiz!A$2:A$100,C4)=0)*5</f>
        <v>5</v>
      </c>
      <c r="O4" s="4" t="s">
        <v>1289</v>
      </c>
      <c r="P4" s="6">
        <f>IFERROR(Q4/R4,"")</f>
        <v>0</v>
      </c>
      <c r="R4" s="4">
        <f>(COUNTIF(QuizzesByQuiz!B$2:B$100,C4)=0)*4</f>
        <v>4</v>
      </c>
      <c r="T4" s="4" t="s">
        <v>1289</v>
      </c>
      <c r="U4" s="6">
        <f>IFERROR(V4/W4,"")</f>
        <v>0</v>
      </c>
      <c r="W4" s="4">
        <f>(COUNTIF(QuizzesByQuiz!C$2:C$100,C4)=0)*5</f>
        <v>5</v>
      </c>
      <c r="Y4" s="4" t="s">
        <v>1289</v>
      </c>
      <c r="Z4" s="6" t="str">
        <f>IFERROR(AA4/AB4,"")</f>
        <v/>
      </c>
      <c r="AA4" s="4" t="str">
        <f>IF(COUNTA(AC4,AG4)&gt;0, MAX(AC4,AG4),"")</f>
        <v/>
      </c>
      <c r="AB4" s="4">
        <f>25</f>
        <v>25</v>
      </c>
      <c r="AD4" s="4">
        <v>25</v>
      </c>
      <c r="AF4" s="4" t="s">
        <v>1289</v>
      </c>
      <c r="AH4" s="4">
        <v>25</v>
      </c>
      <c r="AJ4" s="4" t="s">
        <v>1289</v>
      </c>
      <c r="AK4" s="6">
        <f>IFERROR(AL4/AM4,"")</f>
        <v>0</v>
      </c>
      <c r="AM4" s="4">
        <f>(COUNTIF(QuizzesByQuiz!D$2:D$100,C4)=0)*5</f>
        <v>5</v>
      </c>
      <c r="AO4" s="4" t="s">
        <v>1289</v>
      </c>
      <c r="AP4" s="6">
        <f>IFERROR(AQ4/AR4,"")</f>
        <v>0</v>
      </c>
      <c r="AR4" s="4">
        <f>(COUNTIF(QuizzesByQuiz!E$2:E$100,C4)=0)*3</f>
        <v>3</v>
      </c>
      <c r="AT4" s="4" t="s">
        <v>1289</v>
      </c>
      <c r="AU4" s="6">
        <f>IFERROR(AV4/AW4,"")</f>
        <v>0</v>
      </c>
      <c r="AW4" s="4">
        <f>(COUNTIF(QuizzesByQuiz!F$2:F$100,C4)=0)*6</f>
        <v>6</v>
      </c>
      <c r="AY4" s="4" t="s">
        <v>1289</v>
      </c>
      <c r="AZ4" s="6">
        <f>IFERROR(BA4/BB4,"")</f>
        <v>0</v>
      </c>
      <c r="BB4" s="4">
        <v>23</v>
      </c>
      <c r="BD4" s="4" t="s">
        <v>1289</v>
      </c>
      <c r="BE4" s="6">
        <f>IFERROR(BF4/BG4,"")</f>
        <v>0</v>
      </c>
      <c r="BG4" s="4">
        <f>(COUNTIF(QuizzesByQuiz!G$2:G$100,C4)=0)*3</f>
        <v>3</v>
      </c>
      <c r="BI4" s="4" t="s">
        <v>1289</v>
      </c>
      <c r="BJ4" s="6">
        <f>IFERROR(BK4/BL4,"")</f>
        <v>0</v>
      </c>
      <c r="BL4" s="4">
        <f>(COUNTIF(QuizzesByQuiz!H$2:H$100,C4)=0)*3</f>
        <v>3</v>
      </c>
      <c r="BN4" s="4" t="s">
        <v>1289</v>
      </c>
      <c r="BO4" s="6">
        <f>IFERROR(BP4/BQ4,"")</f>
        <v>0</v>
      </c>
      <c r="BQ4" s="4">
        <v>40</v>
      </c>
      <c r="BS4" s="4" t="s">
        <v>1289</v>
      </c>
      <c r="BT4" s="6">
        <f>IFERROR(BU4/BV4,"")</f>
        <v>0</v>
      </c>
      <c r="BV4" s="4">
        <f>(COUNTIF(QuizzesByQuiz!I$2:I$100,C4)=0)*5</f>
        <v>5</v>
      </c>
      <c r="BX4" s="4" t="s">
        <v>1289</v>
      </c>
      <c r="BY4" s="6">
        <f>BZ4/CA4</f>
        <v>0</v>
      </c>
      <c r="CA4" s="4">
        <v>100</v>
      </c>
      <c r="CC4" s="4" t="s">
        <v>1289</v>
      </c>
      <c r="CD4" s="6">
        <f>CE4/CF4</f>
        <v>0</v>
      </c>
      <c r="CF4" s="4">
        <v>100</v>
      </c>
      <c r="CH4" s="4" t="s">
        <v>1289</v>
      </c>
      <c r="CI4" s="6">
        <f>IFERROR(CJ4/CK4,"")</f>
        <v>0</v>
      </c>
      <c r="CK4" s="4">
        <f>(COUNTIF(QuizzesByQuiz!I$2:I$100,C4)=0)*1</f>
        <v>1</v>
      </c>
      <c r="CM4" s="4" t="s">
        <v>1289</v>
      </c>
      <c r="CN4" s="6">
        <f>IFERROR(CO4/CP4,"")</f>
        <v>0</v>
      </c>
      <c r="CP4" s="4">
        <f>(COUNTIF('Exams by Exam'!D$2:D$5,C4)=0)*72</f>
        <v>72</v>
      </c>
      <c r="CR4" s="4" t="s">
        <v>1289</v>
      </c>
      <c r="CS4" s="4" t="s">
        <v>1289</v>
      </c>
      <c r="CT4" s="6">
        <f>VLOOKUP(C4,Webwork!$G$2:$I$230,2,FALSE)/100</f>
        <v>0.37</v>
      </c>
    </row>
    <row r="5" spans="1:98" x14ac:dyDescent="0.2">
      <c r="A5" s="4" t="s">
        <v>759</v>
      </c>
      <c r="B5" s="4" t="s">
        <v>758</v>
      </c>
      <c r="C5" s="4" t="s">
        <v>755</v>
      </c>
      <c r="D5" s="8">
        <f>E5*20%+F5*10%+G5*40%+H5*30%</f>
        <v>8.111111111111112E-2</v>
      </c>
      <c r="E5" s="7">
        <f>CT5</f>
        <v>0.27</v>
      </c>
      <c r="F5" s="7">
        <f>(AVERAGE(K5,P5,U5,AK5,AP5,AU5,BE5,BJ5,BT5,CI5)+CD5)/(1+CD5)</f>
        <v>0.1111111111111111</v>
      </c>
      <c r="G5" s="6">
        <f>(SUM(Z5,AZ5,(BO5+BY5)/(1+BY5))-MIN(Z5,AZ5,(BO5+BY5)/(1+BY5)))/2</f>
        <v>0.04</v>
      </c>
      <c r="H5" s="7">
        <f>CN5</f>
        <v>0</v>
      </c>
      <c r="I5" s="4" t="s">
        <v>756</v>
      </c>
      <c r="J5" s="4" t="s">
        <v>1302</v>
      </c>
      <c r="K5" s="6">
        <f>IFERROR(L5/M5,"")</f>
        <v>1</v>
      </c>
      <c r="L5" s="4">
        <v>5</v>
      </c>
      <c r="M5" s="4">
        <f>(COUNTIF(QuizzesByQuiz!A$2:A$100,C5)=0)*5</f>
        <v>5</v>
      </c>
      <c r="N5" s="5">
        <v>44655.945957106123</v>
      </c>
      <c r="O5" s="4" t="s">
        <v>1289</v>
      </c>
      <c r="P5" s="6">
        <f>IFERROR(Q5/R5,"")</f>
        <v>0</v>
      </c>
      <c r="Q5" s="4">
        <v>0</v>
      </c>
      <c r="R5" s="4">
        <f>(COUNTIF(QuizzesByQuiz!B$2:B$100,C5)=0)*4</f>
        <v>4</v>
      </c>
      <c r="S5" s="5">
        <v>44659.684212351814</v>
      </c>
      <c r="T5" s="4" t="s">
        <v>1289</v>
      </c>
      <c r="U5" s="6" t="str">
        <f>IFERROR(V5/W5,"")</f>
        <v/>
      </c>
      <c r="W5" s="4">
        <f>(COUNTIF(QuizzesByQuiz!C$2:C$100,C5)=0)*5</f>
        <v>0</v>
      </c>
      <c r="Y5" s="4" t="s">
        <v>1289</v>
      </c>
      <c r="Z5" s="6">
        <f>IFERROR(AA5/AB5,"")</f>
        <v>0.08</v>
      </c>
      <c r="AA5" s="4">
        <f>IF(COUNTA(AC5,AG5)&gt;0, MAX(AC5,AG5),"")</f>
        <v>2</v>
      </c>
      <c r="AB5" s="4">
        <f>25</f>
        <v>25</v>
      </c>
      <c r="AD5" s="4">
        <v>25</v>
      </c>
      <c r="AF5" s="4" t="s">
        <v>1289</v>
      </c>
      <c r="AG5" s="4">
        <v>2</v>
      </c>
      <c r="AH5" s="4">
        <v>25</v>
      </c>
      <c r="AI5" s="5">
        <v>44675.682345677676</v>
      </c>
      <c r="AJ5" s="4" t="s">
        <v>1289</v>
      </c>
      <c r="AK5" s="6">
        <f>IFERROR(AL5/AM5,"")</f>
        <v>0</v>
      </c>
      <c r="AM5" s="4">
        <f>(COUNTIF(QuizzesByQuiz!D$2:D$100,C5)=0)*5</f>
        <v>5</v>
      </c>
      <c r="AO5" s="4" t="s">
        <v>1289</v>
      </c>
      <c r="AP5" s="6">
        <f>IFERROR(AQ5/AR5,"")</f>
        <v>0</v>
      </c>
      <c r="AR5" s="4">
        <f>(COUNTIF(QuizzesByQuiz!E$2:E$100,C5)=0)*3</f>
        <v>3</v>
      </c>
      <c r="AT5" s="4" t="s">
        <v>1289</v>
      </c>
      <c r="AU5" s="6">
        <f>IFERROR(AV5/AW5,"")</f>
        <v>0</v>
      </c>
      <c r="AW5" s="4">
        <f>(COUNTIF(QuizzesByQuiz!F$2:F$100,C5)=0)*6</f>
        <v>6</v>
      </c>
      <c r="AY5" s="4" t="s">
        <v>1289</v>
      </c>
      <c r="AZ5" s="6">
        <f>IFERROR(BA5/BB5,"")</f>
        <v>0</v>
      </c>
      <c r="BB5" s="4">
        <v>23</v>
      </c>
      <c r="BD5" s="4" t="s">
        <v>1289</v>
      </c>
      <c r="BE5" s="6">
        <f>IFERROR(BF5/BG5,"")</f>
        <v>0</v>
      </c>
      <c r="BG5" s="4">
        <f>(COUNTIF(QuizzesByQuiz!G$2:G$100,C5)=0)*3</f>
        <v>3</v>
      </c>
      <c r="BI5" s="4" t="s">
        <v>1289</v>
      </c>
      <c r="BJ5" s="6">
        <f>IFERROR(BK5/BL5,"")</f>
        <v>0</v>
      </c>
      <c r="BL5" s="4">
        <f>(COUNTIF(QuizzesByQuiz!H$2:H$100,C5)=0)*3</f>
        <v>3</v>
      </c>
      <c r="BN5" s="4" t="s">
        <v>1289</v>
      </c>
      <c r="BO5" s="6">
        <f>IFERROR(BP5/BQ5,"")</f>
        <v>0</v>
      </c>
      <c r="BQ5" s="4">
        <v>40</v>
      </c>
      <c r="BS5" s="4" t="s">
        <v>1289</v>
      </c>
      <c r="BT5" s="6">
        <f>IFERROR(BU5/BV5,"")</f>
        <v>0</v>
      </c>
      <c r="BV5" s="4">
        <f>(COUNTIF(QuizzesByQuiz!I$2:I$100,C5)=0)*5</f>
        <v>5</v>
      </c>
      <c r="BX5" s="4" t="s">
        <v>1289</v>
      </c>
      <c r="BY5" s="6">
        <f>BZ5/CA5</f>
        <v>0</v>
      </c>
      <c r="CA5" s="4">
        <v>100</v>
      </c>
      <c r="CC5" s="4" t="s">
        <v>1289</v>
      </c>
      <c r="CD5" s="6">
        <f>CE5/CF5</f>
        <v>0</v>
      </c>
      <c r="CF5" s="4">
        <v>100</v>
      </c>
      <c r="CH5" s="4" t="s">
        <v>1289</v>
      </c>
      <c r="CI5" s="6">
        <f>IFERROR(CJ5/CK5,"")</f>
        <v>0</v>
      </c>
      <c r="CK5" s="4">
        <f>(COUNTIF(QuizzesByQuiz!I$2:I$100,C5)=0)*1</f>
        <v>1</v>
      </c>
      <c r="CM5" s="4" t="s">
        <v>1289</v>
      </c>
      <c r="CN5" s="6">
        <f>IFERROR(CO5/CP5,"")</f>
        <v>0</v>
      </c>
      <c r="CP5" s="4">
        <f>(COUNTIF('Exams by Exam'!D$2:D$5,C5)=0)*72</f>
        <v>72</v>
      </c>
      <c r="CR5" s="4" t="s">
        <v>1289</v>
      </c>
      <c r="CS5" s="4" t="s">
        <v>1289</v>
      </c>
      <c r="CT5" s="6">
        <f>VLOOKUP(C5,Webwork!$G$2:$I$230,2,FALSE)/100</f>
        <v>0.27</v>
      </c>
    </row>
    <row r="6" spans="1:98" x14ac:dyDescent="0.2">
      <c r="A6" s="4" t="s">
        <v>901</v>
      </c>
      <c r="B6" s="4" t="s">
        <v>900</v>
      </c>
      <c r="C6" s="4" t="s">
        <v>897</v>
      </c>
      <c r="D6" s="8">
        <f>E6*20%+F6*10%+G6*40%+H6*30%</f>
        <v>0.11650000000000001</v>
      </c>
      <c r="E6" s="7">
        <f>CT6</f>
        <v>0.52</v>
      </c>
      <c r="F6" s="7">
        <f>(AVERAGE(K6,P6,U6,AK6,AP6,AU6,BE6,BJ6,BT6,CI6)+CD6)/(1+CD6)</f>
        <v>0.125</v>
      </c>
      <c r="G6" s="6">
        <f>(SUM(Z6,AZ6,(BO6+BY6)/(1+BY6))-MIN(Z6,AZ6,(BO6+BY6)/(1+BY6)))/2</f>
        <v>0</v>
      </c>
      <c r="H6" s="7">
        <f>CN6</f>
        <v>0</v>
      </c>
      <c r="I6" s="4" t="s">
        <v>898</v>
      </c>
      <c r="J6" s="4" t="s">
        <v>1301</v>
      </c>
      <c r="K6" s="6">
        <f>IFERROR(L6/M6,"")</f>
        <v>1</v>
      </c>
      <c r="L6" s="4">
        <v>5</v>
      </c>
      <c r="M6" s="4">
        <f>(COUNTIF(QuizzesByQuiz!A$2:A$100,C6)=0)*5</f>
        <v>5</v>
      </c>
      <c r="N6" s="5">
        <v>44650.909748711259</v>
      </c>
      <c r="O6" s="4" t="s">
        <v>1289</v>
      </c>
      <c r="P6" s="6">
        <f>IFERROR(Q6/R6,"")</f>
        <v>0</v>
      </c>
      <c r="Q6" s="4">
        <v>0</v>
      </c>
      <c r="R6" s="4">
        <f>(COUNTIF(QuizzesByQuiz!B$2:B$100,C6)=0)*4</f>
        <v>4</v>
      </c>
      <c r="S6" s="5">
        <v>44657.935529005379</v>
      </c>
      <c r="T6" s="4" t="s">
        <v>1289</v>
      </c>
      <c r="U6" s="6">
        <f>IFERROR(V6/W6,"")</f>
        <v>0</v>
      </c>
      <c r="W6" s="4">
        <f>(COUNTIF(QuizzesByQuiz!C$2:C$100,C6)=0)*5</f>
        <v>5</v>
      </c>
      <c r="Y6" s="4" t="s">
        <v>1289</v>
      </c>
      <c r="Z6" s="6" t="str">
        <f>IFERROR(AA6/AB6,"")</f>
        <v/>
      </c>
      <c r="AA6" s="4" t="str">
        <f>IF(COUNTA(AC6,AG6)&gt;0, MAX(AC6,AG6),"")</f>
        <v/>
      </c>
      <c r="AB6" s="4">
        <f>25</f>
        <v>25</v>
      </c>
      <c r="AD6" s="4">
        <v>25</v>
      </c>
      <c r="AF6" s="4" t="s">
        <v>1289</v>
      </c>
      <c r="AH6" s="4">
        <v>25</v>
      </c>
      <c r="AJ6" s="4" t="s">
        <v>1289</v>
      </c>
      <c r="AK6" s="6" t="str">
        <f>IFERROR(AL6/AM6,"")</f>
        <v/>
      </c>
      <c r="AM6" s="4">
        <f>(COUNTIF(QuizzesByQuiz!D$2:D$100,C6)=0)*5</f>
        <v>0</v>
      </c>
      <c r="AO6" s="4" t="s">
        <v>1289</v>
      </c>
      <c r="AP6" s="6">
        <f>IFERROR(AQ6/AR6,"")</f>
        <v>0</v>
      </c>
      <c r="AR6" s="4">
        <f>(COUNTIF(QuizzesByQuiz!E$2:E$100,C6)=0)*3</f>
        <v>3</v>
      </c>
      <c r="AT6" s="4" t="s">
        <v>1289</v>
      </c>
      <c r="AU6" s="6" t="str">
        <f>IFERROR(AV6/AW6,"")</f>
        <v/>
      </c>
      <c r="AW6" s="4">
        <f>(COUNTIF(QuizzesByQuiz!F$2:F$100,C6)=0)*6</f>
        <v>0</v>
      </c>
      <c r="AY6" s="4" t="s">
        <v>1289</v>
      </c>
      <c r="AZ6" s="6">
        <f>IFERROR(BA6/BB6,"")</f>
        <v>0</v>
      </c>
      <c r="BB6" s="4">
        <v>23</v>
      </c>
      <c r="BD6" s="4" t="s">
        <v>1289</v>
      </c>
      <c r="BE6" s="6">
        <f>IFERROR(BF6/BG6,"")</f>
        <v>0</v>
      </c>
      <c r="BG6" s="4">
        <f>(COUNTIF(QuizzesByQuiz!G$2:G$100,C6)=0)*3</f>
        <v>3</v>
      </c>
      <c r="BI6" s="4" t="s">
        <v>1289</v>
      </c>
      <c r="BJ6" s="6">
        <f>IFERROR(BK6/BL6,"")</f>
        <v>0</v>
      </c>
      <c r="BL6" s="4">
        <f>(COUNTIF(QuizzesByQuiz!H$2:H$100,C6)=0)*3</f>
        <v>3</v>
      </c>
      <c r="BN6" s="4" t="s">
        <v>1289</v>
      </c>
      <c r="BO6" s="6">
        <f>IFERROR(BP6/BQ6,"")</f>
        <v>0</v>
      </c>
      <c r="BQ6" s="4">
        <v>40</v>
      </c>
      <c r="BS6" s="4" t="s">
        <v>1289</v>
      </c>
      <c r="BT6" s="6">
        <f>IFERROR(BU6/BV6,"")</f>
        <v>0</v>
      </c>
      <c r="BV6" s="4">
        <f>(COUNTIF(QuizzesByQuiz!I$2:I$100,C6)=0)*5</f>
        <v>5</v>
      </c>
      <c r="BX6" s="4" t="s">
        <v>1289</v>
      </c>
      <c r="BY6" s="6">
        <f>BZ6/CA6</f>
        <v>0</v>
      </c>
      <c r="CA6" s="4">
        <v>100</v>
      </c>
      <c r="CC6" s="4" t="s">
        <v>1289</v>
      </c>
      <c r="CD6" s="6">
        <f>CE6/CF6</f>
        <v>0</v>
      </c>
      <c r="CF6" s="4">
        <v>100</v>
      </c>
      <c r="CH6" s="4" t="s">
        <v>1289</v>
      </c>
      <c r="CI6" s="6">
        <f>IFERROR(CJ6/CK6,"")</f>
        <v>0</v>
      </c>
      <c r="CK6" s="4">
        <f>(COUNTIF(QuizzesByQuiz!I$2:I$100,C6)=0)*1</f>
        <v>1</v>
      </c>
      <c r="CM6" s="4" t="s">
        <v>1289</v>
      </c>
      <c r="CN6" s="6">
        <f>IFERROR(CO6/CP6,"")</f>
        <v>0</v>
      </c>
      <c r="CP6" s="4">
        <f>(COUNTIF('Exams by Exam'!D$2:D$5,C6)=0)*72</f>
        <v>72</v>
      </c>
      <c r="CR6" s="4" t="s">
        <v>1289</v>
      </c>
      <c r="CS6" s="4" t="s">
        <v>1289</v>
      </c>
      <c r="CT6" s="6">
        <f>VLOOKUP(C6,Webwork!$G$2:$I$230,2,FALSE)/100</f>
        <v>0.52</v>
      </c>
    </row>
    <row r="7" spans="1:98" x14ac:dyDescent="0.2">
      <c r="A7" s="4" t="s">
        <v>527</v>
      </c>
      <c r="B7" s="4" t="s">
        <v>526</v>
      </c>
      <c r="C7" s="4" t="s">
        <v>523</v>
      </c>
      <c r="D7" s="8">
        <f>E7*20%+F7*10%+G7*40%+H7*30%</f>
        <v>0.12756521739130433</v>
      </c>
      <c r="E7" s="7">
        <f>CT7</f>
        <v>0.28999999999999998</v>
      </c>
      <c r="F7" s="7">
        <f>(AVERAGE(K7,P7,U7,AK7,AP7,AU7,BE7,BJ7,BT7,CI7)+CD7)/(1+CD7)</f>
        <v>0</v>
      </c>
      <c r="G7" s="6">
        <f>(SUM(Z7,AZ7,(BO7+BY7)/(1+BY7))-MIN(Z7,AZ7,(BO7+BY7)/(1+BY7)))/2</f>
        <v>0.17391304347826086</v>
      </c>
      <c r="H7" s="7">
        <f>CN7</f>
        <v>0</v>
      </c>
      <c r="I7" s="4" t="s">
        <v>524</v>
      </c>
      <c r="J7" s="4" t="s">
        <v>1302</v>
      </c>
      <c r="K7" s="6">
        <f>IFERROR(L7/M7,"")</f>
        <v>0</v>
      </c>
      <c r="M7" s="4">
        <f>(COUNTIF(QuizzesByQuiz!A$2:A$100,C7)=0)*5</f>
        <v>5</v>
      </c>
      <c r="O7" s="4" t="s">
        <v>1289</v>
      </c>
      <c r="P7" s="6">
        <f>IFERROR(Q7/R7,"")</f>
        <v>0</v>
      </c>
      <c r="R7" s="4">
        <f>(COUNTIF(QuizzesByQuiz!B$2:B$100,C7)=0)*4</f>
        <v>4</v>
      </c>
      <c r="T7" s="4" t="s">
        <v>1289</v>
      </c>
      <c r="U7" s="6">
        <f>IFERROR(V7/W7,"")</f>
        <v>0</v>
      </c>
      <c r="W7" s="4">
        <f>(COUNTIF(QuizzesByQuiz!C$2:C$100,C7)=0)*5</f>
        <v>5</v>
      </c>
      <c r="Y7" s="4" t="s">
        <v>1289</v>
      </c>
      <c r="Z7" s="6" t="str">
        <f>IFERROR(AA7/AB7,"")</f>
        <v/>
      </c>
      <c r="AA7" s="4" t="str">
        <f>IF(COUNTA(AC7,AG7)&gt;0, MAX(AC7,AG7),"")</f>
        <v/>
      </c>
      <c r="AB7" s="4">
        <f>25</f>
        <v>25</v>
      </c>
      <c r="AD7" s="4">
        <v>25</v>
      </c>
      <c r="AF7" s="4" t="s">
        <v>1289</v>
      </c>
      <c r="AH7" s="4">
        <v>25</v>
      </c>
      <c r="AJ7" s="4" t="s">
        <v>1289</v>
      </c>
      <c r="AK7" s="6">
        <f>IFERROR(AL7/AM7,"")</f>
        <v>0</v>
      </c>
      <c r="AM7" s="4">
        <f>(COUNTIF(QuizzesByQuiz!D$2:D$100,C7)=0)*5</f>
        <v>5</v>
      </c>
      <c r="AO7" s="4" t="s">
        <v>1289</v>
      </c>
      <c r="AP7" s="6">
        <f>IFERROR(AQ7/AR7,"")</f>
        <v>0</v>
      </c>
      <c r="AR7" s="4">
        <f>(COUNTIF(QuizzesByQuiz!E$2:E$100,C7)=0)*3</f>
        <v>3</v>
      </c>
      <c r="AT7" s="4" t="s">
        <v>1289</v>
      </c>
      <c r="AU7" s="6">
        <f>IFERROR(AV7/AW7,"")</f>
        <v>0</v>
      </c>
      <c r="AW7" s="4">
        <f>(COUNTIF(QuizzesByQuiz!F$2:F$100,C7)=0)*6</f>
        <v>6</v>
      </c>
      <c r="AY7" s="4" t="s">
        <v>1289</v>
      </c>
      <c r="AZ7" s="6">
        <f>IFERROR(BA7/BB7,"")</f>
        <v>0.34782608695652173</v>
      </c>
      <c r="BA7" s="4">
        <v>8</v>
      </c>
      <c r="BB7" s="4">
        <v>23</v>
      </c>
      <c r="BC7" s="5">
        <v>44692.285305071957</v>
      </c>
      <c r="BD7" s="4" t="s">
        <v>1289</v>
      </c>
      <c r="BE7" s="6">
        <f>IFERROR(BF7/BG7,"")</f>
        <v>0</v>
      </c>
      <c r="BG7" s="4">
        <f>(COUNTIF(QuizzesByQuiz!G$2:G$100,C7)=0)*3</f>
        <v>3</v>
      </c>
      <c r="BI7" s="4" t="s">
        <v>1289</v>
      </c>
      <c r="BJ7" s="6">
        <f>IFERROR(BK7/BL7,"")</f>
        <v>0</v>
      </c>
      <c r="BL7" s="4">
        <f>(COUNTIF(QuizzesByQuiz!H$2:H$100,C7)=0)*3</f>
        <v>3</v>
      </c>
      <c r="BN7" s="4" t="s">
        <v>1289</v>
      </c>
      <c r="BO7" s="6">
        <f>IFERROR(BP7/BQ7,"")</f>
        <v>0</v>
      </c>
      <c r="BQ7" s="4">
        <v>40</v>
      </c>
      <c r="BS7" s="4" t="s">
        <v>1289</v>
      </c>
      <c r="BT7" s="6">
        <f>IFERROR(BU7/BV7,"")</f>
        <v>0</v>
      </c>
      <c r="BV7" s="4">
        <f>(COUNTIF(QuizzesByQuiz!I$2:I$100,C7)=0)*5</f>
        <v>5</v>
      </c>
      <c r="BX7" s="4" t="s">
        <v>1289</v>
      </c>
      <c r="BY7" s="6">
        <f>BZ7/CA7</f>
        <v>0</v>
      </c>
      <c r="CA7" s="4">
        <v>100</v>
      </c>
      <c r="CC7" s="4" t="s">
        <v>1289</v>
      </c>
      <c r="CD7" s="6">
        <f>CE7/CF7</f>
        <v>0</v>
      </c>
      <c r="CF7" s="4">
        <v>100</v>
      </c>
      <c r="CH7" s="4" t="s">
        <v>1289</v>
      </c>
      <c r="CI7" s="6">
        <f>IFERROR(CJ7/CK7,"")</f>
        <v>0</v>
      </c>
      <c r="CK7" s="4">
        <f>(COUNTIF(QuizzesByQuiz!I$2:I$100,C7)=0)*1</f>
        <v>1</v>
      </c>
      <c r="CM7" s="4" t="s">
        <v>1289</v>
      </c>
      <c r="CN7" s="6">
        <f>IFERROR(CO7/CP7,"")</f>
        <v>0</v>
      </c>
      <c r="CP7" s="4">
        <f>(COUNTIF('Exams by Exam'!D$2:D$5,C7)=0)*72</f>
        <v>72</v>
      </c>
      <c r="CR7" s="4" t="s">
        <v>1289</v>
      </c>
      <c r="CS7" s="4" t="s">
        <v>1289</v>
      </c>
      <c r="CT7" s="6">
        <f>VLOOKUP(C7,Webwork!$G$2:$I$230,2,FALSE)/100</f>
        <v>0.28999999999999998</v>
      </c>
    </row>
    <row r="8" spans="1:98" x14ac:dyDescent="0.2">
      <c r="A8" s="4" t="s">
        <v>754</v>
      </c>
      <c r="B8" s="4" t="s">
        <v>1227</v>
      </c>
      <c r="C8" s="4" t="s">
        <v>1224</v>
      </c>
      <c r="D8" s="8">
        <f>E8*20%+F8*10%+G8*40%+H8*30%</f>
        <v>0.13600000000000001</v>
      </c>
      <c r="E8" s="7">
        <f>CT8</f>
        <v>0.19</v>
      </c>
      <c r="F8" s="7">
        <f>(AVERAGE(K8,P8,U8,AK8,AP8,AU8,BE8,BJ8,BT8,CI8)+CD8)/(1+CD8)</f>
        <v>0.22000000000000003</v>
      </c>
      <c r="G8" s="6">
        <f>(SUM(Z8,AZ8,(BO8+BY8)/(1+BY8))-MIN(Z8,AZ8,(BO8+BY8)/(1+BY8)))/2</f>
        <v>0.19</v>
      </c>
      <c r="H8" s="7">
        <f>CN8</f>
        <v>0</v>
      </c>
      <c r="I8" s="4" t="s">
        <v>1225</v>
      </c>
      <c r="J8" s="4" t="s">
        <v>1299</v>
      </c>
      <c r="K8" s="6">
        <f>IFERROR(L8/M8,"")</f>
        <v>1</v>
      </c>
      <c r="L8" s="4">
        <v>5</v>
      </c>
      <c r="M8" s="4">
        <f>(COUNTIF(QuizzesByQuiz!A$2:A$100,C8)=0)*5</f>
        <v>5</v>
      </c>
      <c r="N8" s="5">
        <v>44653.067146750604</v>
      </c>
      <c r="O8" s="4" t="s">
        <v>1289</v>
      </c>
      <c r="P8" s="6">
        <f>IFERROR(Q8/R8,"")</f>
        <v>0</v>
      </c>
      <c r="R8" s="4">
        <f>(COUNTIF(QuizzesByQuiz!B$2:B$100,C8)=0)*4</f>
        <v>4</v>
      </c>
      <c r="T8" s="4" t="s">
        <v>1289</v>
      </c>
      <c r="U8" s="6">
        <f>IFERROR(V8/W8,"")</f>
        <v>0.2</v>
      </c>
      <c r="V8" s="4">
        <v>1</v>
      </c>
      <c r="W8" s="4">
        <f>(COUNTIF(QuizzesByQuiz!C$2:C$100,C8)=0)*5</f>
        <v>5</v>
      </c>
      <c r="X8" s="5">
        <v>44667.931408652381</v>
      </c>
      <c r="Y8" s="4" t="s">
        <v>1289</v>
      </c>
      <c r="Z8" s="6">
        <f>IFERROR(AA8/AB8,"")</f>
        <v>0.38</v>
      </c>
      <c r="AA8" s="4">
        <f>IF(COUNTA(AC8,AG8)&gt;0, MAX(AC8,AG8),"")</f>
        <v>9.5</v>
      </c>
      <c r="AB8" s="4">
        <f>25</f>
        <v>25</v>
      </c>
      <c r="AD8" s="4">
        <v>25</v>
      </c>
      <c r="AF8" s="4" t="s">
        <v>1289</v>
      </c>
      <c r="AG8" s="4">
        <v>9.5</v>
      </c>
      <c r="AH8" s="4">
        <v>25</v>
      </c>
      <c r="AI8" s="5">
        <v>44675.682245904769</v>
      </c>
      <c r="AJ8" s="4" t="s">
        <v>1289</v>
      </c>
      <c r="AK8" s="6">
        <f>IFERROR(AL8/AM8,"")</f>
        <v>1</v>
      </c>
      <c r="AL8" s="4">
        <v>5</v>
      </c>
      <c r="AM8" s="4">
        <f>(COUNTIF(QuizzesByQuiz!D$2:D$100,C8)=0)*5</f>
        <v>5</v>
      </c>
      <c r="AN8" s="5">
        <v>44675.678842147259</v>
      </c>
      <c r="AO8" s="4" t="s">
        <v>1289</v>
      </c>
      <c r="AP8" s="6">
        <f>IFERROR(AQ8/AR8,"")</f>
        <v>0</v>
      </c>
      <c r="AR8" s="4">
        <f>(COUNTIF(QuizzesByQuiz!E$2:E$100,C8)=0)*3</f>
        <v>3</v>
      </c>
      <c r="AT8" s="4" t="s">
        <v>1289</v>
      </c>
      <c r="AU8" s="6">
        <f>IFERROR(AV8/AW8,"")</f>
        <v>0</v>
      </c>
      <c r="AV8" s="4">
        <v>0</v>
      </c>
      <c r="AW8" s="4">
        <f>(COUNTIF(QuizzesByQuiz!F$2:F$100,C8)=0)*6</f>
        <v>6</v>
      </c>
      <c r="AX8" s="5">
        <v>44687.937171832687</v>
      </c>
      <c r="AY8" s="4" t="s">
        <v>1289</v>
      </c>
      <c r="AZ8" s="6">
        <f>IFERROR(BA8/BB8,"")</f>
        <v>0</v>
      </c>
      <c r="BB8" s="4">
        <v>23</v>
      </c>
      <c r="BD8" s="4" t="s">
        <v>1289</v>
      </c>
      <c r="BE8" s="6">
        <f>IFERROR(BF8/BG8,"")</f>
        <v>0</v>
      </c>
      <c r="BG8" s="4">
        <f>(COUNTIF(QuizzesByQuiz!G$2:G$100,C8)=0)*3</f>
        <v>3</v>
      </c>
      <c r="BI8" s="4" t="s">
        <v>1289</v>
      </c>
      <c r="BJ8" s="6">
        <f>IFERROR(BK8/BL8,"")</f>
        <v>0</v>
      </c>
      <c r="BL8" s="4">
        <f>(COUNTIF(QuizzesByQuiz!H$2:H$100,C8)=0)*3</f>
        <v>3</v>
      </c>
      <c r="BN8" s="4" t="s">
        <v>1289</v>
      </c>
      <c r="BO8" s="6">
        <f>IFERROR(BP8/BQ8,"")</f>
        <v>0</v>
      </c>
      <c r="BQ8" s="4">
        <v>40</v>
      </c>
      <c r="BS8" s="4" t="s">
        <v>1289</v>
      </c>
      <c r="BT8" s="6">
        <f>IFERROR(BU8/BV8,"")</f>
        <v>0</v>
      </c>
      <c r="BV8" s="4">
        <f>(COUNTIF(QuizzesByQuiz!I$2:I$100,C8)=0)*5</f>
        <v>5</v>
      </c>
      <c r="BX8" s="4" t="s">
        <v>1289</v>
      </c>
      <c r="BY8" s="6">
        <f>BZ8/CA8</f>
        <v>0</v>
      </c>
      <c r="CA8" s="4">
        <v>100</v>
      </c>
      <c r="CC8" s="4" t="s">
        <v>1289</v>
      </c>
      <c r="CD8" s="6">
        <f>CE8/CF8</f>
        <v>0</v>
      </c>
      <c r="CF8" s="4">
        <v>100</v>
      </c>
      <c r="CH8" s="4" t="s">
        <v>1289</v>
      </c>
      <c r="CI8" s="6">
        <f>IFERROR(CJ8/CK8,"")</f>
        <v>0</v>
      </c>
      <c r="CK8" s="4">
        <f>(COUNTIF(QuizzesByQuiz!I$2:I$100,C8)=0)*1</f>
        <v>1</v>
      </c>
      <c r="CM8" s="4" t="s">
        <v>1289</v>
      </c>
      <c r="CN8" s="6">
        <f>IFERROR(CO8/CP8,"")</f>
        <v>0</v>
      </c>
      <c r="CP8" s="4">
        <f>(COUNTIF('Exams by Exam'!D$2:D$5,C8)=0)*72</f>
        <v>72</v>
      </c>
      <c r="CR8" s="4" t="s">
        <v>1289</v>
      </c>
      <c r="CS8" s="4" t="s">
        <v>1289</v>
      </c>
      <c r="CT8" s="6">
        <f>VLOOKUP(C8,Webwork!$G$2:$I$230,2,FALSE)/100</f>
        <v>0.19</v>
      </c>
    </row>
    <row r="9" spans="1:98" x14ac:dyDescent="0.2">
      <c r="A9" s="4" t="s">
        <v>905</v>
      </c>
      <c r="B9" s="4" t="s">
        <v>900</v>
      </c>
      <c r="C9" s="4" t="s">
        <v>902</v>
      </c>
      <c r="D9" s="8">
        <f>E9*20%+F9*10%+G9*40%+H9*30%</f>
        <v>0.14850000000000002</v>
      </c>
      <c r="E9" s="7">
        <f>CT9</f>
        <v>0.23</v>
      </c>
      <c r="F9" s="7">
        <f>(AVERAGE(K9,P9,U9,AK9,AP9,AU9,BE9,BJ9,BT9,CI9)+CD9)/(1+CD9)</f>
        <v>0.22500000000000001</v>
      </c>
      <c r="G9" s="6">
        <f>(SUM(Z9,AZ9,(BO9+BY9)/(1+BY9))-MIN(Z9,AZ9,(BO9+BY9)/(1+BY9)))/2</f>
        <v>0.2</v>
      </c>
      <c r="H9" s="7">
        <f>CN9</f>
        <v>0</v>
      </c>
      <c r="I9" s="4" t="s">
        <v>903</v>
      </c>
      <c r="J9" s="4" t="s">
        <v>1302</v>
      </c>
      <c r="K9" s="6">
        <f>IFERROR(L9/M9,"")</f>
        <v>1</v>
      </c>
      <c r="L9" s="4">
        <v>5</v>
      </c>
      <c r="M9" s="4">
        <f>(COUNTIF(QuizzesByQuiz!A$2:A$100,C9)=0)*5</f>
        <v>5</v>
      </c>
      <c r="N9" s="5">
        <v>44653.065619722387</v>
      </c>
      <c r="O9" s="4" t="s">
        <v>1289</v>
      </c>
      <c r="P9" s="6">
        <f>IFERROR(Q9/R9,"")</f>
        <v>0.25</v>
      </c>
      <c r="Q9" s="4">
        <v>1</v>
      </c>
      <c r="R9" s="4">
        <f>(COUNTIF(QuizzesByQuiz!B$2:B$100,C9)=0)*4</f>
        <v>4</v>
      </c>
      <c r="S9" s="5">
        <v>44659.68421227322</v>
      </c>
      <c r="T9" s="4" t="s">
        <v>1289</v>
      </c>
      <c r="U9" s="6">
        <f>IFERROR(V9/W9,"")</f>
        <v>0</v>
      </c>
      <c r="V9" s="4">
        <v>0</v>
      </c>
      <c r="W9" s="4">
        <f>(COUNTIF(QuizzesByQuiz!C$2:C$100,C9)=0)*5</f>
        <v>5</v>
      </c>
      <c r="X9" s="5">
        <v>44666.694444445682</v>
      </c>
      <c r="Y9" s="4" t="s">
        <v>1289</v>
      </c>
      <c r="Z9" s="6">
        <f>IFERROR(AA9/AB9,"")</f>
        <v>0.4</v>
      </c>
      <c r="AA9" s="4">
        <f>IF(COUNTA(AC9,AG9)&gt;0, MAX(AC9,AG9),"")</f>
        <v>10</v>
      </c>
      <c r="AB9" s="4">
        <f>25</f>
        <v>25</v>
      </c>
      <c r="AC9" s="4">
        <v>10</v>
      </c>
      <c r="AD9" s="4">
        <v>25</v>
      </c>
      <c r="AE9" s="5">
        <v>44674.67535976581</v>
      </c>
      <c r="AF9" s="4" t="s">
        <v>1289</v>
      </c>
      <c r="AH9" s="4">
        <v>25</v>
      </c>
      <c r="AJ9" s="4" t="s">
        <v>1289</v>
      </c>
      <c r="AK9" s="6">
        <f>IFERROR(AL9/AM9,"")</f>
        <v>1</v>
      </c>
      <c r="AL9" s="4">
        <v>5</v>
      </c>
      <c r="AM9" s="4">
        <f>(COUNTIF(QuizzesByQuiz!D$2:D$100,C9)=0)*5</f>
        <v>5</v>
      </c>
      <c r="AN9" s="5">
        <v>44674.7017268981</v>
      </c>
      <c r="AO9" s="4" t="s">
        <v>1289</v>
      </c>
      <c r="AP9" s="6">
        <f>IFERROR(AQ9/AR9,"")</f>
        <v>0</v>
      </c>
      <c r="AR9" s="4">
        <f>(COUNTIF(QuizzesByQuiz!E$2:E$100,C9)=0)*3</f>
        <v>3</v>
      </c>
      <c r="AT9" s="4" t="s">
        <v>1289</v>
      </c>
      <c r="AU9" s="6">
        <f>IFERROR(AV9/AW9,"")</f>
        <v>0</v>
      </c>
      <c r="AV9" s="4">
        <v>0</v>
      </c>
      <c r="AW9" s="4">
        <f>(COUNTIF(QuizzesByQuiz!F$2:F$100,C9)=0)*6</f>
        <v>6</v>
      </c>
      <c r="AX9" s="5">
        <v>44687.695802568553</v>
      </c>
      <c r="AY9" s="4" t="s">
        <v>1289</v>
      </c>
      <c r="AZ9" s="6">
        <f>IFERROR(BA9/BB9,"")</f>
        <v>0</v>
      </c>
      <c r="BB9" s="4">
        <v>23</v>
      </c>
      <c r="BD9" s="4" t="s">
        <v>1289</v>
      </c>
      <c r="BE9" s="6">
        <f>IFERROR(BF9/BG9,"")</f>
        <v>0</v>
      </c>
      <c r="BG9" s="4">
        <f>(COUNTIF(QuizzesByQuiz!G$2:G$100,C9)=0)*3</f>
        <v>3</v>
      </c>
      <c r="BI9" s="4" t="s">
        <v>1289</v>
      </c>
      <c r="BJ9" s="6">
        <f>IFERROR(BK9/BL9,"")</f>
        <v>0</v>
      </c>
      <c r="BL9" s="4">
        <f>(COUNTIF(QuizzesByQuiz!H$2:H$100,C9)=0)*3</f>
        <v>3</v>
      </c>
      <c r="BN9" s="4" t="s">
        <v>1289</v>
      </c>
      <c r="BO9" s="6">
        <f>IFERROR(BP9/BQ9,"")</f>
        <v>0</v>
      </c>
      <c r="BQ9" s="4">
        <v>40</v>
      </c>
      <c r="BS9" s="4" t="s">
        <v>1289</v>
      </c>
      <c r="BT9" s="6">
        <f>IFERROR(BU9/BV9,"")</f>
        <v>0</v>
      </c>
      <c r="BV9" s="4">
        <f>(COUNTIF(QuizzesByQuiz!I$2:I$100,C9)=0)*5</f>
        <v>5</v>
      </c>
      <c r="BX9" s="4" t="s">
        <v>1289</v>
      </c>
      <c r="BY9" s="6">
        <f>BZ9/CA9</f>
        <v>0</v>
      </c>
      <c r="CA9" s="4">
        <v>100</v>
      </c>
      <c r="CC9" s="4" t="s">
        <v>1289</v>
      </c>
      <c r="CD9" s="6">
        <f>CE9/CF9</f>
        <v>0</v>
      </c>
      <c r="CF9" s="4">
        <v>100</v>
      </c>
      <c r="CH9" s="4" t="s">
        <v>1289</v>
      </c>
      <c r="CI9" s="6">
        <f>IFERROR(CJ9/CK9,"")</f>
        <v>0</v>
      </c>
      <c r="CK9" s="4">
        <f>(COUNTIF(QuizzesByQuiz!I$2:I$100,C9)=0)*1</f>
        <v>1</v>
      </c>
      <c r="CM9" s="4" t="s">
        <v>1289</v>
      </c>
      <c r="CN9" s="6">
        <f>IFERROR(CO9/CP9,"")</f>
        <v>0</v>
      </c>
      <c r="CP9" s="4">
        <f>(COUNTIF('Exams by Exam'!D$2:D$5,C9)=0)*72</f>
        <v>72</v>
      </c>
      <c r="CR9" s="4" t="s">
        <v>1289</v>
      </c>
      <c r="CS9" s="4" t="s">
        <v>1289</v>
      </c>
      <c r="CT9" s="6">
        <f>VLOOKUP(C9,Webwork!$G$2:$I$230,2,FALSE)/100</f>
        <v>0.23</v>
      </c>
    </row>
    <row r="10" spans="1:98" x14ac:dyDescent="0.2">
      <c r="A10" s="4" t="s">
        <v>1138</v>
      </c>
      <c r="B10" s="4" t="s">
        <v>1137</v>
      </c>
      <c r="C10" s="4" t="s">
        <v>1134</v>
      </c>
      <c r="D10" s="8">
        <f>E10*20%+F10*10%+G10*40%+H10*30%</f>
        <v>0.14949999999999999</v>
      </c>
      <c r="E10" s="7">
        <f>CT10</f>
        <v>0.66</v>
      </c>
      <c r="F10" s="7">
        <f>(AVERAGE(K10,P10,U10,AK10,AP10,AU10,BE10,BJ10,BT10,CI10)+CD10)/(1+CD10)</f>
        <v>0.17499999999999999</v>
      </c>
      <c r="G10" s="6">
        <f>(SUM(Z10,AZ10,(BO10+BY10)/(1+BY10))-MIN(Z10,AZ10,(BO10+BY10)/(1+BY10)))/2</f>
        <v>0</v>
      </c>
      <c r="H10" s="7">
        <f>CN10</f>
        <v>0</v>
      </c>
      <c r="I10" s="4" t="s">
        <v>1135</v>
      </c>
      <c r="K10" s="6">
        <f>IFERROR(L10/M10,"")</f>
        <v>1</v>
      </c>
      <c r="L10" s="4">
        <v>5</v>
      </c>
      <c r="M10" s="4">
        <f>(COUNTIF(QuizzesByQuiz!A$2:A$100,C10)=0)*5</f>
        <v>5</v>
      </c>
      <c r="N10" s="5">
        <v>44650.90974817636</v>
      </c>
      <c r="O10" s="4" t="s">
        <v>1289</v>
      </c>
      <c r="P10" s="6">
        <f>IFERROR(Q10/R10,"")</f>
        <v>0.75</v>
      </c>
      <c r="Q10" s="4">
        <v>3</v>
      </c>
      <c r="R10" s="4">
        <f>(COUNTIF(QuizzesByQuiz!B$2:B$100,C10)=0)*4</f>
        <v>4</v>
      </c>
      <c r="S10" s="5">
        <v>44657.935528128422</v>
      </c>
      <c r="T10" s="4" t="s">
        <v>1289</v>
      </c>
      <c r="U10" s="6">
        <f>IFERROR(V10/W10,"")</f>
        <v>0</v>
      </c>
      <c r="W10" s="4">
        <f>(COUNTIF(QuizzesByQuiz!C$2:C$100,C10)=0)*5</f>
        <v>5</v>
      </c>
      <c r="Y10" s="4" t="s">
        <v>1289</v>
      </c>
      <c r="Z10" s="6" t="str">
        <f>IFERROR(AA10/AB10,"")</f>
        <v/>
      </c>
      <c r="AA10" s="4" t="str">
        <f>IF(COUNTA(AC10,AG10)&gt;0, MAX(AC10,AG10),"")</f>
        <v/>
      </c>
      <c r="AB10" s="4">
        <f>25</f>
        <v>25</v>
      </c>
      <c r="AD10" s="4">
        <v>25</v>
      </c>
      <c r="AF10" s="4" t="s">
        <v>1289</v>
      </c>
      <c r="AH10" s="4">
        <v>25</v>
      </c>
      <c r="AJ10" s="4" t="s">
        <v>1289</v>
      </c>
      <c r="AK10" s="6">
        <f>IFERROR(AL10/AM10,"")</f>
        <v>0</v>
      </c>
      <c r="AM10" s="4">
        <f>(COUNTIF(QuizzesByQuiz!D$2:D$100,C10)=0)*5</f>
        <v>5</v>
      </c>
      <c r="AO10" s="4" t="s">
        <v>1289</v>
      </c>
      <c r="AP10" s="6">
        <f>IFERROR(AQ10/AR10,"")</f>
        <v>0</v>
      </c>
      <c r="AR10" s="4">
        <f>(COUNTIF(QuizzesByQuiz!E$2:E$100,C10)=0)*3</f>
        <v>3</v>
      </c>
      <c r="AT10" s="4" t="s">
        <v>1289</v>
      </c>
      <c r="AU10" s="6">
        <f>IFERROR(AV10/AW10,"")</f>
        <v>0</v>
      </c>
      <c r="AW10" s="4">
        <f>(COUNTIF(QuizzesByQuiz!F$2:F$100,C10)=0)*6</f>
        <v>6</v>
      </c>
      <c r="AY10" s="4" t="s">
        <v>1289</v>
      </c>
      <c r="AZ10" s="6">
        <f>IFERROR(BA10/BB10,"")</f>
        <v>0</v>
      </c>
      <c r="BB10" s="4">
        <v>23</v>
      </c>
      <c r="BD10" s="4" t="s">
        <v>1289</v>
      </c>
      <c r="BE10" s="6">
        <f>IFERROR(BF10/BG10,"")</f>
        <v>0</v>
      </c>
      <c r="BG10" s="4">
        <f>(COUNTIF(QuizzesByQuiz!G$2:G$100,C10)=0)*3</f>
        <v>3</v>
      </c>
      <c r="BI10" s="4" t="s">
        <v>1289</v>
      </c>
      <c r="BJ10" s="6">
        <f>IFERROR(BK10/BL10,"")</f>
        <v>0</v>
      </c>
      <c r="BL10" s="4">
        <f>(COUNTIF(QuizzesByQuiz!H$2:H$100,C10)=0)*3</f>
        <v>3</v>
      </c>
      <c r="BN10" s="4" t="s">
        <v>1289</v>
      </c>
      <c r="BO10" s="6">
        <f>IFERROR(BP10/BQ10,"")</f>
        <v>0</v>
      </c>
      <c r="BQ10" s="4">
        <v>40</v>
      </c>
      <c r="BS10" s="4" t="s">
        <v>1289</v>
      </c>
      <c r="BT10" s="6">
        <f>IFERROR(BU10/BV10,"")</f>
        <v>0</v>
      </c>
      <c r="BV10" s="4">
        <f>(COUNTIF(QuizzesByQuiz!I$2:I$100,C10)=0)*5</f>
        <v>5</v>
      </c>
      <c r="BX10" s="4" t="s">
        <v>1289</v>
      </c>
      <c r="BY10" s="6">
        <f>BZ10/CA10</f>
        <v>0</v>
      </c>
      <c r="CA10" s="4">
        <v>100</v>
      </c>
      <c r="CC10" s="4" t="s">
        <v>1289</v>
      </c>
      <c r="CD10" s="6">
        <f>CE10/CF10</f>
        <v>0</v>
      </c>
      <c r="CF10" s="4">
        <v>100</v>
      </c>
      <c r="CH10" s="4" t="s">
        <v>1289</v>
      </c>
      <c r="CI10" s="6">
        <f>IFERROR(CJ10/CK10,"")</f>
        <v>0</v>
      </c>
      <c r="CK10" s="4">
        <f>(COUNTIF(QuizzesByQuiz!I$2:I$100,C10)=0)*1</f>
        <v>1</v>
      </c>
      <c r="CM10" s="4" t="s">
        <v>1289</v>
      </c>
      <c r="CN10" s="6">
        <f>IFERROR(CO10/CP10,"")</f>
        <v>0</v>
      </c>
      <c r="CP10" s="4">
        <f>(COUNTIF('Exams by Exam'!D$2:D$5,C10)=0)*72</f>
        <v>72</v>
      </c>
      <c r="CR10" s="4" t="s">
        <v>1289</v>
      </c>
      <c r="CS10" s="4" t="s">
        <v>1289</v>
      </c>
      <c r="CT10" s="6">
        <f>VLOOKUP(C10,Webwork!$G$2:$I$230,2,FALSE)/100</f>
        <v>0.66</v>
      </c>
    </row>
    <row r="11" spans="1:98" x14ac:dyDescent="0.2">
      <c r="A11" s="4" t="s">
        <v>961</v>
      </c>
      <c r="B11" s="4" t="s">
        <v>960</v>
      </c>
      <c r="C11" s="4" t="s">
        <v>957</v>
      </c>
      <c r="D11" s="8">
        <f>E11*20%+F11*10%+G11*40%+H11*30%</f>
        <v>0.16100000000000003</v>
      </c>
      <c r="E11" s="7">
        <f>CT11</f>
        <v>0.39</v>
      </c>
      <c r="F11" s="7">
        <f>(AVERAGE(K11,P11,U11,AK11,AP11,AU11,BE11,BJ11,BT11,CI11)+CD11)/(1+CD11)</f>
        <v>0.31</v>
      </c>
      <c r="G11" s="6">
        <f>(SUM(Z11,AZ11,(BO11+BY11)/(1+BY11))-MIN(Z11,AZ11,(BO11+BY11)/(1+BY11)))/2</f>
        <v>0.13</v>
      </c>
      <c r="H11" s="7">
        <f>CN11</f>
        <v>0</v>
      </c>
      <c r="I11" s="4" t="s">
        <v>958</v>
      </c>
      <c r="J11" s="4" t="s">
        <v>1302</v>
      </c>
      <c r="K11" s="6">
        <f>IFERROR(L11/M11,"")</f>
        <v>1</v>
      </c>
      <c r="L11" s="4">
        <v>5</v>
      </c>
      <c r="M11" s="4">
        <f>(COUNTIF(QuizzesByQuiz!A$2:A$100,C11)=0)*5</f>
        <v>5</v>
      </c>
      <c r="N11" s="5">
        <v>44653.065619590277</v>
      </c>
      <c r="O11" s="4" t="s">
        <v>1289</v>
      </c>
      <c r="P11" s="6">
        <f>IFERROR(Q11/R11,"")</f>
        <v>0.5</v>
      </c>
      <c r="Q11" s="4">
        <v>2</v>
      </c>
      <c r="R11" s="4">
        <f>(COUNTIF(QuizzesByQuiz!B$2:B$100,C11)=0)*4</f>
        <v>4</v>
      </c>
      <c r="S11" s="5">
        <v>44659.684212212422</v>
      </c>
      <c r="T11" s="4" t="s">
        <v>1289</v>
      </c>
      <c r="U11" s="6">
        <f>IFERROR(V11/W11,"")</f>
        <v>0.6</v>
      </c>
      <c r="V11" s="4">
        <v>3</v>
      </c>
      <c r="W11" s="4">
        <f>(COUNTIF(QuizzesByQuiz!C$2:C$100,C11)=0)*5</f>
        <v>5</v>
      </c>
      <c r="X11" s="5">
        <v>44666.694444413231</v>
      </c>
      <c r="Y11" s="4" t="s">
        <v>1289</v>
      </c>
      <c r="Z11" s="6">
        <f>IFERROR(AA11/AB11,"")</f>
        <v>0.26</v>
      </c>
      <c r="AA11" s="4">
        <f>IF(COUNTA(AC11,AG11)&gt;0, MAX(AC11,AG11),"")</f>
        <v>6.5</v>
      </c>
      <c r="AB11" s="4">
        <f>25</f>
        <v>25</v>
      </c>
      <c r="AD11" s="4">
        <v>25</v>
      </c>
      <c r="AF11" s="4" t="s">
        <v>1289</v>
      </c>
      <c r="AG11" s="4">
        <v>6.5</v>
      </c>
      <c r="AH11" s="4">
        <v>25</v>
      </c>
      <c r="AI11" s="5">
        <v>44675.682070565592</v>
      </c>
      <c r="AJ11" s="4" t="s">
        <v>1289</v>
      </c>
      <c r="AK11" s="6">
        <f>IFERROR(AL11/AM11,"")</f>
        <v>1</v>
      </c>
      <c r="AL11" s="4">
        <v>5</v>
      </c>
      <c r="AM11" s="4">
        <f>(COUNTIF(QuizzesByQuiz!D$2:D$100,C11)=0)*5</f>
        <v>5</v>
      </c>
      <c r="AN11" s="5">
        <v>44674.701727053893</v>
      </c>
      <c r="AO11" s="4" t="s">
        <v>1289</v>
      </c>
      <c r="AP11" s="6">
        <f>IFERROR(AQ11/AR11,"")</f>
        <v>0</v>
      </c>
      <c r="AR11" s="4">
        <f>(COUNTIF(QuizzesByQuiz!E$2:E$100,C11)=0)*3</f>
        <v>3</v>
      </c>
      <c r="AT11" s="4" t="s">
        <v>1289</v>
      </c>
      <c r="AU11" s="6">
        <f>IFERROR(AV11/AW11,"")</f>
        <v>0</v>
      </c>
      <c r="AW11" s="4">
        <f>(COUNTIF(QuizzesByQuiz!F$2:F$100,C11)=0)*6</f>
        <v>6</v>
      </c>
      <c r="AY11" s="4" t="s">
        <v>1289</v>
      </c>
      <c r="AZ11" s="6">
        <f>IFERROR(BA11/BB11,"")</f>
        <v>0</v>
      </c>
      <c r="BB11" s="4">
        <v>23</v>
      </c>
      <c r="BD11" s="4" t="s">
        <v>1289</v>
      </c>
      <c r="BE11" s="6">
        <f>IFERROR(BF11/BG11,"")</f>
        <v>0</v>
      </c>
      <c r="BG11" s="4">
        <f>(COUNTIF(QuizzesByQuiz!G$2:G$100,C11)=0)*3</f>
        <v>3</v>
      </c>
      <c r="BI11" s="4" t="s">
        <v>1289</v>
      </c>
      <c r="BJ11" s="6">
        <f>IFERROR(BK11/BL11,"")</f>
        <v>0</v>
      </c>
      <c r="BL11" s="4">
        <f>(COUNTIF(QuizzesByQuiz!H$2:H$100,C11)=0)*3</f>
        <v>3</v>
      </c>
      <c r="BN11" s="4" t="s">
        <v>1289</v>
      </c>
      <c r="BO11" s="6">
        <f>IFERROR(BP11/BQ11,"")</f>
        <v>0</v>
      </c>
      <c r="BQ11" s="4">
        <v>40</v>
      </c>
      <c r="BS11" s="4" t="s">
        <v>1289</v>
      </c>
      <c r="BT11" s="6">
        <f>IFERROR(BU11/BV11,"")</f>
        <v>0</v>
      </c>
      <c r="BV11" s="4">
        <f>(COUNTIF(QuizzesByQuiz!I$2:I$100,C11)=0)*5</f>
        <v>5</v>
      </c>
      <c r="BX11" s="4" t="s">
        <v>1289</v>
      </c>
      <c r="BY11" s="6">
        <f>BZ11/CA11</f>
        <v>0</v>
      </c>
      <c r="CA11" s="4">
        <v>100</v>
      </c>
      <c r="CC11" s="4" t="s">
        <v>1289</v>
      </c>
      <c r="CD11" s="6">
        <f>CE11/CF11</f>
        <v>0</v>
      </c>
      <c r="CF11" s="4">
        <v>100</v>
      </c>
      <c r="CH11" s="4" t="s">
        <v>1289</v>
      </c>
      <c r="CI11" s="6">
        <f>IFERROR(CJ11/CK11,"")</f>
        <v>0</v>
      </c>
      <c r="CK11" s="4">
        <f>(COUNTIF(QuizzesByQuiz!I$2:I$100,C11)=0)*1</f>
        <v>1</v>
      </c>
      <c r="CM11" s="4" t="s">
        <v>1289</v>
      </c>
      <c r="CN11" s="6">
        <f>IFERROR(CO11/CP11,"")</f>
        <v>0</v>
      </c>
      <c r="CP11" s="4">
        <f>(COUNTIF('Exams by Exam'!D$2:D$5,C11)=0)*72</f>
        <v>72</v>
      </c>
      <c r="CR11" s="4" t="s">
        <v>1289</v>
      </c>
      <c r="CS11" s="4" t="s">
        <v>1289</v>
      </c>
      <c r="CT11" s="6">
        <f>VLOOKUP(C11,Webwork!$G$2:$I$230,2,FALSE)/100</f>
        <v>0.39</v>
      </c>
    </row>
    <row r="12" spans="1:98" x14ac:dyDescent="0.2">
      <c r="A12" s="4" t="s">
        <v>847</v>
      </c>
      <c r="B12" s="4" t="s">
        <v>846</v>
      </c>
      <c r="C12" s="4" t="s">
        <v>843</v>
      </c>
      <c r="D12" s="8">
        <f>E12*20%+F12*10%+G12*40%+H12*30%</f>
        <v>0.17799999999999999</v>
      </c>
      <c r="E12" s="7">
        <f>CT12</f>
        <v>0.47</v>
      </c>
      <c r="F12" s="7">
        <f>(AVERAGE(K12,P12,U12,AK12,AP12,AU12,BE12,BJ12,BT12,CI12)+CD12)/(1+CD12)</f>
        <v>0.2</v>
      </c>
      <c r="G12" s="6">
        <f>(SUM(Z12,AZ12,(BO12+BY12)/(1+BY12))-MIN(Z12,AZ12,(BO12+BY12)/(1+BY12)))/2</f>
        <v>0.16</v>
      </c>
      <c r="H12" s="7">
        <f>CN12</f>
        <v>0</v>
      </c>
      <c r="I12" s="4" t="s">
        <v>844</v>
      </c>
      <c r="J12" s="4" t="s">
        <v>1302</v>
      </c>
      <c r="K12" s="6">
        <f>IFERROR(L12/M12,"")</f>
        <v>1</v>
      </c>
      <c r="L12" s="4">
        <v>5</v>
      </c>
      <c r="M12" s="4">
        <f>(COUNTIF(QuizzesByQuiz!A$2:A$100,C12)=0)*5</f>
        <v>5</v>
      </c>
      <c r="N12" s="5">
        <v>44653.065619813875</v>
      </c>
      <c r="O12" s="4" t="s">
        <v>1289</v>
      </c>
      <c r="P12" s="6">
        <f>IFERROR(Q12/R12,"")</f>
        <v>0</v>
      </c>
      <c r="R12" s="4">
        <f>(COUNTIF(QuizzesByQuiz!B$2:B$100,C12)=0)*4</f>
        <v>4</v>
      </c>
      <c r="T12" s="4" t="s">
        <v>1289</v>
      </c>
      <c r="U12" s="6">
        <f>IFERROR(V12/W12,"")</f>
        <v>0</v>
      </c>
      <c r="V12" s="4">
        <v>0</v>
      </c>
      <c r="W12" s="4">
        <f>(COUNTIF(QuizzesByQuiz!C$2:C$100,C12)=0)*5</f>
        <v>5</v>
      </c>
      <c r="X12" s="5">
        <v>44666.694444392786</v>
      </c>
      <c r="Y12" s="4" t="s">
        <v>1289</v>
      </c>
      <c r="Z12" s="6">
        <f>IFERROR(AA12/AB12,"")</f>
        <v>0.32</v>
      </c>
      <c r="AA12" s="4">
        <f>IF(COUNTA(AC12,AG12)&gt;0, MAX(AC12,AG12),"")</f>
        <v>8</v>
      </c>
      <c r="AB12" s="4">
        <f>25</f>
        <v>25</v>
      </c>
      <c r="AC12" s="4">
        <v>8</v>
      </c>
      <c r="AD12" s="4">
        <v>25</v>
      </c>
      <c r="AE12" s="5">
        <v>44674.675398179999</v>
      </c>
      <c r="AF12" s="4" t="s">
        <v>1289</v>
      </c>
      <c r="AH12" s="4">
        <v>25</v>
      </c>
      <c r="AJ12" s="4" t="s">
        <v>1289</v>
      </c>
      <c r="AK12" s="6">
        <f>IFERROR(AL12/AM12,"")</f>
        <v>1</v>
      </c>
      <c r="AL12" s="4">
        <v>5</v>
      </c>
      <c r="AM12" s="4">
        <f>(COUNTIF(QuizzesByQuiz!D$2:D$100,C12)=0)*5</f>
        <v>5</v>
      </c>
      <c r="AN12" s="5">
        <v>44674.701727001331</v>
      </c>
      <c r="AO12" s="4" t="s">
        <v>1289</v>
      </c>
      <c r="AP12" s="6">
        <f>IFERROR(AQ12/AR12,"")</f>
        <v>0</v>
      </c>
      <c r="AR12" s="4">
        <f>(COUNTIF(QuizzesByQuiz!E$2:E$100,C12)=0)*3</f>
        <v>3</v>
      </c>
      <c r="AT12" s="4" t="s">
        <v>1289</v>
      </c>
      <c r="AU12" s="6">
        <f>IFERROR(AV12/AW12,"")</f>
        <v>0</v>
      </c>
      <c r="AW12" s="4">
        <f>(COUNTIF(QuizzesByQuiz!F$2:F$100,C12)=0)*6</f>
        <v>6</v>
      </c>
      <c r="AY12" s="4" t="s">
        <v>1289</v>
      </c>
      <c r="AZ12" s="6">
        <f>IFERROR(BA12/BB12,"")</f>
        <v>0</v>
      </c>
      <c r="BB12" s="4">
        <v>23</v>
      </c>
      <c r="BD12" s="4" t="s">
        <v>1289</v>
      </c>
      <c r="BE12" s="6">
        <f>IFERROR(BF12/BG12,"")</f>
        <v>0</v>
      </c>
      <c r="BG12" s="4">
        <f>(COUNTIF(QuizzesByQuiz!G$2:G$100,C12)=0)*3</f>
        <v>3</v>
      </c>
      <c r="BI12" s="4" t="s">
        <v>1289</v>
      </c>
      <c r="BJ12" s="6">
        <f>IFERROR(BK12/BL12,"")</f>
        <v>0</v>
      </c>
      <c r="BL12" s="4">
        <f>(COUNTIF(QuizzesByQuiz!H$2:H$100,C12)=0)*3</f>
        <v>3</v>
      </c>
      <c r="BN12" s="4" t="s">
        <v>1289</v>
      </c>
      <c r="BO12" s="6">
        <f>IFERROR(BP12/BQ12,"")</f>
        <v>0</v>
      </c>
      <c r="BQ12" s="4">
        <v>40</v>
      </c>
      <c r="BS12" s="4" t="s">
        <v>1289</v>
      </c>
      <c r="BT12" s="6">
        <f>IFERROR(BU12/BV12,"")</f>
        <v>0</v>
      </c>
      <c r="BV12" s="4">
        <f>(COUNTIF(QuizzesByQuiz!I$2:I$100,C12)=0)*5</f>
        <v>5</v>
      </c>
      <c r="BX12" s="4" t="s">
        <v>1289</v>
      </c>
      <c r="BY12" s="6">
        <f>BZ12/CA12</f>
        <v>0</v>
      </c>
      <c r="CA12" s="4">
        <v>100</v>
      </c>
      <c r="CC12" s="4" t="s">
        <v>1289</v>
      </c>
      <c r="CD12" s="6">
        <f>CE12/CF12</f>
        <v>0</v>
      </c>
      <c r="CF12" s="4">
        <v>100</v>
      </c>
      <c r="CH12" s="4" t="s">
        <v>1289</v>
      </c>
      <c r="CI12" s="6">
        <f>IFERROR(CJ12/CK12,"")</f>
        <v>0</v>
      </c>
      <c r="CK12" s="4">
        <f>(COUNTIF(QuizzesByQuiz!I$2:I$100,C12)=0)*1</f>
        <v>1</v>
      </c>
      <c r="CM12" s="4" t="s">
        <v>1289</v>
      </c>
      <c r="CN12" s="6">
        <f>IFERROR(CO12/CP12,"")</f>
        <v>0</v>
      </c>
      <c r="CP12" s="4">
        <f>(COUNTIF('Exams by Exam'!D$2:D$5,C12)=0)*72</f>
        <v>72</v>
      </c>
      <c r="CR12" s="4" t="s">
        <v>1289</v>
      </c>
      <c r="CS12" s="4" t="s">
        <v>1289</v>
      </c>
      <c r="CT12" s="6">
        <f>VLOOKUP(C12,Webwork!$G$2:$I$230,2,FALSE)/100</f>
        <v>0.47</v>
      </c>
    </row>
    <row r="13" spans="1:98" x14ac:dyDescent="0.2">
      <c r="A13" s="4" t="s">
        <v>792</v>
      </c>
      <c r="B13" s="4" t="s">
        <v>791</v>
      </c>
      <c r="C13" s="4" t="s">
        <v>788</v>
      </c>
      <c r="D13" s="8">
        <f>E13*20%+F13*10%+G13*40%+H13*30%</f>
        <v>0.17858695652173917</v>
      </c>
      <c r="E13" s="7">
        <f>CT13</f>
        <v>0.09</v>
      </c>
      <c r="F13" s="7">
        <f>(AVERAGE(K13,P13,U13,AK13,AP13,AU13,BE13,BJ13,BT13,CI13)+CD13)/(1+CD13)</f>
        <v>0.22500000000000001</v>
      </c>
      <c r="G13" s="6">
        <f>(SUM(Z13,AZ13,(BO13+BY13)/(1+BY13))-MIN(Z13,AZ13,(BO13+BY13)/(1+BY13)))/2</f>
        <v>0.34521739130434786</v>
      </c>
      <c r="H13" s="7">
        <f>CN13</f>
        <v>0</v>
      </c>
      <c r="I13" s="4" t="s">
        <v>789</v>
      </c>
      <c r="J13" s="4" t="s">
        <v>1301</v>
      </c>
      <c r="K13" s="6">
        <f>IFERROR(L13/M13,"")</f>
        <v>1</v>
      </c>
      <c r="L13" s="4">
        <v>5</v>
      </c>
      <c r="M13" s="4">
        <f>(COUNTIF(QuizzesByQuiz!A$2:A$100,C13)=0)*5</f>
        <v>5</v>
      </c>
      <c r="N13" s="5">
        <v>44650.909748726226</v>
      </c>
      <c r="O13" s="4" t="s">
        <v>1289</v>
      </c>
      <c r="P13" s="6">
        <f>IFERROR(Q13/R13,"")</f>
        <v>0</v>
      </c>
      <c r="R13" s="4">
        <f>(COUNTIF(QuizzesByQuiz!B$2:B$100,C13)=0)*4</f>
        <v>4</v>
      </c>
      <c r="T13" s="4" t="s">
        <v>1289</v>
      </c>
      <c r="U13" s="6">
        <f>IFERROR(V13/W13,"")</f>
        <v>0.8</v>
      </c>
      <c r="V13" s="4">
        <v>4</v>
      </c>
      <c r="W13" s="4">
        <f>(COUNTIF(QuizzesByQuiz!C$2:C$100,C13)=0)*5</f>
        <v>5</v>
      </c>
      <c r="X13" s="5">
        <v>44677.865289206529</v>
      </c>
      <c r="Y13" s="4" t="s">
        <v>1289</v>
      </c>
      <c r="Z13" s="6">
        <f>IFERROR(AA13/AB13,"")</f>
        <v>0.56000000000000005</v>
      </c>
      <c r="AA13" s="4">
        <f>IF(COUNTA(AC13,AG13)&gt;0, MAX(AC13,AG13),"")</f>
        <v>14</v>
      </c>
      <c r="AB13" s="4">
        <f>25</f>
        <v>25</v>
      </c>
      <c r="AC13" s="4">
        <v>14</v>
      </c>
      <c r="AD13" s="4">
        <v>25</v>
      </c>
      <c r="AE13" s="5">
        <v>44674.675359641689</v>
      </c>
      <c r="AF13" s="4" t="s">
        <v>1289</v>
      </c>
      <c r="AH13" s="4">
        <v>25</v>
      </c>
      <c r="AJ13" s="4" t="s">
        <v>1289</v>
      </c>
      <c r="AK13" s="6" t="str">
        <f>IFERROR(AL13/AM13,"")</f>
        <v/>
      </c>
      <c r="AM13" s="4">
        <f>(COUNTIF(QuizzesByQuiz!D$2:D$100,C13)=0)*5</f>
        <v>0</v>
      </c>
      <c r="AO13" s="4" t="s">
        <v>1289</v>
      </c>
      <c r="AP13" s="6">
        <f>IFERROR(AQ13/AR13,"")</f>
        <v>0</v>
      </c>
      <c r="AR13" s="4">
        <f>(COUNTIF(QuizzesByQuiz!E$2:E$100,C13)=0)*3</f>
        <v>3</v>
      </c>
      <c r="AT13" s="4" t="s">
        <v>1289</v>
      </c>
      <c r="AU13" s="6" t="str">
        <f>IFERROR(AV13/AW13,"")</f>
        <v/>
      </c>
      <c r="AW13" s="4">
        <f>(COUNTIF(QuizzesByQuiz!F$2:F$100,C13)=0)*6</f>
        <v>0</v>
      </c>
      <c r="AY13" s="4" t="s">
        <v>1289</v>
      </c>
      <c r="AZ13" s="6">
        <f>IFERROR(BA13/BB13,"")</f>
        <v>0.13043478260869565</v>
      </c>
      <c r="BA13" s="4">
        <v>3</v>
      </c>
      <c r="BB13" s="4">
        <v>23</v>
      </c>
      <c r="BC13" s="5">
        <v>44692.286386088555</v>
      </c>
      <c r="BD13" s="4" t="s">
        <v>1289</v>
      </c>
      <c r="BE13" s="6">
        <f>IFERROR(BF13/BG13,"")</f>
        <v>0</v>
      </c>
      <c r="BG13" s="4">
        <f>(COUNTIF(QuizzesByQuiz!G$2:G$100,C13)=0)*3</f>
        <v>3</v>
      </c>
      <c r="BI13" s="4" t="s">
        <v>1289</v>
      </c>
      <c r="BJ13" s="6">
        <f>IFERROR(BK13/BL13,"")</f>
        <v>0</v>
      </c>
      <c r="BL13" s="4">
        <f>(COUNTIF(QuizzesByQuiz!H$2:H$100,C13)=0)*3</f>
        <v>3</v>
      </c>
      <c r="BN13" s="4" t="s">
        <v>1289</v>
      </c>
      <c r="BO13" s="6">
        <f>IFERROR(BP13/BQ13,"")</f>
        <v>0</v>
      </c>
      <c r="BQ13" s="4">
        <v>40</v>
      </c>
      <c r="BS13" s="4" t="s">
        <v>1289</v>
      </c>
      <c r="BT13" s="6">
        <f>IFERROR(BU13/BV13,"")</f>
        <v>0</v>
      </c>
      <c r="BV13" s="4">
        <f>(COUNTIF(QuizzesByQuiz!I$2:I$100,C13)=0)*5</f>
        <v>5</v>
      </c>
      <c r="BX13" s="4" t="s">
        <v>1289</v>
      </c>
      <c r="BY13" s="6">
        <f>BZ13/CA13</f>
        <v>0</v>
      </c>
      <c r="CA13" s="4">
        <v>100</v>
      </c>
      <c r="CC13" s="4" t="s">
        <v>1289</v>
      </c>
      <c r="CD13" s="6">
        <f>CE13/CF13</f>
        <v>0</v>
      </c>
      <c r="CF13" s="4">
        <v>100</v>
      </c>
      <c r="CH13" s="4" t="s">
        <v>1289</v>
      </c>
      <c r="CI13" s="6">
        <f>IFERROR(CJ13/CK13,"")</f>
        <v>0</v>
      </c>
      <c r="CK13" s="4">
        <f>(COUNTIF(QuizzesByQuiz!I$2:I$100,C13)=0)*1</f>
        <v>1</v>
      </c>
      <c r="CM13" s="4" t="s">
        <v>1289</v>
      </c>
      <c r="CN13" s="6">
        <f>IFERROR(CO13/CP13,"")</f>
        <v>0</v>
      </c>
      <c r="CP13" s="4">
        <f>(COUNTIF('Exams by Exam'!D$2:D$5,C13)=0)*72</f>
        <v>72</v>
      </c>
      <c r="CR13" s="4" t="s">
        <v>1289</v>
      </c>
      <c r="CS13" s="4" t="s">
        <v>1289</v>
      </c>
      <c r="CT13" s="6">
        <f>VLOOKUP(C13,Webwork!$G$2:$I$230,2,FALSE)/100</f>
        <v>0.09</v>
      </c>
    </row>
    <row r="14" spans="1:98" x14ac:dyDescent="0.2">
      <c r="A14" s="4" t="s">
        <v>1041</v>
      </c>
      <c r="B14" s="4" t="s">
        <v>1040</v>
      </c>
      <c r="C14" s="4" t="s">
        <v>1037</v>
      </c>
      <c r="D14" s="8">
        <f>E14*20%+F14*10%+G14*40%+H14*30%</f>
        <v>0.2156666666666667</v>
      </c>
      <c r="E14" s="7">
        <f>CT14</f>
        <v>0.53</v>
      </c>
      <c r="F14" s="7">
        <f>(AVERAGE(K14,P14,U14,AK14,AP14,AU14,BE14,BJ14,BT14,CI14)+CD14)/(1+CD14)</f>
        <v>0.26666666666666666</v>
      </c>
      <c r="G14" s="6">
        <f>(SUM(Z14,AZ14,(BO14+BY14)/(1+BY14))-MIN(Z14,AZ14,(BO14+BY14)/(1+BY14)))/2</f>
        <v>0.20750000000000002</v>
      </c>
      <c r="H14" s="7">
        <f>CN14</f>
        <v>0</v>
      </c>
      <c r="I14" s="4" t="s">
        <v>1038</v>
      </c>
      <c r="J14" s="4" t="s">
        <v>1292</v>
      </c>
      <c r="K14" s="6">
        <f>IFERROR(L14/M14,"")</f>
        <v>1</v>
      </c>
      <c r="L14" s="4">
        <v>5</v>
      </c>
      <c r="M14" s="4">
        <f>(COUNTIF(QuizzesByQuiz!A$2:A$100,C14)=0)*5</f>
        <v>5</v>
      </c>
      <c r="N14" s="5">
        <v>44650.909748928607</v>
      </c>
      <c r="O14" s="4" t="s">
        <v>1289</v>
      </c>
      <c r="P14" s="6">
        <f>IFERROR(Q14/R14,"")</f>
        <v>0</v>
      </c>
      <c r="Q14" s="4">
        <v>0</v>
      </c>
      <c r="R14" s="4">
        <f>(COUNTIF(QuizzesByQuiz!B$2:B$100,C14)=0)*4</f>
        <v>4</v>
      </c>
      <c r="S14" s="5">
        <v>44657.935526782647</v>
      </c>
      <c r="T14" s="4" t="s">
        <v>1289</v>
      </c>
      <c r="U14" s="6">
        <f>IFERROR(V14/W14,"")</f>
        <v>0.8</v>
      </c>
      <c r="V14" s="4">
        <v>4</v>
      </c>
      <c r="W14" s="4">
        <f>(COUNTIF(QuizzesByQuiz!C$2:C$100,C14)=0)*5</f>
        <v>5</v>
      </c>
      <c r="X14" s="5">
        <v>44677.865288347748</v>
      </c>
      <c r="Y14" s="4" t="s">
        <v>1289</v>
      </c>
      <c r="Z14" s="6">
        <f>IFERROR(AA14/AB14,"")</f>
        <v>0.34</v>
      </c>
      <c r="AA14" s="4">
        <f>IF(COUNTA(AC14,AG14)&gt;0, MAX(AC14,AG14),"")</f>
        <v>8.5</v>
      </c>
      <c r="AB14" s="4">
        <f>25</f>
        <v>25</v>
      </c>
      <c r="AC14" s="4">
        <v>8.5</v>
      </c>
      <c r="AD14" s="4">
        <v>25</v>
      </c>
      <c r="AE14" s="5">
        <v>44674.675398151783</v>
      </c>
      <c r="AF14" s="4" t="s">
        <v>1289</v>
      </c>
      <c r="AH14" s="4">
        <v>25</v>
      </c>
      <c r="AJ14" s="4" t="s">
        <v>1289</v>
      </c>
      <c r="AK14" s="6" t="str">
        <f>IFERROR(AL14/AM14,"")</f>
        <v/>
      </c>
      <c r="AM14" s="4">
        <f>(COUNTIF(QuizzesByQuiz!D$2:D$100,C14)=0)*5</f>
        <v>0</v>
      </c>
      <c r="AO14" s="4" t="s">
        <v>1289</v>
      </c>
      <c r="AP14" s="6">
        <f>IFERROR(AQ14/AR14,"")</f>
        <v>0.33333333333333331</v>
      </c>
      <c r="AQ14" s="4">
        <v>1</v>
      </c>
      <c r="AR14" s="4">
        <f>(COUNTIF(QuizzesByQuiz!E$2:E$100,C14)=0)*3</f>
        <v>3</v>
      </c>
      <c r="AS14" s="5">
        <v>44687.925385521885</v>
      </c>
      <c r="AT14" s="4" t="s">
        <v>1289</v>
      </c>
      <c r="AU14" s="6" t="str">
        <f>IFERROR(AV14/AW14,"")</f>
        <v/>
      </c>
      <c r="AW14" s="4">
        <f>(COUNTIF(QuizzesByQuiz!F$2:F$100,C14)=0)*6</f>
        <v>0</v>
      </c>
      <c r="AY14" s="4" t="s">
        <v>1289</v>
      </c>
      <c r="AZ14" s="6">
        <f>IFERROR(BA14/BB14,"")</f>
        <v>0</v>
      </c>
      <c r="BB14" s="4">
        <v>23</v>
      </c>
      <c r="BD14" s="4" t="s">
        <v>1289</v>
      </c>
      <c r="BE14" s="6">
        <f>IFERROR(BF14/BG14,"")</f>
        <v>0</v>
      </c>
      <c r="BF14" s="4">
        <v>0</v>
      </c>
      <c r="BG14" s="4">
        <f>(COUNTIF(QuizzesByQuiz!G$2:G$100,C14)=0)*3</f>
        <v>3</v>
      </c>
      <c r="BH14" s="5">
        <v>44694.823170747084</v>
      </c>
      <c r="BI14" s="4" t="s">
        <v>1289</v>
      </c>
      <c r="BJ14" s="6">
        <f>IFERROR(BK14/BL14,"")</f>
        <v>0</v>
      </c>
      <c r="BL14" s="4">
        <f>(COUNTIF(QuizzesByQuiz!H$2:H$100,C14)=0)*3</f>
        <v>3</v>
      </c>
      <c r="BN14" s="4" t="s">
        <v>1289</v>
      </c>
      <c r="BO14" s="6">
        <f>IFERROR(BP14/BQ14,"")</f>
        <v>7.4999999999999997E-2</v>
      </c>
      <c r="BP14" s="4">
        <v>3</v>
      </c>
      <c r="BQ14" s="4">
        <v>40</v>
      </c>
      <c r="BR14" s="5">
        <v>44707.971303376886</v>
      </c>
      <c r="BS14" s="4" t="s">
        <v>1289</v>
      </c>
      <c r="BT14" s="6">
        <f>IFERROR(BU14/BV14,"")</f>
        <v>0</v>
      </c>
      <c r="BV14" s="4">
        <f>(COUNTIF(QuizzesByQuiz!I$2:I$100,C14)=0)*5</f>
        <v>5</v>
      </c>
      <c r="BX14" s="4" t="s">
        <v>1289</v>
      </c>
      <c r="BY14" s="6">
        <f>BZ14/CA14</f>
        <v>0</v>
      </c>
      <c r="CA14" s="4">
        <v>100</v>
      </c>
      <c r="CC14" s="4" t="s">
        <v>1289</v>
      </c>
      <c r="CD14" s="6">
        <f>CE14/CF14</f>
        <v>0</v>
      </c>
      <c r="CF14" s="4">
        <v>100</v>
      </c>
      <c r="CH14" s="4" t="s">
        <v>1289</v>
      </c>
      <c r="CI14" s="6">
        <f>IFERROR(CJ14/CK14,"")</f>
        <v>0</v>
      </c>
      <c r="CK14" s="4">
        <f>(COUNTIF(QuizzesByQuiz!I$2:I$100,C14)=0)*1</f>
        <v>1</v>
      </c>
      <c r="CM14" s="4" t="s">
        <v>1289</v>
      </c>
      <c r="CN14" s="6">
        <f>IFERROR(CO14/CP14,"")</f>
        <v>0</v>
      </c>
      <c r="CP14" s="4">
        <f>(COUNTIF('Exams by Exam'!D$2:D$5,C14)=0)*72</f>
        <v>72</v>
      </c>
      <c r="CR14" s="4" t="s">
        <v>1289</v>
      </c>
      <c r="CS14" s="4" t="s">
        <v>1289</v>
      </c>
      <c r="CT14" s="6">
        <f>VLOOKUP(C14,Webwork!$G$2:$I$230,2,FALSE)/100</f>
        <v>0.53</v>
      </c>
    </row>
    <row r="15" spans="1:98" x14ac:dyDescent="0.2">
      <c r="A15" s="4" t="s">
        <v>456</v>
      </c>
      <c r="B15" s="4" t="s">
        <v>455</v>
      </c>
      <c r="C15" s="4" t="s">
        <v>452</v>
      </c>
      <c r="D15" s="8">
        <f>E15*20%+F15*10%+G15*40%+H15*30%</f>
        <v>0.21799999999999997</v>
      </c>
      <c r="E15" s="7">
        <f>CT15</f>
        <v>0.71</v>
      </c>
      <c r="F15" s="7">
        <f>(AVERAGE(K15,P15,U15,AK15,AP15,AU15,BE15,BJ15,BT15,CI15)+CD15)/(1+CD15)</f>
        <v>0.2</v>
      </c>
      <c r="G15" s="6">
        <f>(SUM(Z15,AZ15,(BO15+BY15)/(1+BY15))-MIN(Z15,AZ15,(BO15+BY15)/(1+BY15)))/2</f>
        <v>0.14000000000000001</v>
      </c>
      <c r="H15" s="7">
        <f>CN15</f>
        <v>0</v>
      </c>
      <c r="I15" s="4" t="s">
        <v>453</v>
      </c>
      <c r="J15" s="4" t="s">
        <v>1293</v>
      </c>
      <c r="K15" s="6">
        <f>IFERROR(L15/M15,"")</f>
        <v>1</v>
      </c>
      <c r="L15" s="4">
        <v>5</v>
      </c>
      <c r="M15" s="4">
        <f>(COUNTIF(QuizzesByQuiz!A$2:A$100,C15)=0)*5</f>
        <v>5</v>
      </c>
      <c r="N15" s="5">
        <v>44650.909748514459</v>
      </c>
      <c r="O15" s="4" t="s">
        <v>1289</v>
      </c>
      <c r="P15" s="6">
        <f>IFERROR(Q15/R15,"")</f>
        <v>0</v>
      </c>
      <c r="Q15" s="4">
        <v>0</v>
      </c>
      <c r="R15" s="4">
        <f>(COUNTIF(QuizzesByQuiz!B$2:B$100,C15)=0)*4</f>
        <v>4</v>
      </c>
      <c r="S15" s="5">
        <v>44657.935528360038</v>
      </c>
      <c r="T15" s="4" t="s">
        <v>1289</v>
      </c>
      <c r="U15" s="6">
        <f>IFERROR(V15/W15,"")</f>
        <v>0.6</v>
      </c>
      <c r="V15" s="4">
        <v>3</v>
      </c>
      <c r="W15" s="4">
        <f>(COUNTIF(QuizzesByQuiz!C$2:C$100,C15)=0)*5</f>
        <v>5</v>
      </c>
      <c r="X15" s="5">
        <v>44677.865288070949</v>
      </c>
      <c r="Y15" s="4" t="s">
        <v>1289</v>
      </c>
      <c r="Z15" s="6">
        <f>IFERROR(AA15/AB15,"")</f>
        <v>0.28000000000000003</v>
      </c>
      <c r="AA15" s="4">
        <f>IF(COUNTA(AC15,AG15)&gt;0, MAX(AC15,AG15),"")</f>
        <v>7</v>
      </c>
      <c r="AB15" s="4">
        <f>25</f>
        <v>25</v>
      </c>
      <c r="AC15" s="4">
        <v>7</v>
      </c>
      <c r="AD15" s="4">
        <v>25</v>
      </c>
      <c r="AE15" s="5">
        <v>44674.675353288323</v>
      </c>
      <c r="AF15" s="4" t="s">
        <v>1289</v>
      </c>
      <c r="AH15" s="4">
        <v>25</v>
      </c>
      <c r="AJ15" s="4" t="s">
        <v>1289</v>
      </c>
      <c r="AK15" s="6" t="str">
        <f>IFERROR(AL15/AM15,"")</f>
        <v/>
      </c>
      <c r="AM15" s="4">
        <f>(COUNTIF(QuizzesByQuiz!D$2:D$100,C15)=0)*5</f>
        <v>0</v>
      </c>
      <c r="AO15" s="4" t="s">
        <v>1289</v>
      </c>
      <c r="AP15" s="6">
        <f>IFERROR(AQ15/AR15,"")</f>
        <v>0</v>
      </c>
      <c r="AQ15" s="4">
        <v>0</v>
      </c>
      <c r="AR15" s="4">
        <f>(COUNTIF(QuizzesByQuiz!E$2:E$100,C15)=0)*3</f>
        <v>3</v>
      </c>
      <c r="AS15" s="5">
        <v>44687.925386033268</v>
      </c>
      <c r="AT15" s="4" t="s">
        <v>1289</v>
      </c>
      <c r="AU15" s="6" t="str">
        <f>IFERROR(AV15/AW15,"")</f>
        <v/>
      </c>
      <c r="AW15" s="4">
        <f>(COUNTIF(QuizzesByQuiz!F$2:F$100,C15)=0)*6</f>
        <v>0</v>
      </c>
      <c r="AY15" s="4" t="s">
        <v>1289</v>
      </c>
      <c r="AZ15" s="6">
        <f>IFERROR(BA15/BB15,"")</f>
        <v>0</v>
      </c>
      <c r="BA15" s="4">
        <v>0</v>
      </c>
      <c r="BB15" s="4">
        <v>23</v>
      </c>
      <c r="BC15" s="5">
        <v>44692.285683731563</v>
      </c>
      <c r="BD15" s="4" t="s">
        <v>1289</v>
      </c>
      <c r="BE15" s="6">
        <f>IFERROR(BF15/BG15,"")</f>
        <v>0</v>
      </c>
      <c r="BG15" s="4">
        <f>(COUNTIF(QuizzesByQuiz!G$2:G$100,C15)=0)*3</f>
        <v>3</v>
      </c>
      <c r="BI15" s="4" t="s">
        <v>1289</v>
      </c>
      <c r="BJ15" s="6">
        <f>IFERROR(BK15/BL15,"")</f>
        <v>0</v>
      </c>
      <c r="BL15" s="4">
        <f>(COUNTIF(QuizzesByQuiz!H$2:H$100,C15)=0)*3</f>
        <v>3</v>
      </c>
      <c r="BN15" s="4" t="s">
        <v>1289</v>
      </c>
      <c r="BO15" s="6">
        <f>IFERROR(BP15/BQ15,"")</f>
        <v>0</v>
      </c>
      <c r="BQ15" s="4">
        <v>40</v>
      </c>
      <c r="BS15" s="4" t="s">
        <v>1289</v>
      </c>
      <c r="BT15" s="6">
        <f>IFERROR(BU15/BV15,"")</f>
        <v>0</v>
      </c>
      <c r="BV15" s="4">
        <f>(COUNTIF(QuizzesByQuiz!I$2:I$100,C15)=0)*5</f>
        <v>5</v>
      </c>
      <c r="BX15" s="4" t="s">
        <v>1289</v>
      </c>
      <c r="BY15" s="6">
        <f>BZ15/CA15</f>
        <v>0</v>
      </c>
      <c r="CA15" s="4">
        <v>100</v>
      </c>
      <c r="CC15" s="4" t="s">
        <v>1289</v>
      </c>
      <c r="CD15" s="6">
        <f>CE15/CF15</f>
        <v>0</v>
      </c>
      <c r="CF15" s="4">
        <v>100</v>
      </c>
      <c r="CH15" s="4" t="s">
        <v>1289</v>
      </c>
      <c r="CI15" s="6">
        <f>IFERROR(CJ15/CK15,"")</f>
        <v>0</v>
      </c>
      <c r="CK15" s="4">
        <f>(COUNTIF(QuizzesByQuiz!I$2:I$100,C15)=0)*1</f>
        <v>1</v>
      </c>
      <c r="CM15" s="4" t="s">
        <v>1289</v>
      </c>
      <c r="CN15" s="6">
        <f>IFERROR(CO15/CP15,"")</f>
        <v>0</v>
      </c>
      <c r="CP15" s="4">
        <f>(COUNTIF('Exams by Exam'!D$2:D$5,C15)=0)*72</f>
        <v>72</v>
      </c>
      <c r="CR15" s="4" t="s">
        <v>1289</v>
      </c>
      <c r="CS15" s="4" t="s">
        <v>1289</v>
      </c>
      <c r="CT15" s="6">
        <f>VLOOKUP(C15,Webwork!$G$2:$I$230,2,FALSE)/100</f>
        <v>0.71</v>
      </c>
    </row>
    <row r="16" spans="1:98" x14ac:dyDescent="0.2">
      <c r="A16" s="4" t="s">
        <v>502</v>
      </c>
      <c r="B16" s="4" t="s">
        <v>501</v>
      </c>
      <c r="C16" s="4" t="s">
        <v>497</v>
      </c>
      <c r="D16" s="8">
        <f>E16*20%+F16*10%+G16*40%+H16*30%</f>
        <v>0.23016666666666669</v>
      </c>
      <c r="E16" s="7">
        <f>CT16</f>
        <v>0.59</v>
      </c>
      <c r="F16" s="7">
        <f>(AVERAGE(K16,P16,U16,AK16,AP16,AU16,BE16,BJ16,BT16,CI16)+CD16)/(1+CD16)</f>
        <v>4.1666666666666664E-2</v>
      </c>
      <c r="G16" s="6">
        <f>(SUM(Z16,AZ16,(BO16+BY16)/(1+BY16))-MIN(Z16,AZ16,(BO16+BY16)/(1+BY16)))/2</f>
        <v>0.27</v>
      </c>
      <c r="H16" s="7">
        <f>CN16</f>
        <v>0</v>
      </c>
      <c r="I16" s="4" t="s">
        <v>498</v>
      </c>
      <c r="J16" s="4" t="s">
        <v>1301</v>
      </c>
      <c r="K16" s="6">
        <f>IFERROR(L16/M16,"")</f>
        <v>0</v>
      </c>
      <c r="M16" s="4">
        <f>(COUNTIF(QuizzesByQuiz!A$2:A$100,C16)=0)*5</f>
        <v>5</v>
      </c>
      <c r="O16" s="4" t="s">
        <v>1289</v>
      </c>
      <c r="P16" s="6">
        <f>IFERROR(Q16/R16,"")</f>
        <v>0</v>
      </c>
      <c r="R16" s="4">
        <f>(COUNTIF(QuizzesByQuiz!B$2:B$100,C16)=0)*4</f>
        <v>4</v>
      </c>
      <c r="T16" s="4" t="s">
        <v>1289</v>
      </c>
      <c r="U16" s="6">
        <f>IFERROR(V16/W16,"")</f>
        <v>0</v>
      </c>
      <c r="W16" s="4">
        <f>(COUNTIF(QuizzesByQuiz!C$2:C$100,C16)=0)*5</f>
        <v>5</v>
      </c>
      <c r="Y16" s="4" t="s">
        <v>1289</v>
      </c>
      <c r="Z16" s="6">
        <f>IFERROR(AA16/AB16,"")</f>
        <v>0.54</v>
      </c>
      <c r="AA16" s="4">
        <f>IF(COUNTA(AC16,AG16)&gt;0, MAX(AC16,AG16),"")</f>
        <v>13.5</v>
      </c>
      <c r="AB16" s="4">
        <f>25</f>
        <v>25</v>
      </c>
      <c r="AC16" s="4">
        <v>13.5</v>
      </c>
      <c r="AD16" s="4">
        <v>25</v>
      </c>
      <c r="AE16" s="5">
        <v>44674.675359741057</v>
      </c>
      <c r="AF16" s="4" t="s">
        <v>1289</v>
      </c>
      <c r="AH16" s="4">
        <v>25</v>
      </c>
      <c r="AJ16" s="4" t="s">
        <v>1289</v>
      </c>
      <c r="AK16" s="6" t="str">
        <f>IFERROR(AL16/AM16,"")</f>
        <v/>
      </c>
      <c r="AM16" s="4">
        <f>(COUNTIF(QuizzesByQuiz!D$2:D$100,C16)=0)*5</f>
        <v>0</v>
      </c>
      <c r="AO16" s="4" t="s">
        <v>1289</v>
      </c>
      <c r="AP16" s="6">
        <f>IFERROR(AQ16/AR16,"")</f>
        <v>0.33333333333333331</v>
      </c>
      <c r="AQ16" s="4">
        <v>1</v>
      </c>
      <c r="AR16" s="4">
        <f>(COUNTIF(QuizzesByQuiz!E$2:E$100,C16)=0)*3</f>
        <v>3</v>
      </c>
      <c r="AS16" s="5">
        <v>44687.925386438066</v>
      </c>
      <c r="AT16" s="4" t="s">
        <v>1289</v>
      </c>
      <c r="AU16" s="6" t="str">
        <f>IFERROR(AV16/AW16,"")</f>
        <v/>
      </c>
      <c r="AW16" s="4">
        <f>(COUNTIF(QuizzesByQuiz!F$2:F$100,C16)=0)*6</f>
        <v>0</v>
      </c>
      <c r="AY16" s="4" t="s">
        <v>1289</v>
      </c>
      <c r="AZ16" s="6">
        <f>IFERROR(BA16/BB16,"")</f>
        <v>0</v>
      </c>
      <c r="BB16" s="4">
        <v>23</v>
      </c>
      <c r="BD16" s="4" t="s">
        <v>1289</v>
      </c>
      <c r="BE16" s="6">
        <f>IFERROR(BF16/BG16,"")</f>
        <v>0</v>
      </c>
      <c r="BG16" s="4">
        <f>(COUNTIF(QuizzesByQuiz!G$2:G$100,C16)=0)*3</f>
        <v>3</v>
      </c>
      <c r="BI16" s="4" t="s">
        <v>1289</v>
      </c>
      <c r="BJ16" s="6">
        <f>IFERROR(BK16/BL16,"")</f>
        <v>0</v>
      </c>
      <c r="BL16" s="4">
        <f>(COUNTIF(QuizzesByQuiz!H$2:H$100,C16)=0)*3</f>
        <v>3</v>
      </c>
      <c r="BN16" s="4" t="s">
        <v>1289</v>
      </c>
      <c r="BO16" s="6">
        <f>IFERROR(BP16/BQ16,"")</f>
        <v>0</v>
      </c>
      <c r="BQ16" s="4">
        <v>40</v>
      </c>
      <c r="BS16" s="4" t="s">
        <v>1289</v>
      </c>
      <c r="BT16" s="6">
        <f>IFERROR(BU16/BV16,"")</f>
        <v>0</v>
      </c>
      <c r="BV16" s="4">
        <f>(COUNTIF(QuizzesByQuiz!I$2:I$100,C16)=0)*5</f>
        <v>5</v>
      </c>
      <c r="BX16" s="4" t="s">
        <v>1289</v>
      </c>
      <c r="BY16" s="6">
        <f>BZ16/CA16</f>
        <v>0</v>
      </c>
      <c r="CA16" s="4">
        <v>100</v>
      </c>
      <c r="CC16" s="4" t="s">
        <v>1289</v>
      </c>
      <c r="CD16" s="6">
        <f>CE16/CF16</f>
        <v>0</v>
      </c>
      <c r="CF16" s="4">
        <v>100</v>
      </c>
      <c r="CH16" s="4" t="s">
        <v>1289</v>
      </c>
      <c r="CI16" s="6">
        <f>IFERROR(CJ16/CK16,"")</f>
        <v>0</v>
      </c>
      <c r="CK16" s="4">
        <f>(COUNTIF(QuizzesByQuiz!I$2:I$100,C16)=0)*1</f>
        <v>1</v>
      </c>
      <c r="CM16" s="4" t="s">
        <v>1289</v>
      </c>
      <c r="CN16" s="6">
        <f>IFERROR(CO16/CP16,"")</f>
        <v>0</v>
      </c>
      <c r="CP16" s="4">
        <f>(COUNTIF('Exams by Exam'!D$2:D$5,C16)=0)*72</f>
        <v>72</v>
      </c>
      <c r="CR16" s="4" t="s">
        <v>1289</v>
      </c>
      <c r="CS16" s="4" t="s">
        <v>1289</v>
      </c>
      <c r="CT16" s="6">
        <f>VLOOKUP(C16,Webwork!$G$2:$I$230,2,FALSE)/100</f>
        <v>0.59</v>
      </c>
    </row>
    <row r="17" spans="1:98" x14ac:dyDescent="0.2">
      <c r="A17" s="4" t="s">
        <v>273</v>
      </c>
      <c r="B17" s="4" t="s">
        <v>272</v>
      </c>
      <c r="C17" s="4" t="s">
        <v>269</v>
      </c>
      <c r="D17" s="8">
        <f>E17*20%+F17*10%+G17*40%+H17*30%</f>
        <v>0.24041304347826087</v>
      </c>
      <c r="E17" s="7">
        <f>CT17</f>
        <v>0.35</v>
      </c>
      <c r="F17" s="7">
        <f>(AVERAGE(K17,P17,U17,AK17,AP17,AU17,BE17,BJ17,BT17,CI17)+CD17)/(1+CD17)</f>
        <v>0.125</v>
      </c>
      <c r="G17" s="6">
        <f>(SUM(Z17,AZ17,(BO17+BY17)/(1+BY17))-MIN(Z17,AZ17,(BO17+BY17)/(1+BY17)))/2</f>
        <v>0.39478260869565218</v>
      </c>
      <c r="H17" s="7">
        <f>CN17</f>
        <v>0</v>
      </c>
      <c r="I17" s="4" t="s">
        <v>270</v>
      </c>
      <c r="J17" s="4" t="s">
        <v>1298</v>
      </c>
      <c r="K17" s="6">
        <f>IFERROR(L17/M17,"")</f>
        <v>1</v>
      </c>
      <c r="L17" s="4">
        <v>5</v>
      </c>
      <c r="M17" s="4">
        <f>(COUNTIF(QuizzesByQuiz!A$2:A$100,C17)=0)*5</f>
        <v>5</v>
      </c>
      <c r="N17" s="5">
        <v>44653.067147779511</v>
      </c>
      <c r="O17" s="4" t="s">
        <v>1289</v>
      </c>
      <c r="P17" s="6">
        <f>IFERROR(Q17/R17,"")</f>
        <v>0.25</v>
      </c>
      <c r="Q17" s="4">
        <v>1</v>
      </c>
      <c r="R17" s="4">
        <f>(COUNTIF(QuizzesByQuiz!B$2:B$100,C17)=0)*4</f>
        <v>4</v>
      </c>
      <c r="S17" s="5">
        <v>44659.685435868785</v>
      </c>
      <c r="T17" s="4" t="s">
        <v>1289</v>
      </c>
      <c r="U17" s="6">
        <f>IFERROR(V17/W17,"")</f>
        <v>0</v>
      </c>
      <c r="W17" s="4">
        <f>(COUNTIF(QuizzesByQuiz!C$2:C$100,C17)=0)*5</f>
        <v>5</v>
      </c>
      <c r="Y17" s="4" t="s">
        <v>1289</v>
      </c>
      <c r="Z17" s="6">
        <f>IFERROR(AA17/AB17,"")</f>
        <v>0.42</v>
      </c>
      <c r="AA17" s="4">
        <f>IF(COUNTA(AC17,AG17)&gt;0, MAX(AC17,AG17),"")</f>
        <v>10.5</v>
      </c>
      <c r="AB17" s="4">
        <f>25</f>
        <v>25</v>
      </c>
      <c r="AD17" s="4">
        <v>25</v>
      </c>
      <c r="AF17" s="4" t="s">
        <v>1289</v>
      </c>
      <c r="AG17" s="4">
        <v>10.5</v>
      </c>
      <c r="AH17" s="4">
        <v>25</v>
      </c>
      <c r="AI17" s="5">
        <v>44675.682345786379</v>
      </c>
      <c r="AJ17" s="4" t="s">
        <v>1289</v>
      </c>
      <c r="AK17" s="6">
        <f>IFERROR(AL17/AM17,"")</f>
        <v>0</v>
      </c>
      <c r="AM17" s="4">
        <f>(COUNTIF(QuizzesByQuiz!D$2:D$100,C17)=0)*5</f>
        <v>5</v>
      </c>
      <c r="AO17" s="4" t="s">
        <v>1289</v>
      </c>
      <c r="AP17" s="6">
        <f>IFERROR(AQ17/AR17,"")</f>
        <v>0</v>
      </c>
      <c r="AQ17" s="4">
        <v>0</v>
      </c>
      <c r="AR17" s="4">
        <f>(COUNTIF(QuizzesByQuiz!E$2:E$100,C17)=0)*3</f>
        <v>3</v>
      </c>
      <c r="AS17" s="5">
        <v>44680.804339057548</v>
      </c>
      <c r="AT17" s="4" t="s">
        <v>1289</v>
      </c>
      <c r="AU17" s="6">
        <f>IFERROR(AV17/AW17,"")</f>
        <v>0</v>
      </c>
      <c r="AW17" s="4">
        <f>(COUNTIF(QuizzesByQuiz!F$2:F$100,C17)=0)*6</f>
        <v>6</v>
      </c>
      <c r="AY17" s="4" t="s">
        <v>1289</v>
      </c>
      <c r="AZ17" s="6">
        <f>IFERROR(BA17/BB17,"")</f>
        <v>0.36956521739130432</v>
      </c>
      <c r="BA17" s="4">
        <v>8.5</v>
      </c>
      <c r="BB17" s="4">
        <v>23</v>
      </c>
      <c r="BC17" s="5">
        <v>44692.284921196057</v>
      </c>
      <c r="BD17" s="4" t="s">
        <v>1289</v>
      </c>
      <c r="BE17" s="6">
        <f>IFERROR(BF17/BG17,"")</f>
        <v>0</v>
      </c>
      <c r="BG17" s="4">
        <f>(COUNTIF(QuizzesByQuiz!G$2:G$100,C17)=0)*3</f>
        <v>3</v>
      </c>
      <c r="BI17" s="4" t="s">
        <v>1289</v>
      </c>
      <c r="BJ17" s="6">
        <f>IFERROR(BK17/BL17,"")</f>
        <v>0</v>
      </c>
      <c r="BL17" s="4">
        <f>(COUNTIF(QuizzesByQuiz!H$2:H$100,C17)=0)*3</f>
        <v>3</v>
      </c>
      <c r="BN17" s="4" t="s">
        <v>1289</v>
      </c>
      <c r="BO17" s="6">
        <f>IFERROR(BP17/BQ17,"")</f>
        <v>0</v>
      </c>
      <c r="BQ17" s="4">
        <v>40</v>
      </c>
      <c r="BS17" s="4" t="s">
        <v>1289</v>
      </c>
      <c r="BT17" s="6">
        <f>IFERROR(BU17/BV17,"")</f>
        <v>0</v>
      </c>
      <c r="BV17" s="4">
        <f>(COUNTIF(QuizzesByQuiz!I$2:I$100,C17)=0)*5</f>
        <v>5</v>
      </c>
      <c r="BX17" s="4" t="s">
        <v>1289</v>
      </c>
      <c r="BY17" s="6">
        <f>BZ17/CA17</f>
        <v>0</v>
      </c>
      <c r="CA17" s="4">
        <v>100</v>
      </c>
      <c r="CC17" s="4" t="s">
        <v>1289</v>
      </c>
      <c r="CD17" s="6">
        <f>CE17/CF17</f>
        <v>0</v>
      </c>
      <c r="CF17" s="4">
        <v>100</v>
      </c>
      <c r="CH17" s="4" t="s">
        <v>1289</v>
      </c>
      <c r="CI17" s="6">
        <f>IFERROR(CJ17/CK17,"")</f>
        <v>0</v>
      </c>
      <c r="CK17" s="4">
        <f>(COUNTIF(QuizzesByQuiz!I$2:I$100,C17)=0)*1</f>
        <v>1</v>
      </c>
      <c r="CM17" s="4" t="s">
        <v>1289</v>
      </c>
      <c r="CN17" s="6">
        <f>IFERROR(CO17/CP17,"")</f>
        <v>0</v>
      </c>
      <c r="CP17" s="4">
        <f>(COUNTIF('Exams by Exam'!D$2:D$5,C17)=0)*72</f>
        <v>72</v>
      </c>
      <c r="CR17" s="4" t="s">
        <v>1289</v>
      </c>
      <c r="CS17" s="4" t="s">
        <v>1289</v>
      </c>
      <c r="CT17" s="6">
        <f>VLOOKUP(C17,Webwork!$G$2:$I$230,2,FALSE)/100</f>
        <v>0.35</v>
      </c>
    </row>
    <row r="18" spans="1:98" x14ac:dyDescent="0.2">
      <c r="A18" s="4" t="s">
        <v>927</v>
      </c>
      <c r="B18" s="4" t="s">
        <v>923</v>
      </c>
      <c r="C18" s="4" t="s">
        <v>924</v>
      </c>
      <c r="D18" s="8">
        <f>E18*20%+F18*10%+G18*40%+H18*30%</f>
        <v>0.24866666666666667</v>
      </c>
      <c r="E18" s="7">
        <f>CT18</f>
        <v>0.84</v>
      </c>
      <c r="F18" s="7">
        <f>(AVERAGE(K18,P18,U18,AK18,AP18,AU18,BE18,BJ18,BT18,CI18)+CD18)/(1+CD18)</f>
        <v>0.16666666666666666</v>
      </c>
      <c r="G18" s="6">
        <f>(SUM(Z18,AZ18,(BO18+BY18)/(1+BY18))-MIN(Z18,AZ18,(BO18+BY18)/(1+BY18)))/2</f>
        <v>0.16</v>
      </c>
      <c r="H18" s="7">
        <f>CN18</f>
        <v>0</v>
      </c>
      <c r="I18" s="4" t="s">
        <v>925</v>
      </c>
      <c r="J18" s="4" t="s">
        <v>1301</v>
      </c>
      <c r="K18" s="6">
        <f>IFERROR(L18/M18,"")</f>
        <v>1</v>
      </c>
      <c r="L18" s="4">
        <v>5</v>
      </c>
      <c r="M18" s="4">
        <f>(COUNTIF(QuizzesByQuiz!A$2:A$100,C18)=0)*5</f>
        <v>5</v>
      </c>
      <c r="N18" s="5">
        <v>44650.909748623832</v>
      </c>
      <c r="O18" s="4" t="s">
        <v>1289</v>
      </c>
      <c r="P18" s="6">
        <f>IFERROR(Q18/R18,"")</f>
        <v>0</v>
      </c>
      <c r="Q18" s="4">
        <v>0</v>
      </c>
      <c r="R18" s="4">
        <f>(COUNTIF(QuizzesByQuiz!B$2:B$100,C18)=0)*4</f>
        <v>4</v>
      </c>
      <c r="S18" s="5">
        <v>44657.935528638729</v>
      </c>
      <c r="T18" s="4" t="s">
        <v>1289</v>
      </c>
      <c r="U18" s="6">
        <f>IFERROR(V18/W18,"")</f>
        <v>0</v>
      </c>
      <c r="W18" s="4">
        <f>(COUNTIF(QuizzesByQuiz!C$2:C$100,C18)=0)*5</f>
        <v>5</v>
      </c>
      <c r="Y18" s="4" t="s">
        <v>1289</v>
      </c>
      <c r="Z18" s="6">
        <f>IFERROR(AA18/AB18,"")</f>
        <v>0.32</v>
      </c>
      <c r="AA18" s="4">
        <f>IF(COUNTA(AC18,AG18)&gt;0, MAX(AC18,AG18),"")</f>
        <v>8</v>
      </c>
      <c r="AB18" s="4">
        <f>25</f>
        <v>25</v>
      </c>
      <c r="AD18" s="4">
        <v>25</v>
      </c>
      <c r="AF18" s="4" t="s">
        <v>1289</v>
      </c>
      <c r="AG18" s="4">
        <v>8</v>
      </c>
      <c r="AH18" s="4">
        <v>25</v>
      </c>
      <c r="AI18" s="5">
        <v>44675.684659678605</v>
      </c>
      <c r="AJ18" s="4" t="s">
        <v>1289</v>
      </c>
      <c r="AK18" s="6" t="str">
        <f>IFERROR(AL18/AM18,"")</f>
        <v/>
      </c>
      <c r="AM18" s="4">
        <f>(COUNTIF(QuizzesByQuiz!D$2:D$100,C18)=0)*5</f>
        <v>0</v>
      </c>
      <c r="AO18" s="4" t="s">
        <v>1289</v>
      </c>
      <c r="AP18" s="6">
        <f>IFERROR(AQ18/AR18,"")</f>
        <v>0.33333333333333331</v>
      </c>
      <c r="AQ18" s="4">
        <v>1</v>
      </c>
      <c r="AR18" s="4">
        <f>(COUNTIF(QuizzesByQuiz!E$2:E$100,C18)=0)*3</f>
        <v>3</v>
      </c>
      <c r="AS18" s="5">
        <v>44680.734393480823</v>
      </c>
      <c r="AT18" s="4" t="s">
        <v>1289</v>
      </c>
      <c r="AU18" s="6" t="str">
        <f>IFERROR(AV18/AW18,"")</f>
        <v/>
      </c>
      <c r="AW18" s="4">
        <f>(COUNTIF(QuizzesByQuiz!F$2:F$100,C18)=0)*6</f>
        <v>0</v>
      </c>
      <c r="AY18" s="4" t="s">
        <v>1289</v>
      </c>
      <c r="AZ18" s="6">
        <f>IFERROR(BA18/BB18,"")</f>
        <v>0</v>
      </c>
      <c r="BB18" s="4">
        <v>23</v>
      </c>
      <c r="BD18" s="4" t="s">
        <v>1289</v>
      </c>
      <c r="BE18" s="6">
        <f>IFERROR(BF18/BG18,"")</f>
        <v>0</v>
      </c>
      <c r="BG18" s="4">
        <f>(COUNTIF(QuizzesByQuiz!G$2:G$100,C18)=0)*3</f>
        <v>3</v>
      </c>
      <c r="BI18" s="4" t="s">
        <v>1289</v>
      </c>
      <c r="BJ18" s="6">
        <f>IFERROR(BK18/BL18,"")</f>
        <v>0</v>
      </c>
      <c r="BL18" s="4">
        <f>(COUNTIF(QuizzesByQuiz!H$2:H$100,C18)=0)*3</f>
        <v>3</v>
      </c>
      <c r="BN18" s="4" t="s">
        <v>1289</v>
      </c>
      <c r="BO18" s="6">
        <f>IFERROR(BP18/BQ18,"")</f>
        <v>0</v>
      </c>
      <c r="BQ18" s="4">
        <v>40</v>
      </c>
      <c r="BS18" s="4" t="s">
        <v>1289</v>
      </c>
      <c r="BT18" s="6">
        <f>IFERROR(BU18/BV18,"")</f>
        <v>0</v>
      </c>
      <c r="BV18" s="4">
        <f>(COUNTIF(QuizzesByQuiz!I$2:I$100,C18)=0)*5</f>
        <v>5</v>
      </c>
      <c r="BX18" s="4" t="s">
        <v>1289</v>
      </c>
      <c r="BY18" s="6">
        <f>BZ18/CA18</f>
        <v>0</v>
      </c>
      <c r="CA18" s="4">
        <v>100</v>
      </c>
      <c r="CC18" s="4" t="s">
        <v>1289</v>
      </c>
      <c r="CD18" s="6">
        <f>CE18/CF18</f>
        <v>0</v>
      </c>
      <c r="CF18" s="4">
        <v>100</v>
      </c>
      <c r="CH18" s="4" t="s">
        <v>1289</v>
      </c>
      <c r="CI18" s="6">
        <f>IFERROR(CJ18/CK18,"")</f>
        <v>0</v>
      </c>
      <c r="CK18" s="4">
        <f>(COUNTIF(QuizzesByQuiz!I$2:I$100,C18)=0)*1</f>
        <v>1</v>
      </c>
      <c r="CM18" s="4" t="s">
        <v>1289</v>
      </c>
      <c r="CN18" s="6">
        <f>IFERROR(CO18/CP18,"")</f>
        <v>0</v>
      </c>
      <c r="CP18" s="4">
        <f>(COUNTIF('Exams by Exam'!D$2:D$5,C18)=0)*72</f>
        <v>72</v>
      </c>
      <c r="CR18" s="4" t="s">
        <v>1289</v>
      </c>
      <c r="CS18" s="4" t="s">
        <v>1289</v>
      </c>
      <c r="CT18" s="6">
        <f>VLOOKUP(C18,Webwork!$G$2:$I$230,2,FALSE)/100</f>
        <v>0.84</v>
      </c>
    </row>
    <row r="19" spans="1:98" x14ac:dyDescent="0.2">
      <c r="A19" s="4" t="s">
        <v>219</v>
      </c>
      <c r="B19" s="4" t="s">
        <v>1157</v>
      </c>
      <c r="C19" s="4" t="s">
        <v>1154</v>
      </c>
      <c r="D19" s="8">
        <f>E19*20%+F19*10%+G19*40%+H19*30%</f>
        <v>0.25134782608695655</v>
      </c>
      <c r="E19" s="7">
        <f>CT19</f>
        <v>0.13</v>
      </c>
      <c r="F19" s="7">
        <f>(AVERAGE(K19,P19,U19,AK19,AP19,AU19,BE19,BJ19,BT19,CI19)+CD19)/(1+CD19)</f>
        <v>0.25</v>
      </c>
      <c r="G19" s="6">
        <f>(SUM(Z19,AZ19,(BO19+BY19)/(1+BY19))-MIN(Z19,AZ19,(BO19+BY19)/(1+BY19)))/2</f>
        <v>0.50086956521739134</v>
      </c>
      <c r="H19" s="7">
        <f>CN19</f>
        <v>0</v>
      </c>
      <c r="I19" s="4" t="s">
        <v>1155</v>
      </c>
      <c r="J19" s="4" t="s">
        <v>1300</v>
      </c>
      <c r="K19" s="6">
        <f>IFERROR(L19/M19,"")</f>
        <v>1</v>
      </c>
      <c r="L19" s="4">
        <v>5</v>
      </c>
      <c r="M19" s="4">
        <f>(COUNTIF(QuizzesByQuiz!A$2:A$100,C19)=0)*5</f>
        <v>5</v>
      </c>
      <c r="N19" s="5">
        <v>44650.909747910482</v>
      </c>
      <c r="O19" s="4" t="s">
        <v>1289</v>
      </c>
      <c r="P19" s="6">
        <f>IFERROR(Q19/R19,"")</f>
        <v>0</v>
      </c>
      <c r="R19" s="4">
        <f>(COUNTIF(QuizzesByQuiz!B$2:B$100,C19)=0)*4</f>
        <v>4</v>
      </c>
      <c r="T19" s="4" t="s">
        <v>1289</v>
      </c>
      <c r="U19" s="6">
        <f>IFERROR(V19/W19,"")</f>
        <v>0</v>
      </c>
      <c r="W19" s="4">
        <f>(COUNTIF(QuizzesByQuiz!C$2:C$100,C19)=0)*5</f>
        <v>5</v>
      </c>
      <c r="Y19" s="4" t="s">
        <v>1289</v>
      </c>
      <c r="Z19" s="6">
        <f>IFERROR(AA19/AB19,"")</f>
        <v>0.48</v>
      </c>
      <c r="AA19" s="4">
        <f>IF(COUNTA(AC19,AG19)&gt;0, MAX(AC19,AG19),"")</f>
        <v>12</v>
      </c>
      <c r="AB19" s="4">
        <f>25</f>
        <v>25</v>
      </c>
      <c r="AD19" s="4">
        <v>25</v>
      </c>
      <c r="AF19" s="4" t="s">
        <v>1289</v>
      </c>
      <c r="AG19" s="4">
        <v>12</v>
      </c>
      <c r="AH19" s="4">
        <v>25</v>
      </c>
      <c r="AI19" s="5">
        <v>44675.684660026644</v>
      </c>
      <c r="AJ19" s="4" t="s">
        <v>1289</v>
      </c>
      <c r="AK19" s="6" t="str">
        <f>IFERROR(AL19/AM19,"")</f>
        <v/>
      </c>
      <c r="AM19" s="4">
        <f>(COUNTIF(QuizzesByQuiz!D$2:D$100,C19)=0)*5</f>
        <v>0</v>
      </c>
      <c r="AO19" s="4" t="s">
        <v>1289</v>
      </c>
      <c r="AP19" s="6">
        <f>IFERROR(AQ19/AR19,"")</f>
        <v>0.33333333333333331</v>
      </c>
      <c r="AQ19" s="4">
        <v>1</v>
      </c>
      <c r="AR19" s="4">
        <f>(COUNTIF(QuizzesByQuiz!E$2:E$100,C19)=0)*3</f>
        <v>3</v>
      </c>
      <c r="AS19" s="5">
        <v>44687.92538566656</v>
      </c>
      <c r="AT19" s="4" t="s">
        <v>1289</v>
      </c>
      <c r="AU19" s="6" t="str">
        <f>IFERROR(AV19/AW19,"")</f>
        <v/>
      </c>
      <c r="AW19" s="4">
        <f>(COUNTIF(QuizzesByQuiz!F$2:F$100,C19)=0)*6</f>
        <v>0</v>
      </c>
      <c r="AY19" s="4" t="s">
        <v>1289</v>
      </c>
      <c r="AZ19" s="6">
        <f>IFERROR(BA19/BB19,"")</f>
        <v>0.52173913043478259</v>
      </c>
      <c r="BA19" s="4">
        <v>12</v>
      </c>
      <c r="BB19" s="4">
        <v>23</v>
      </c>
      <c r="BC19" s="5">
        <v>44692.285545274921</v>
      </c>
      <c r="BD19" s="4" t="s">
        <v>1289</v>
      </c>
      <c r="BE19" s="6">
        <f>IFERROR(BF19/BG19,"")</f>
        <v>0.66666666666666663</v>
      </c>
      <c r="BF19" s="4">
        <v>2</v>
      </c>
      <c r="BG19" s="4">
        <f>(COUNTIF(QuizzesByQuiz!G$2:G$100,C19)=0)*3</f>
        <v>3</v>
      </c>
      <c r="BH19" s="5">
        <v>44694.823170218195</v>
      </c>
      <c r="BI19" s="4" t="s">
        <v>1289</v>
      </c>
      <c r="BJ19" s="6">
        <f>IFERROR(BK19/BL19,"")</f>
        <v>0</v>
      </c>
      <c r="BL19" s="4">
        <f>(COUNTIF(QuizzesByQuiz!H$2:H$100,C19)=0)*3</f>
        <v>3</v>
      </c>
      <c r="BN19" s="4" t="s">
        <v>1289</v>
      </c>
      <c r="BO19" s="6">
        <f>IFERROR(BP19/BQ19,"")</f>
        <v>0</v>
      </c>
      <c r="BQ19" s="4">
        <v>40</v>
      </c>
      <c r="BS19" s="4" t="s">
        <v>1289</v>
      </c>
      <c r="BT19" s="6">
        <f>IFERROR(BU19/BV19,"")</f>
        <v>0</v>
      </c>
      <c r="BV19" s="4">
        <f>(COUNTIF(QuizzesByQuiz!I$2:I$100,C19)=0)*5</f>
        <v>5</v>
      </c>
      <c r="BX19" s="4" t="s">
        <v>1289</v>
      </c>
      <c r="BY19" s="6">
        <f>BZ19/CA19</f>
        <v>0</v>
      </c>
      <c r="CA19" s="4">
        <v>100</v>
      </c>
      <c r="CC19" s="4" t="s">
        <v>1289</v>
      </c>
      <c r="CD19" s="6">
        <f>CE19/CF19</f>
        <v>0</v>
      </c>
      <c r="CF19" s="4">
        <v>100</v>
      </c>
      <c r="CH19" s="4" t="s">
        <v>1289</v>
      </c>
      <c r="CI19" s="6">
        <f>IFERROR(CJ19/CK19,"")</f>
        <v>0</v>
      </c>
      <c r="CK19" s="4">
        <f>(COUNTIF(QuizzesByQuiz!I$2:I$100,C19)=0)*1</f>
        <v>1</v>
      </c>
      <c r="CM19" s="4" t="s">
        <v>1289</v>
      </c>
      <c r="CN19" s="6">
        <f>IFERROR(CO19/CP19,"")</f>
        <v>0</v>
      </c>
      <c r="CP19" s="4">
        <f>(COUNTIF('Exams by Exam'!D$2:D$5,C19)=0)*72</f>
        <v>72</v>
      </c>
      <c r="CR19" s="4" t="s">
        <v>1289</v>
      </c>
      <c r="CS19" s="4" t="s">
        <v>1289</v>
      </c>
      <c r="CT19" s="6">
        <f>VLOOKUP(C19,Webwork!$G$2:$I$230,2,FALSE)/100</f>
        <v>0.13</v>
      </c>
    </row>
    <row r="20" spans="1:98" x14ac:dyDescent="0.2">
      <c r="A20" s="4" t="s">
        <v>442</v>
      </c>
      <c r="B20" s="4" t="s">
        <v>441</v>
      </c>
      <c r="C20" s="4" t="s">
        <v>438</v>
      </c>
      <c r="D20" s="8">
        <f>E20*20%+F20*10%+G20*40%+H20*30%</f>
        <v>0.25382608695652176</v>
      </c>
      <c r="E20" s="7">
        <f>CT20</f>
        <v>0.38</v>
      </c>
      <c r="F20" s="7">
        <f>(AVERAGE(K20,P20,U20,AK20,AP20,AU20,BE20,BJ20,BT20,CI20)+CD20)/(1+CD20)</f>
        <v>0</v>
      </c>
      <c r="G20" s="6">
        <f>(SUM(Z20,AZ20,(BO20+BY20)/(1+BY20))-MIN(Z20,AZ20,(BO20+BY20)/(1+BY20)))/2</f>
        <v>0.31956521739130439</v>
      </c>
      <c r="H20" s="7">
        <f>CN20</f>
        <v>0.16666666666666666</v>
      </c>
      <c r="I20" s="4" t="s">
        <v>439</v>
      </c>
      <c r="J20" s="4" t="s">
        <v>1299</v>
      </c>
      <c r="K20" s="6">
        <f>IFERROR(L20/M20,"")</f>
        <v>0</v>
      </c>
      <c r="M20" s="4">
        <f>(COUNTIF(QuizzesByQuiz!A$2:A$100,C20)=0)*5</f>
        <v>5</v>
      </c>
      <c r="O20" s="4" t="s">
        <v>1289</v>
      </c>
      <c r="P20" s="6">
        <f>IFERROR(Q20/R20,"")</f>
        <v>0</v>
      </c>
      <c r="R20" s="4">
        <f>(COUNTIF(QuizzesByQuiz!B$2:B$100,C20)=0)*4</f>
        <v>4</v>
      </c>
      <c r="T20" s="4" t="s">
        <v>1289</v>
      </c>
      <c r="U20" s="6">
        <f>IFERROR(V20/W20,"")</f>
        <v>0</v>
      </c>
      <c r="W20" s="4">
        <f>(COUNTIF(QuizzesByQuiz!C$2:C$100,C20)=0)*5</f>
        <v>5</v>
      </c>
      <c r="Y20" s="4" t="s">
        <v>1289</v>
      </c>
      <c r="Z20" s="6">
        <f>IFERROR(AA20/AB20,"")</f>
        <v>0.4</v>
      </c>
      <c r="AA20" s="4">
        <f>IF(COUNTA(AC20,AG20)&gt;0, MAX(AC20,AG20),"")</f>
        <v>10</v>
      </c>
      <c r="AB20" s="4">
        <f>25</f>
        <v>25</v>
      </c>
      <c r="AD20" s="4">
        <v>25</v>
      </c>
      <c r="AF20" s="4" t="s">
        <v>1289</v>
      </c>
      <c r="AG20" s="4">
        <v>10</v>
      </c>
      <c r="AH20" s="4">
        <v>25</v>
      </c>
      <c r="AI20" s="5">
        <v>44675.682070469018</v>
      </c>
      <c r="AJ20" s="4" t="s">
        <v>1289</v>
      </c>
      <c r="AK20" s="6">
        <f>IFERROR(AL20/AM20,"")</f>
        <v>0</v>
      </c>
      <c r="AM20" s="4">
        <f>(COUNTIF(QuizzesByQuiz!D$2:D$100,C20)=0)*5</f>
        <v>5</v>
      </c>
      <c r="AO20" s="4" t="s">
        <v>1289</v>
      </c>
      <c r="AP20" s="6">
        <f>IFERROR(AQ20/AR20,"")</f>
        <v>0</v>
      </c>
      <c r="AR20" s="4">
        <f>(COUNTIF(QuizzesByQuiz!E$2:E$100,C20)=0)*3</f>
        <v>3</v>
      </c>
      <c r="AT20" s="4" t="s">
        <v>1289</v>
      </c>
      <c r="AU20" s="6">
        <f>IFERROR(AV20/AW20,"")</f>
        <v>0</v>
      </c>
      <c r="AW20" s="4">
        <f>(COUNTIF(QuizzesByQuiz!F$2:F$100,C20)=0)*6</f>
        <v>6</v>
      </c>
      <c r="AY20" s="4" t="s">
        <v>1289</v>
      </c>
      <c r="AZ20" s="6">
        <f>IFERROR(BA20/BB20,"")</f>
        <v>0.2391304347826087</v>
      </c>
      <c r="BA20" s="4">
        <v>5.5</v>
      </c>
      <c r="BB20" s="4">
        <v>23</v>
      </c>
      <c r="BC20" s="5">
        <v>44692.284075565593</v>
      </c>
      <c r="BD20" s="4" t="s">
        <v>1289</v>
      </c>
      <c r="BE20" s="6">
        <f>IFERROR(BF20/BG20,"")</f>
        <v>0</v>
      </c>
      <c r="BG20" s="4">
        <f>(COUNTIF(QuizzesByQuiz!G$2:G$100,C20)=0)*3</f>
        <v>3</v>
      </c>
      <c r="BI20" s="4" t="s">
        <v>1289</v>
      </c>
      <c r="BJ20" s="6">
        <f>IFERROR(BK20/BL20,"")</f>
        <v>0</v>
      </c>
      <c r="BL20" s="4">
        <f>(COUNTIF(QuizzesByQuiz!H$2:H$100,C20)=0)*3</f>
        <v>3</v>
      </c>
      <c r="BN20" s="4" t="s">
        <v>1289</v>
      </c>
      <c r="BO20" s="6">
        <f>IFERROR(BP20/BQ20,"")</f>
        <v>0</v>
      </c>
      <c r="BQ20" s="4">
        <v>40</v>
      </c>
      <c r="BS20" s="4" t="s">
        <v>1289</v>
      </c>
      <c r="BT20" s="6">
        <f>IFERROR(BU20/BV20,"")</f>
        <v>0</v>
      </c>
      <c r="BV20" s="4">
        <f>(COUNTIF(QuizzesByQuiz!I$2:I$100,C20)=0)*5</f>
        <v>5</v>
      </c>
      <c r="BX20" s="4" t="s">
        <v>1289</v>
      </c>
      <c r="BY20" s="6">
        <f>BZ20/CA20</f>
        <v>0</v>
      </c>
      <c r="CA20" s="4">
        <v>100</v>
      </c>
      <c r="CC20" s="4" t="s">
        <v>1289</v>
      </c>
      <c r="CD20" s="6">
        <f>CE20/CF20</f>
        <v>0</v>
      </c>
      <c r="CF20" s="4">
        <v>100</v>
      </c>
      <c r="CH20" s="4" t="s">
        <v>1289</v>
      </c>
      <c r="CI20" s="6">
        <f>IFERROR(CJ20/CK20,"")</f>
        <v>0</v>
      </c>
      <c r="CK20" s="4">
        <f>(COUNTIF(QuizzesByQuiz!I$2:I$100,C20)=0)*1</f>
        <v>1</v>
      </c>
      <c r="CM20" s="4" t="s">
        <v>1289</v>
      </c>
      <c r="CN20" s="6">
        <f>IFERROR(CO20/CP20,"")</f>
        <v>0.16666666666666666</v>
      </c>
      <c r="CO20" s="4">
        <v>12</v>
      </c>
      <c r="CP20" s="4">
        <f>(COUNTIF('Exams by Exam'!D$2:D$5,C20)=0)*72</f>
        <v>72</v>
      </c>
      <c r="CQ20" s="5">
        <v>44720.098174249782</v>
      </c>
      <c r="CR20" s="4" t="s">
        <v>1289</v>
      </c>
      <c r="CS20" s="4" t="s">
        <v>1289</v>
      </c>
      <c r="CT20" s="6">
        <f>VLOOKUP(C20,Webwork!$G$2:$I$230,2,FALSE)/100</f>
        <v>0.38</v>
      </c>
    </row>
    <row r="21" spans="1:98" x14ac:dyDescent="0.2">
      <c r="A21" s="4" t="s">
        <v>537</v>
      </c>
      <c r="B21" s="4" t="s">
        <v>536</v>
      </c>
      <c r="C21" s="4" t="s">
        <v>533</v>
      </c>
      <c r="D21" s="8">
        <f>E21*20%+F21*10%+G21*40%+H21*30%</f>
        <v>0.25814492753623192</v>
      </c>
      <c r="E21" s="7">
        <f>CT21</f>
        <v>0.06</v>
      </c>
      <c r="F21" s="7">
        <f>(AVERAGE(K21,P21,U21,AK21,AP21,AU21,BE21,BJ21,BT21,CI21)+CD21)/(1+CD21)</f>
        <v>0.25833333333333336</v>
      </c>
      <c r="G21" s="6">
        <f>(SUM(Z21,AZ21,(BO21+BY21)/(1+BY21))-MIN(Z21,AZ21,(BO21+BY21)/(1+BY21)))/2</f>
        <v>0.24869565217391304</v>
      </c>
      <c r="H21" s="7">
        <f>CN21</f>
        <v>0.40277777777777779</v>
      </c>
      <c r="I21" s="4" t="s">
        <v>534</v>
      </c>
      <c r="J21" s="4" t="s">
        <v>1299</v>
      </c>
      <c r="K21" s="6">
        <f>IFERROR(L21/M21,"")</f>
        <v>0</v>
      </c>
      <c r="M21" s="4">
        <f>(COUNTIF(QuizzesByQuiz!A$2:A$100,C21)=0)*5</f>
        <v>5</v>
      </c>
      <c r="O21" s="4" t="s">
        <v>1289</v>
      </c>
      <c r="P21" s="6">
        <f>IFERROR(Q21/R21,"")</f>
        <v>0.25</v>
      </c>
      <c r="Q21" s="4">
        <v>1</v>
      </c>
      <c r="R21" s="4">
        <f>(COUNTIF(QuizzesByQuiz!B$2:B$100,C21)=0)*4</f>
        <v>4</v>
      </c>
      <c r="S21" s="5">
        <v>44659.685435391788</v>
      </c>
      <c r="T21" s="4" t="s">
        <v>1289</v>
      </c>
      <c r="U21" s="6">
        <f>IFERROR(V21/W21,"")</f>
        <v>0.8</v>
      </c>
      <c r="V21" s="4">
        <v>4</v>
      </c>
      <c r="W21" s="4">
        <f>(COUNTIF(QuizzesByQuiz!C$2:C$100,C21)=0)*5</f>
        <v>5</v>
      </c>
      <c r="X21" s="5">
        <v>44667.931408425808</v>
      </c>
      <c r="Y21" s="4" t="s">
        <v>1289</v>
      </c>
      <c r="Z21" s="6">
        <f>IFERROR(AA21/AB21,"")</f>
        <v>0.28000000000000003</v>
      </c>
      <c r="AA21" s="4">
        <f>IF(COUNTA(AC21,AG21)&gt;0, MAX(AC21,AG21),"")</f>
        <v>7</v>
      </c>
      <c r="AB21" s="4">
        <f>25</f>
        <v>25</v>
      </c>
      <c r="AC21" s="4">
        <v>7</v>
      </c>
      <c r="AD21" s="4">
        <v>25</v>
      </c>
      <c r="AE21" s="5">
        <v>44674.675397908344</v>
      </c>
      <c r="AF21" s="4" t="s">
        <v>1289</v>
      </c>
      <c r="AH21" s="4">
        <v>25</v>
      </c>
      <c r="AJ21" s="4" t="s">
        <v>1289</v>
      </c>
      <c r="AK21" s="6">
        <f>IFERROR(AL21/AM21,"")</f>
        <v>1</v>
      </c>
      <c r="AL21" s="4">
        <v>5</v>
      </c>
      <c r="AM21" s="4">
        <f>(COUNTIF(QuizzesByQuiz!D$2:D$100,C21)=0)*5</f>
        <v>5</v>
      </c>
      <c r="AN21" s="5">
        <v>44675.678842176654</v>
      </c>
      <c r="AO21" s="4" t="s">
        <v>1289</v>
      </c>
      <c r="AP21" s="6">
        <f>IFERROR(AQ21/AR21,"")</f>
        <v>0</v>
      </c>
      <c r="AR21" s="4">
        <f>(COUNTIF(QuizzesByQuiz!E$2:E$100,C21)=0)*3</f>
        <v>3</v>
      </c>
      <c r="AT21" s="4" t="s">
        <v>1289</v>
      </c>
      <c r="AU21" s="6">
        <f>IFERROR(AV21/AW21,"")</f>
        <v>0</v>
      </c>
      <c r="AV21" s="4">
        <v>0</v>
      </c>
      <c r="AW21" s="4">
        <f>(COUNTIF(QuizzesByQuiz!F$2:F$100,C21)=0)*6</f>
        <v>6</v>
      </c>
      <c r="AX21" s="5">
        <v>44687.937171676647</v>
      </c>
      <c r="AY21" s="4" t="s">
        <v>1289</v>
      </c>
      <c r="AZ21" s="6">
        <f>IFERROR(BA21/BB21,"")</f>
        <v>0.21739130434782608</v>
      </c>
      <c r="BA21" s="4">
        <v>5</v>
      </c>
      <c r="BB21" s="4">
        <v>23</v>
      </c>
      <c r="BC21" s="5">
        <v>44692.292465997976</v>
      </c>
      <c r="BD21" s="4" t="s">
        <v>1289</v>
      </c>
      <c r="BE21" s="6">
        <f>IFERROR(BF21/BG21,"")</f>
        <v>0.33333333333333331</v>
      </c>
      <c r="BF21" s="4">
        <v>1</v>
      </c>
      <c r="BG21" s="4">
        <f>(COUNTIF(QuizzesByQuiz!G$2:G$100,C21)=0)*3</f>
        <v>3</v>
      </c>
      <c r="BH21" s="5">
        <v>44698.621120029828</v>
      </c>
      <c r="BI21" s="4" t="s">
        <v>1289</v>
      </c>
      <c r="BJ21" s="6">
        <f>IFERROR(BK21/BL21,"")</f>
        <v>0</v>
      </c>
      <c r="BK21" s="4">
        <v>0</v>
      </c>
      <c r="BL21" s="4">
        <f>(COUNTIF(QuizzesByQuiz!H$2:H$100,C21)=0)*3</f>
        <v>3</v>
      </c>
      <c r="BM21" s="5">
        <v>44701.824793865308</v>
      </c>
      <c r="BN21" s="4" t="s">
        <v>1289</v>
      </c>
      <c r="BO21" s="6">
        <f>IFERROR(BP21/BQ21,"")</f>
        <v>0</v>
      </c>
      <c r="BQ21" s="4">
        <v>40</v>
      </c>
      <c r="BS21" s="4" t="s">
        <v>1289</v>
      </c>
      <c r="BT21" s="6">
        <f>IFERROR(BU21/BV21,"")</f>
        <v>0.2</v>
      </c>
      <c r="BU21" s="4">
        <v>1</v>
      </c>
      <c r="BV21" s="4">
        <f>(COUNTIF(QuizzesByQuiz!I$2:I$100,C21)=0)*5</f>
        <v>5</v>
      </c>
      <c r="BW21" s="5">
        <v>44708.725647870815</v>
      </c>
      <c r="BX21" s="4" t="s">
        <v>1289</v>
      </c>
      <c r="BY21" s="6">
        <f>BZ21/CA21</f>
        <v>0</v>
      </c>
      <c r="CA21" s="4">
        <v>100</v>
      </c>
      <c r="CC21" s="4" t="s">
        <v>1289</v>
      </c>
      <c r="CD21" s="6">
        <f>CE21/CF21</f>
        <v>0</v>
      </c>
      <c r="CF21" s="4">
        <v>100</v>
      </c>
      <c r="CH21" s="4" t="s">
        <v>1289</v>
      </c>
      <c r="CI21" s="6">
        <f>IFERROR(CJ21/CK21,"")</f>
        <v>0</v>
      </c>
      <c r="CJ21" s="4">
        <v>0</v>
      </c>
      <c r="CK21" s="4">
        <f>(COUNTIF(QuizzesByQuiz!I$2:I$100,C21)=0)*1</f>
        <v>1</v>
      </c>
      <c r="CL21" s="5">
        <v>44715.763465786513</v>
      </c>
      <c r="CM21" s="4" t="s">
        <v>1289</v>
      </c>
      <c r="CN21" s="6">
        <f>IFERROR(CO21/CP21,"")</f>
        <v>0.40277777777777779</v>
      </c>
      <c r="CO21" s="4">
        <v>29</v>
      </c>
      <c r="CP21" s="4">
        <f>(COUNTIF('Exams by Exam'!D$2:D$5,C21)=0)*72</f>
        <v>72</v>
      </c>
      <c r="CQ21" s="5">
        <v>44720.097940445914</v>
      </c>
      <c r="CR21" s="4" t="s">
        <v>1289</v>
      </c>
      <c r="CS21" s="4" t="s">
        <v>1289</v>
      </c>
      <c r="CT21" s="6">
        <f>VLOOKUP(C21,Webwork!$G$2:$I$230,2,FALSE)/100</f>
        <v>0.06</v>
      </c>
    </row>
    <row r="22" spans="1:98" x14ac:dyDescent="0.2">
      <c r="A22" s="4" t="s">
        <v>1204</v>
      </c>
      <c r="B22" s="4" t="s">
        <v>1203</v>
      </c>
      <c r="C22" s="4" t="s">
        <v>1200</v>
      </c>
      <c r="D22" s="8">
        <f>E22*20%+F22*10%+G22*40%+H22*30%</f>
        <v>0.26769565217391306</v>
      </c>
      <c r="E22" s="7">
        <f>CT22</f>
        <v>0.87</v>
      </c>
      <c r="F22" s="7">
        <f>(AVERAGE(K22,P22,U22,AK22,AP22,AU22,BE22,BJ22,BT22,CI22)+CD22)/(1+CD22)</f>
        <v>0.25</v>
      </c>
      <c r="G22" s="6">
        <f>(SUM(Z22,AZ22,(BO22+BY22)/(1+BY22))-MIN(Z22,AZ22,(BO22+BY22)/(1+BY22)))/2</f>
        <v>0.17173913043478262</v>
      </c>
      <c r="H22" s="7">
        <f>CN22</f>
        <v>0</v>
      </c>
      <c r="I22" s="4" t="s">
        <v>1201</v>
      </c>
      <c r="J22" s="4" t="s">
        <v>1299</v>
      </c>
      <c r="K22" s="6">
        <f>IFERROR(L22/M22,"")</f>
        <v>1</v>
      </c>
      <c r="L22" s="4">
        <v>5</v>
      </c>
      <c r="M22" s="4">
        <f>(COUNTIF(QuizzesByQuiz!A$2:A$100,C22)=0)*5</f>
        <v>5</v>
      </c>
      <c r="N22" s="5">
        <v>44653.067147205657</v>
      </c>
      <c r="O22" s="4" t="s">
        <v>1289</v>
      </c>
      <c r="P22" s="6">
        <f>IFERROR(Q22/R22,"")</f>
        <v>0</v>
      </c>
      <c r="Q22" s="4">
        <v>0</v>
      </c>
      <c r="R22" s="4">
        <f>(COUNTIF(QuizzesByQuiz!B$2:B$100,C22)=0)*4</f>
        <v>4</v>
      </c>
      <c r="S22" s="5">
        <v>44659.685435346051</v>
      </c>
      <c r="T22" s="4" t="s">
        <v>1289</v>
      </c>
      <c r="U22" s="6">
        <f>IFERROR(V22/W22,"")</f>
        <v>0</v>
      </c>
      <c r="W22" s="4">
        <f>(COUNTIF(QuizzesByQuiz!C$2:C$100,C22)=0)*5</f>
        <v>5</v>
      </c>
      <c r="Y22" s="4" t="s">
        <v>1289</v>
      </c>
      <c r="Z22" s="6">
        <f>IFERROR(AA22/AB22,"")</f>
        <v>0.3</v>
      </c>
      <c r="AA22" s="4">
        <f>IF(COUNTA(AC22,AG22)&gt;0, MAX(AC22,AG22),"")</f>
        <v>7.5</v>
      </c>
      <c r="AB22" s="4">
        <f>25</f>
        <v>25</v>
      </c>
      <c r="AD22" s="4">
        <v>25</v>
      </c>
      <c r="AF22" s="4" t="s">
        <v>1289</v>
      </c>
      <c r="AG22" s="4">
        <v>7.5</v>
      </c>
      <c r="AH22" s="4">
        <v>25</v>
      </c>
      <c r="AI22" s="5">
        <v>44675.684659710547</v>
      </c>
      <c r="AJ22" s="4" t="s">
        <v>1289</v>
      </c>
      <c r="AK22" s="6">
        <f>IFERROR(AL22/AM22,"")</f>
        <v>1</v>
      </c>
      <c r="AL22" s="4">
        <v>5</v>
      </c>
      <c r="AM22" s="4">
        <f>(COUNTIF(QuizzesByQuiz!D$2:D$100,C22)=0)*5</f>
        <v>5</v>
      </c>
      <c r="AN22" s="5">
        <v>44675.678842278852</v>
      </c>
      <c r="AO22" s="4" t="s">
        <v>1289</v>
      </c>
      <c r="AP22" s="6">
        <f>IFERROR(AQ22/AR22,"")</f>
        <v>0.33333333333333331</v>
      </c>
      <c r="AQ22" s="4">
        <v>1</v>
      </c>
      <c r="AR22" s="4">
        <f>(COUNTIF(QuizzesByQuiz!E$2:E$100,C22)=0)*3</f>
        <v>3</v>
      </c>
      <c r="AS22" s="5">
        <v>44680.804339249764</v>
      </c>
      <c r="AT22" s="4" t="s">
        <v>1289</v>
      </c>
      <c r="AU22" s="6">
        <f>IFERROR(AV22/AW22,"")</f>
        <v>0.16666666666666666</v>
      </c>
      <c r="AV22" s="4">
        <v>1</v>
      </c>
      <c r="AW22" s="4">
        <f>(COUNTIF(QuizzesByQuiz!F$2:F$100,C22)=0)*6</f>
        <v>6</v>
      </c>
      <c r="AX22" s="5">
        <v>44687.937171692247</v>
      </c>
      <c r="AY22" s="4" t="s">
        <v>1289</v>
      </c>
      <c r="AZ22" s="6">
        <f>IFERROR(BA22/BB22,"")</f>
        <v>4.3478260869565216E-2</v>
      </c>
      <c r="BA22" s="4">
        <v>1</v>
      </c>
      <c r="BB22" s="4">
        <v>23</v>
      </c>
      <c r="BC22" s="5">
        <v>44692.292433338298</v>
      </c>
      <c r="BD22" s="4" t="s">
        <v>1289</v>
      </c>
      <c r="BE22" s="6">
        <f>IFERROR(BF22/BG22,"")</f>
        <v>0</v>
      </c>
      <c r="BF22" s="4">
        <v>0</v>
      </c>
      <c r="BG22" s="4">
        <f>(COUNTIF(QuizzesByQuiz!G$2:G$100,C22)=0)*3</f>
        <v>3</v>
      </c>
      <c r="BH22" s="5">
        <v>44698.621120194446</v>
      </c>
      <c r="BI22" s="4" t="s">
        <v>1289</v>
      </c>
      <c r="BJ22" s="6">
        <f>IFERROR(BK22/BL22,"")</f>
        <v>0</v>
      </c>
      <c r="BL22" s="4">
        <f>(COUNTIF(QuizzesByQuiz!H$2:H$100,C22)=0)*3</f>
        <v>3</v>
      </c>
      <c r="BN22" s="4" t="s">
        <v>1289</v>
      </c>
      <c r="BO22" s="6">
        <f>IFERROR(BP22/BQ22,"")</f>
        <v>0</v>
      </c>
      <c r="BQ22" s="4">
        <v>40</v>
      </c>
      <c r="BS22" s="4" t="s">
        <v>1289</v>
      </c>
      <c r="BT22" s="6">
        <f>IFERROR(BU22/BV22,"")</f>
        <v>0</v>
      </c>
      <c r="BV22" s="4">
        <f>(COUNTIF(QuizzesByQuiz!I$2:I$100,C22)=0)*5</f>
        <v>5</v>
      </c>
      <c r="BX22" s="4" t="s">
        <v>1289</v>
      </c>
      <c r="BY22" s="6">
        <f>BZ22/CA22</f>
        <v>0</v>
      </c>
      <c r="CA22" s="4">
        <v>100</v>
      </c>
      <c r="CC22" s="4" t="s">
        <v>1289</v>
      </c>
      <c r="CD22" s="6">
        <f>CE22/CF22</f>
        <v>0</v>
      </c>
      <c r="CF22" s="4">
        <v>100</v>
      </c>
      <c r="CH22" s="4" t="s">
        <v>1289</v>
      </c>
      <c r="CI22" s="6">
        <f>IFERROR(CJ22/CK22,"")</f>
        <v>0</v>
      </c>
      <c r="CK22" s="4">
        <f>(COUNTIF(QuizzesByQuiz!I$2:I$100,C22)=0)*1</f>
        <v>1</v>
      </c>
      <c r="CM22" s="4" t="s">
        <v>1289</v>
      </c>
      <c r="CN22" s="6">
        <f>IFERROR(CO22/CP22,"")</f>
        <v>0</v>
      </c>
      <c r="CP22" s="4">
        <f>(COUNTIF('Exams by Exam'!D$2:D$5,C22)=0)*72</f>
        <v>72</v>
      </c>
      <c r="CR22" s="4" t="s">
        <v>1289</v>
      </c>
      <c r="CS22" s="4" t="s">
        <v>1289</v>
      </c>
      <c r="CT22" s="6">
        <f>VLOOKUP(C22,Webwork!$G$2:$I$230,2,FALSE)/100</f>
        <v>0.87</v>
      </c>
    </row>
    <row r="23" spans="1:98" x14ac:dyDescent="0.2">
      <c r="A23" s="4" t="s">
        <v>1247</v>
      </c>
      <c r="B23" s="4" t="s">
        <v>1246</v>
      </c>
      <c r="C23" s="4" t="s">
        <v>1243</v>
      </c>
      <c r="D23" s="8">
        <f>E23*20%+F23*10%+G23*40%+H23*30%</f>
        <v>0.26951086956521741</v>
      </c>
      <c r="E23" s="7">
        <f>CT23</f>
        <v>0.53</v>
      </c>
      <c r="F23" s="7">
        <f>(AVERAGE(K23,P23,U23,AK23,AP23,AU23,BE23,BJ23,BT23,CI23)+CD23)/(1+CD23)</f>
        <v>0.21249999999999999</v>
      </c>
      <c r="G23" s="6">
        <f>(SUM(Z23,AZ23,(BO23+BY23)/(1+BY23))-MIN(Z23,AZ23,(BO23+BY23)/(1+BY23)))/2</f>
        <v>0.35565217391304349</v>
      </c>
      <c r="H23" s="7">
        <f>CN23</f>
        <v>0</v>
      </c>
      <c r="I23" s="4" t="s">
        <v>1244</v>
      </c>
      <c r="J23" s="4" t="s">
        <v>1292</v>
      </c>
      <c r="K23" s="6">
        <f>IFERROR(L23/M23,"")</f>
        <v>0</v>
      </c>
      <c r="M23" s="4">
        <f>(COUNTIF(QuizzesByQuiz!A$2:A$100,C23)=0)*5</f>
        <v>5</v>
      </c>
      <c r="O23" s="4" t="s">
        <v>1289</v>
      </c>
      <c r="P23" s="6">
        <f>IFERROR(Q23/R23,"")</f>
        <v>0.25</v>
      </c>
      <c r="Q23" s="4">
        <v>1</v>
      </c>
      <c r="R23" s="4">
        <f>(COUNTIF(QuizzesByQuiz!B$2:B$100,C23)=0)*4</f>
        <v>4</v>
      </c>
      <c r="S23" s="5">
        <v>44657.93552673106</v>
      </c>
      <c r="T23" s="4" t="s">
        <v>1289</v>
      </c>
      <c r="U23" s="6">
        <f>IFERROR(V23/W23,"")</f>
        <v>0.6</v>
      </c>
      <c r="V23" s="4">
        <v>3</v>
      </c>
      <c r="W23" s="4">
        <f>(COUNTIF(QuizzesByQuiz!C$2:C$100,C23)=0)*5</f>
        <v>5</v>
      </c>
      <c r="X23" s="5">
        <v>44677.865288098532</v>
      </c>
      <c r="Y23" s="4" t="s">
        <v>1289</v>
      </c>
      <c r="Z23" s="6">
        <f>IFERROR(AA23/AB23,"")</f>
        <v>0.32</v>
      </c>
      <c r="AA23" s="4">
        <f>IF(COUNTA(AC23,AG23)&gt;0, MAX(AC23,AG23),"")</f>
        <v>8</v>
      </c>
      <c r="AB23" s="4">
        <f>25</f>
        <v>25</v>
      </c>
      <c r="AC23" s="4">
        <v>8</v>
      </c>
      <c r="AD23" s="4">
        <v>25</v>
      </c>
      <c r="AE23" s="5">
        <v>44674.675359614732</v>
      </c>
      <c r="AF23" s="4" t="s">
        <v>1289</v>
      </c>
      <c r="AH23" s="4">
        <v>25</v>
      </c>
      <c r="AJ23" s="4" t="s">
        <v>1289</v>
      </c>
      <c r="AK23" s="6" t="str">
        <f>IFERROR(AL23/AM23,"")</f>
        <v/>
      </c>
      <c r="AM23" s="4">
        <f>(COUNTIF(QuizzesByQuiz!D$2:D$100,C23)=0)*5</f>
        <v>0</v>
      </c>
      <c r="AO23" s="4" t="s">
        <v>1289</v>
      </c>
      <c r="AP23" s="6" t="str">
        <f>IFERROR(AQ23/AR23,"")</f>
        <v/>
      </c>
      <c r="AR23" s="4">
        <f>(COUNTIF(QuizzesByQuiz!E$2:E$100,C23)=0)*3</f>
        <v>0</v>
      </c>
      <c r="AT23" s="4" t="s">
        <v>1289</v>
      </c>
      <c r="AU23" s="6" t="str">
        <f>IFERROR(AV23/AW23,"")</f>
        <v/>
      </c>
      <c r="AW23" s="4">
        <f>(COUNTIF(QuizzesByQuiz!F$2:F$100,C23)=0)*6</f>
        <v>0</v>
      </c>
      <c r="AY23" s="4" t="s">
        <v>1289</v>
      </c>
      <c r="AZ23" s="6">
        <f>IFERROR(BA23/BB23,"")</f>
        <v>0.39130434782608697</v>
      </c>
      <c r="BA23" s="4">
        <v>9</v>
      </c>
      <c r="BB23" s="4">
        <v>23</v>
      </c>
      <c r="BC23" s="5">
        <v>44692.284413733389</v>
      </c>
      <c r="BD23" s="4" t="s">
        <v>1289</v>
      </c>
      <c r="BE23" s="6">
        <f>IFERROR(BF23/BG23,"")</f>
        <v>0</v>
      </c>
      <c r="BF23" s="4">
        <v>0</v>
      </c>
      <c r="BG23" s="4">
        <f>(COUNTIF(QuizzesByQuiz!G$2:G$100,C23)=0)*3</f>
        <v>3</v>
      </c>
      <c r="BH23" s="5">
        <v>44694.82317069055</v>
      </c>
      <c r="BI23" s="4" t="s">
        <v>1289</v>
      </c>
      <c r="BJ23" s="6" t="str">
        <f>IFERROR(BK23/BL23,"")</f>
        <v/>
      </c>
      <c r="BL23" s="4">
        <f>(COUNTIF(QuizzesByQuiz!H$2:H$100,C23)=0)*3</f>
        <v>0</v>
      </c>
      <c r="BN23" s="4" t="s">
        <v>1289</v>
      </c>
      <c r="BO23" s="6">
        <f>IFERROR(BP23/BQ23,"")</f>
        <v>0.15</v>
      </c>
      <c r="BP23" s="4">
        <v>6</v>
      </c>
      <c r="BQ23" s="4">
        <v>40</v>
      </c>
      <c r="BR23" s="5">
        <v>44707.971251025563</v>
      </c>
      <c r="BS23" s="4" t="s">
        <v>1289</v>
      </c>
      <c r="BT23" s="6" t="str">
        <f>IFERROR(BU23/BV23,"")</f>
        <v/>
      </c>
      <c r="BV23" s="4">
        <f>(COUNTIF(QuizzesByQuiz!I$2:I$100,C23)=0)*5</f>
        <v>0</v>
      </c>
      <c r="BX23" s="4" t="s">
        <v>1289</v>
      </c>
      <c r="BY23" s="6">
        <f>BZ23/CA23</f>
        <v>0</v>
      </c>
      <c r="CA23" s="4">
        <v>100</v>
      </c>
      <c r="CC23" s="4" t="s">
        <v>1289</v>
      </c>
      <c r="CD23" s="6">
        <f>CE23/CF23</f>
        <v>0</v>
      </c>
      <c r="CF23" s="4">
        <v>100</v>
      </c>
      <c r="CH23" s="4" t="s">
        <v>1289</v>
      </c>
      <c r="CI23" s="6" t="str">
        <f>IFERROR(CJ23/CK23,"")</f>
        <v/>
      </c>
      <c r="CK23" s="4">
        <f>(COUNTIF(QuizzesByQuiz!I$2:I$100,C23)=0)*1</f>
        <v>0</v>
      </c>
      <c r="CM23" s="4" t="s">
        <v>1289</v>
      </c>
      <c r="CN23" s="6">
        <f>IFERROR(CO23/CP23,"")</f>
        <v>0</v>
      </c>
      <c r="CP23" s="4">
        <f>(COUNTIF('Exams by Exam'!D$2:D$5,C23)=0)*72</f>
        <v>72</v>
      </c>
      <c r="CR23" s="4" t="s">
        <v>1289</v>
      </c>
      <c r="CS23" s="4" t="s">
        <v>1289</v>
      </c>
      <c r="CT23" s="6">
        <f>VLOOKUP(C23,Webwork!$G$2:$I$230,2,FALSE)/100</f>
        <v>0.53</v>
      </c>
    </row>
    <row r="24" spans="1:98" x14ac:dyDescent="0.2">
      <c r="A24" s="4" t="s">
        <v>268</v>
      </c>
      <c r="B24" s="4" t="s">
        <v>267</v>
      </c>
      <c r="C24" s="4" t="s">
        <v>264</v>
      </c>
      <c r="D24" s="8">
        <f>E24*20%+F24*10%+G24*40%+H24*30%</f>
        <v>0.27544444444444444</v>
      </c>
      <c r="E24" s="7">
        <f>CT24</f>
        <v>0.63</v>
      </c>
      <c r="F24" s="7">
        <f>(AVERAGE(K24,P24,U24,AK24,AP24,AU24,BE24,BJ24,BT24,CI24)+CD24)/(1+CD24)</f>
        <v>0.29444444444444445</v>
      </c>
      <c r="G24" s="6">
        <f>(SUM(Z24,AZ24,(BO24+BY24)/(1+BY24))-MIN(Z24,AZ24,(BO24+BY24)/(1+BY24)))/2</f>
        <v>0.3</v>
      </c>
      <c r="H24" s="7">
        <f>CN24</f>
        <v>0</v>
      </c>
      <c r="I24" s="4" t="s">
        <v>265</v>
      </c>
      <c r="J24" s="4" t="s">
        <v>1294</v>
      </c>
      <c r="K24" s="6">
        <f>IFERROR(L24/M24,"")</f>
        <v>1</v>
      </c>
      <c r="L24" s="4">
        <v>5</v>
      </c>
      <c r="M24" s="4">
        <f>(COUNTIF(QuizzesByQuiz!A$2:A$100,C24)=0)*5</f>
        <v>5</v>
      </c>
      <c r="N24" s="5">
        <v>44653.065620922403</v>
      </c>
      <c r="O24" s="4" t="s">
        <v>1289</v>
      </c>
      <c r="P24" s="6">
        <f>IFERROR(Q24/R24,"")</f>
        <v>0.25</v>
      </c>
      <c r="Q24" s="4">
        <v>1</v>
      </c>
      <c r="R24" s="4">
        <f>(COUNTIF(QuizzesByQuiz!B$2:B$100,C24)=0)*4</f>
        <v>4</v>
      </c>
      <c r="S24" s="5">
        <v>44659.684211873806</v>
      </c>
      <c r="T24" s="4" t="s">
        <v>1289</v>
      </c>
      <c r="U24" s="6">
        <f>IFERROR(V24/W24,"")</f>
        <v>0.4</v>
      </c>
      <c r="V24" s="4">
        <v>2</v>
      </c>
      <c r="W24" s="4">
        <f>(COUNTIF(QuizzesByQuiz!C$2:C$100,C24)=0)*5</f>
        <v>5</v>
      </c>
      <c r="X24" s="5">
        <v>44666.694445340152</v>
      </c>
      <c r="Y24" s="4" t="s">
        <v>1289</v>
      </c>
      <c r="Z24" s="6">
        <f>IFERROR(AA24/AB24,"")</f>
        <v>0.6</v>
      </c>
      <c r="AA24" s="4">
        <f>IF(COUNTA(AC24,AG24)&gt;0, MAX(AC24,AG24),"")</f>
        <v>15</v>
      </c>
      <c r="AB24" s="4">
        <f>25</f>
        <v>25</v>
      </c>
      <c r="AC24" s="4">
        <v>15</v>
      </c>
      <c r="AD24" s="4">
        <v>25</v>
      </c>
      <c r="AE24" s="5">
        <v>44674.675294675137</v>
      </c>
      <c r="AF24" s="4" t="s">
        <v>1289</v>
      </c>
      <c r="AH24" s="4">
        <v>25</v>
      </c>
      <c r="AJ24" s="4" t="s">
        <v>1289</v>
      </c>
      <c r="AK24" s="6">
        <f>IFERROR(AL24/AM24,"")</f>
        <v>1</v>
      </c>
      <c r="AL24" s="4">
        <v>5</v>
      </c>
      <c r="AM24" s="4">
        <f>(COUNTIF(QuizzesByQuiz!D$2:D$100,C24)=0)*5</f>
        <v>5</v>
      </c>
      <c r="AN24" s="5">
        <v>44674.701728228436</v>
      </c>
      <c r="AO24" s="4" t="s">
        <v>1289</v>
      </c>
      <c r="AP24" s="6" t="str">
        <f>IFERROR(AQ24/AR24,"")</f>
        <v/>
      </c>
      <c r="AR24" s="4">
        <f>(COUNTIF(QuizzesByQuiz!E$2:E$100,C24)=0)*3</f>
        <v>0</v>
      </c>
      <c r="AT24" s="4" t="s">
        <v>1289</v>
      </c>
      <c r="AU24" s="6">
        <f>IFERROR(AV24/AW24,"")</f>
        <v>0</v>
      </c>
      <c r="AV24" s="4">
        <v>0</v>
      </c>
      <c r="AW24" s="4">
        <f>(COUNTIF(QuizzesByQuiz!F$2:F$100,C24)=0)*6</f>
        <v>6</v>
      </c>
      <c r="AX24" s="5">
        <v>44687.695802918257</v>
      </c>
      <c r="AY24" s="4" t="s">
        <v>1289</v>
      </c>
      <c r="AZ24" s="6">
        <f>IFERROR(BA24/BB24,"")</f>
        <v>0</v>
      </c>
      <c r="BB24" s="4">
        <v>23</v>
      </c>
      <c r="BD24" s="4" t="s">
        <v>1289</v>
      </c>
      <c r="BE24" s="6">
        <f>IFERROR(BF24/BG24,"")</f>
        <v>0</v>
      </c>
      <c r="BG24" s="4">
        <f>(COUNTIF(QuizzesByQuiz!G$2:G$100,C24)=0)*3</f>
        <v>3</v>
      </c>
      <c r="BI24" s="4" t="s">
        <v>1289</v>
      </c>
      <c r="BJ24" s="6">
        <f>IFERROR(BK24/BL24,"")</f>
        <v>0</v>
      </c>
      <c r="BL24" s="4">
        <f>(COUNTIF(QuizzesByQuiz!H$2:H$100,C24)=0)*3</f>
        <v>3</v>
      </c>
      <c r="BN24" s="4" t="s">
        <v>1289</v>
      </c>
      <c r="BO24" s="6">
        <f>IFERROR(BP24/BQ24,"")</f>
        <v>0</v>
      </c>
      <c r="BQ24" s="4">
        <v>40</v>
      </c>
      <c r="BS24" s="4" t="s">
        <v>1289</v>
      </c>
      <c r="BT24" s="6">
        <f>IFERROR(BU24/BV24,"")</f>
        <v>0</v>
      </c>
      <c r="BV24" s="4">
        <f>(COUNTIF(QuizzesByQuiz!I$2:I$100,C24)=0)*5</f>
        <v>5</v>
      </c>
      <c r="BX24" s="4" t="s">
        <v>1289</v>
      </c>
      <c r="BY24" s="6">
        <f>BZ24/CA24</f>
        <v>0</v>
      </c>
      <c r="CA24" s="4">
        <v>100</v>
      </c>
      <c r="CC24" s="4" t="s">
        <v>1289</v>
      </c>
      <c r="CD24" s="6">
        <f>CE24/CF24</f>
        <v>0</v>
      </c>
      <c r="CF24" s="4">
        <v>100</v>
      </c>
      <c r="CH24" s="4" t="s">
        <v>1289</v>
      </c>
      <c r="CI24" s="6">
        <f>IFERROR(CJ24/CK24,"")</f>
        <v>0</v>
      </c>
      <c r="CK24" s="4">
        <f>(COUNTIF(QuizzesByQuiz!I$2:I$100,C24)=0)*1</f>
        <v>1</v>
      </c>
      <c r="CM24" s="4" t="s">
        <v>1289</v>
      </c>
      <c r="CN24" s="6">
        <f>IFERROR(CO24/CP24,"")</f>
        <v>0</v>
      </c>
      <c r="CP24" s="4">
        <f>(COUNTIF('Exams by Exam'!D$2:D$5,C24)=0)*72</f>
        <v>72</v>
      </c>
      <c r="CR24" s="4" t="s">
        <v>1289</v>
      </c>
      <c r="CS24" s="4" t="s">
        <v>1289</v>
      </c>
      <c r="CT24" s="6">
        <f>VLOOKUP(C24,Webwork!$G$2:$I$230,2,FALSE)/100</f>
        <v>0.63</v>
      </c>
    </row>
    <row r="25" spans="1:98" x14ac:dyDescent="0.2">
      <c r="A25" s="4" t="s">
        <v>1066</v>
      </c>
      <c r="B25" s="4" t="s">
        <v>1065</v>
      </c>
      <c r="C25" s="4" t="s">
        <v>1062</v>
      </c>
      <c r="D25" s="8">
        <f>E25*20%+F25*10%+G25*40%+H25*30%</f>
        <v>0.27733695652173918</v>
      </c>
      <c r="E25" s="7">
        <f>CT25</f>
        <v>0.32</v>
      </c>
      <c r="F25" s="7">
        <f>(AVERAGE(K25,P25,U25,AK25,AP25,AU25,BE25,BJ25,BT25,CI25)+CD25)/(1+CD25)</f>
        <v>0.40416666666666667</v>
      </c>
      <c r="G25" s="6">
        <f>(SUM(Z25,AZ25,(BO25+BY25)/(1+BY25))-MIN(Z25,AZ25,(BO25+BY25)/(1+BY25)))/2</f>
        <v>0.25521739130434784</v>
      </c>
      <c r="H25" s="7">
        <f>CN25</f>
        <v>0.2361111111111111</v>
      </c>
      <c r="I25" s="4" t="s">
        <v>1063</v>
      </c>
      <c r="J25" s="4" t="s">
        <v>1294</v>
      </c>
      <c r="K25" s="6">
        <f>IFERROR(L25/M25,"")</f>
        <v>1</v>
      </c>
      <c r="L25" s="4">
        <v>5</v>
      </c>
      <c r="M25" s="4">
        <f>(COUNTIF(QuizzesByQuiz!A$2:A$100,C25)=0)*5</f>
        <v>5</v>
      </c>
      <c r="N25" s="5">
        <v>44653.065621028392</v>
      </c>
      <c r="O25" s="4" t="s">
        <v>1289</v>
      </c>
      <c r="P25" s="6">
        <f>IFERROR(Q25/R25,"")</f>
        <v>0</v>
      </c>
      <c r="Q25" s="4">
        <v>0</v>
      </c>
      <c r="R25" s="4">
        <f>(COUNTIF(QuizzesByQuiz!B$2:B$100,C25)=0)*4</f>
        <v>4</v>
      </c>
      <c r="S25" s="5">
        <v>44659.684211634099</v>
      </c>
      <c r="T25" s="4" t="s">
        <v>1289</v>
      </c>
      <c r="U25" s="6" t="str">
        <f>IFERROR(V25/W25,"")</f>
        <v/>
      </c>
      <c r="W25" s="4">
        <f>(COUNTIF(QuizzesByQuiz!C$2:C$100,C25)=0)*5</f>
        <v>0</v>
      </c>
      <c r="Y25" s="4" t="s">
        <v>1289</v>
      </c>
      <c r="Z25" s="6">
        <f>IFERROR(AA25/AB25,"")</f>
        <v>0.38</v>
      </c>
      <c r="AA25" s="4">
        <f>IF(COUNTA(AC25,AG25)&gt;0, MAX(AC25,AG25),"")</f>
        <v>9.5</v>
      </c>
      <c r="AB25" s="4">
        <f>25</f>
        <v>25</v>
      </c>
      <c r="AC25" s="4">
        <v>9.5</v>
      </c>
      <c r="AD25" s="4">
        <v>25</v>
      </c>
      <c r="AE25" s="5">
        <v>44674.675353563682</v>
      </c>
      <c r="AF25" s="4" t="s">
        <v>1289</v>
      </c>
      <c r="AH25" s="4">
        <v>25</v>
      </c>
      <c r="AJ25" s="4" t="s">
        <v>1289</v>
      </c>
      <c r="AK25" s="6">
        <f>IFERROR(AL25/AM25,"")</f>
        <v>1</v>
      </c>
      <c r="AL25" s="4">
        <v>5</v>
      </c>
      <c r="AM25" s="4">
        <f>(COUNTIF(QuizzesByQuiz!D$2:D$100,C25)=0)*5</f>
        <v>5</v>
      </c>
      <c r="AN25" s="5">
        <v>44674.701728448716</v>
      </c>
      <c r="AO25" s="4" t="s">
        <v>1289</v>
      </c>
      <c r="AP25" s="6">
        <f>IFERROR(AQ25/AR25,"")</f>
        <v>0.33333333333333331</v>
      </c>
      <c r="AQ25" s="4">
        <v>1</v>
      </c>
      <c r="AR25" s="4">
        <f>(COUNTIF(QuizzesByQuiz!E$2:E$100,C25)=0)*3</f>
        <v>3</v>
      </c>
      <c r="AS25" s="5">
        <v>44680.734393025952</v>
      </c>
      <c r="AT25" s="4" t="s">
        <v>1289</v>
      </c>
      <c r="AU25" s="6">
        <f>IFERROR(AV25/AW25,"")</f>
        <v>0.5</v>
      </c>
      <c r="AV25" s="4">
        <v>3</v>
      </c>
      <c r="AW25" s="4">
        <f>(COUNTIF(QuizzesByQuiz!F$2:F$100,C25)=0)*6</f>
        <v>6</v>
      </c>
      <c r="AX25" s="5">
        <v>44687.695803012233</v>
      </c>
      <c r="AY25" s="4" t="s">
        <v>1289</v>
      </c>
      <c r="AZ25" s="6">
        <f>IFERROR(BA25/BB25,"")</f>
        <v>0.13043478260869565</v>
      </c>
      <c r="BA25" s="4">
        <v>3</v>
      </c>
      <c r="BB25" s="4">
        <v>23</v>
      </c>
      <c r="BC25" s="5">
        <v>44692.286109329449</v>
      </c>
      <c r="BD25" s="4" t="s">
        <v>1289</v>
      </c>
      <c r="BE25" s="6">
        <f>IFERROR(BF25/BG25,"")</f>
        <v>0</v>
      </c>
      <c r="BF25" s="4">
        <v>0</v>
      </c>
      <c r="BG25" s="4">
        <f>(COUNTIF(QuizzesByQuiz!G$2:G$100,C25)=0)*3</f>
        <v>3</v>
      </c>
      <c r="BH25" s="5">
        <v>44694.69638070534</v>
      </c>
      <c r="BI25" s="4" t="s">
        <v>1289</v>
      </c>
      <c r="BJ25" s="6" t="str">
        <f>IFERROR(BK25/BL25,"")</f>
        <v/>
      </c>
      <c r="BL25" s="4">
        <f>(COUNTIF(QuizzesByQuiz!H$2:H$100,C25)=0)*3</f>
        <v>0</v>
      </c>
      <c r="BN25" s="4" t="s">
        <v>1289</v>
      </c>
      <c r="BO25" s="6">
        <f>IFERROR(BP25/BQ25,"")</f>
        <v>7.4999999999999997E-2</v>
      </c>
      <c r="BP25" s="4">
        <v>3</v>
      </c>
      <c r="BQ25" s="4">
        <v>40</v>
      </c>
      <c r="BR25" s="5">
        <v>44707.971369791252</v>
      </c>
      <c r="BS25" s="4" t="s">
        <v>1289</v>
      </c>
      <c r="BT25" s="6">
        <f>IFERROR(BU25/BV25,"")</f>
        <v>0.4</v>
      </c>
      <c r="BU25" s="4">
        <v>2</v>
      </c>
      <c r="BV25" s="4">
        <f>(COUNTIF(QuizzesByQuiz!I$2:I$100,C25)=0)*5</f>
        <v>5</v>
      </c>
      <c r="BW25" s="5">
        <v>44708.703370194307</v>
      </c>
      <c r="BX25" s="4" t="s">
        <v>1289</v>
      </c>
      <c r="BY25" s="6">
        <f>BZ25/CA25</f>
        <v>0</v>
      </c>
      <c r="CA25" s="4">
        <v>100</v>
      </c>
      <c r="CC25" s="4" t="s">
        <v>1289</v>
      </c>
      <c r="CD25" s="6">
        <f>CE25/CF25</f>
        <v>0</v>
      </c>
      <c r="CF25" s="4">
        <v>100</v>
      </c>
      <c r="CH25" s="4" t="s">
        <v>1289</v>
      </c>
      <c r="CI25" s="6">
        <f>IFERROR(CJ25/CK25,"")</f>
        <v>0</v>
      </c>
      <c r="CK25" s="4">
        <f>(COUNTIF(QuizzesByQuiz!I$2:I$100,C25)=0)*1</f>
        <v>1</v>
      </c>
      <c r="CM25" s="4" t="s">
        <v>1289</v>
      </c>
      <c r="CN25" s="6">
        <f>IFERROR(CO25/CP25,"")</f>
        <v>0.2361111111111111</v>
      </c>
      <c r="CO25" s="4">
        <v>17</v>
      </c>
      <c r="CP25" s="4">
        <f>(COUNTIF('Exams by Exam'!D$2:D$5,C25)=0)*72</f>
        <v>72</v>
      </c>
      <c r="CQ25" s="5">
        <v>44720.098174203529</v>
      </c>
      <c r="CR25" s="4" t="s">
        <v>1289</v>
      </c>
      <c r="CS25" s="4" t="s">
        <v>1289</v>
      </c>
      <c r="CT25" s="6">
        <f>VLOOKUP(C25,Webwork!$G$2:$I$230,2,FALSE)/100</f>
        <v>0.32</v>
      </c>
    </row>
    <row r="26" spans="1:98" x14ac:dyDescent="0.2">
      <c r="A26" s="4" t="s">
        <v>649</v>
      </c>
      <c r="B26" s="4" t="s">
        <v>648</v>
      </c>
      <c r="C26" s="4" t="s">
        <v>645</v>
      </c>
      <c r="D26" s="8">
        <f>E26*20%+F26*10%+G26*40%+H26*30%</f>
        <v>0.27842028985507244</v>
      </c>
      <c r="E26" s="7">
        <f>CT26</f>
        <v>0.48</v>
      </c>
      <c r="F26" s="7">
        <f>(AVERAGE(K26,P26,U26,AK26,AP26,AU26,BE26,BJ26,BT26,CI26)+CD26)/(1+CD26)</f>
        <v>0.30166666666666664</v>
      </c>
      <c r="G26" s="6">
        <f>(SUM(Z26,AZ26,(BO26+BY26)/(1+BY26))-MIN(Z26,AZ26,(BO26+BY26)/(1+BY26)))/2</f>
        <v>0.24521739130434783</v>
      </c>
      <c r="H26" s="7">
        <f>CN26</f>
        <v>0.18055555555555555</v>
      </c>
      <c r="I26" s="4" t="s">
        <v>646</v>
      </c>
      <c r="J26" s="4" t="s">
        <v>1298</v>
      </c>
      <c r="K26" s="6">
        <f>IFERROR(L26/M26,"")</f>
        <v>1</v>
      </c>
      <c r="L26" s="4">
        <v>5</v>
      </c>
      <c r="M26" s="4">
        <f>(COUNTIF(QuizzesByQuiz!A$2:A$100,C26)=0)*5</f>
        <v>5</v>
      </c>
      <c r="N26" s="5">
        <v>44653.067147366295</v>
      </c>
      <c r="O26" s="4" t="s">
        <v>1289</v>
      </c>
      <c r="P26" s="6">
        <f>IFERROR(Q26/R26,"")</f>
        <v>0.25</v>
      </c>
      <c r="Q26" s="4">
        <v>1</v>
      </c>
      <c r="R26" s="4">
        <f>(COUNTIF(QuizzesByQuiz!B$2:B$100,C26)=0)*4</f>
        <v>4</v>
      </c>
      <c r="S26" s="5">
        <v>44659.685435886218</v>
      </c>
      <c r="T26" s="4" t="s">
        <v>1289</v>
      </c>
      <c r="U26" s="6">
        <f>IFERROR(V26/W26,"")</f>
        <v>0</v>
      </c>
      <c r="W26" s="4">
        <f>(COUNTIF(QuizzesByQuiz!C$2:C$100,C26)=0)*5</f>
        <v>5</v>
      </c>
      <c r="Y26" s="4" t="s">
        <v>1289</v>
      </c>
      <c r="Z26" s="6">
        <f>IFERROR(AA26/AB26,"")</f>
        <v>0.36</v>
      </c>
      <c r="AA26" s="4">
        <f>IF(COUNTA(AC26,AG26)&gt;0, MAX(AC26,AG26),"")</f>
        <v>9</v>
      </c>
      <c r="AB26" s="4">
        <f>25</f>
        <v>25</v>
      </c>
      <c r="AC26" s="4">
        <v>9</v>
      </c>
      <c r="AD26" s="4">
        <v>25</v>
      </c>
      <c r="AE26" s="5">
        <v>44674.675353305953</v>
      </c>
      <c r="AF26" s="4" t="s">
        <v>1289</v>
      </c>
      <c r="AH26" s="4">
        <v>25</v>
      </c>
      <c r="AJ26" s="4" t="s">
        <v>1289</v>
      </c>
      <c r="AK26" s="6">
        <f>IFERROR(AL26/AM26,"")</f>
        <v>1</v>
      </c>
      <c r="AL26" s="4">
        <v>5</v>
      </c>
      <c r="AM26" s="4">
        <f>(COUNTIF(QuizzesByQuiz!D$2:D$100,C26)=0)*5</f>
        <v>5</v>
      </c>
      <c r="AN26" s="5">
        <v>44675.678841804911</v>
      </c>
      <c r="AO26" s="4" t="s">
        <v>1289</v>
      </c>
      <c r="AP26" s="6">
        <f>IFERROR(AQ26/AR26,"")</f>
        <v>0</v>
      </c>
      <c r="AR26" s="4">
        <f>(COUNTIF(QuizzesByQuiz!E$2:E$100,C26)=0)*3</f>
        <v>3</v>
      </c>
      <c r="AT26" s="4" t="s">
        <v>1289</v>
      </c>
      <c r="AU26" s="6">
        <f>IFERROR(AV26/AW26,"")</f>
        <v>0.16666666666666666</v>
      </c>
      <c r="AV26" s="4">
        <v>1</v>
      </c>
      <c r="AW26" s="4">
        <f>(COUNTIF(QuizzesByQuiz!F$2:F$100,C26)=0)*6</f>
        <v>6</v>
      </c>
      <c r="AX26" s="5">
        <v>44687.937171976824</v>
      </c>
      <c r="AY26" s="4" t="s">
        <v>1289</v>
      </c>
      <c r="AZ26" s="6">
        <f>IFERROR(BA26/BB26,"")</f>
        <v>0.13043478260869565</v>
      </c>
      <c r="BA26" s="4">
        <v>3</v>
      </c>
      <c r="BB26" s="4">
        <v>23</v>
      </c>
      <c r="BC26" s="5">
        <v>44692.285683697715</v>
      </c>
      <c r="BD26" s="4" t="s">
        <v>1289</v>
      </c>
      <c r="BE26" s="6">
        <f>IFERROR(BF26/BG26,"")</f>
        <v>0</v>
      </c>
      <c r="BF26" s="4">
        <v>0</v>
      </c>
      <c r="BG26" s="4">
        <f>(COUNTIF(QuizzesByQuiz!G$2:G$100,C26)=0)*3</f>
        <v>3</v>
      </c>
      <c r="BH26" s="5">
        <v>44698.621119740521</v>
      </c>
      <c r="BI26" s="4" t="s">
        <v>1289</v>
      </c>
      <c r="BJ26" s="6">
        <f>IFERROR(BK26/BL26,"")</f>
        <v>0</v>
      </c>
      <c r="BL26" s="4">
        <f>(COUNTIF(QuizzesByQuiz!H$2:H$100,C26)=0)*3</f>
        <v>3</v>
      </c>
      <c r="BN26" s="4" t="s">
        <v>1289</v>
      </c>
      <c r="BO26" s="6">
        <f>IFERROR(BP26/BQ26,"")</f>
        <v>0</v>
      </c>
      <c r="BQ26" s="4">
        <v>40</v>
      </c>
      <c r="BS26" s="4" t="s">
        <v>1289</v>
      </c>
      <c r="BT26" s="6">
        <f>IFERROR(BU26/BV26,"")</f>
        <v>0.6</v>
      </c>
      <c r="BU26" s="4">
        <v>3</v>
      </c>
      <c r="BV26" s="4">
        <f>(COUNTIF(QuizzesByQuiz!I$2:I$100,C26)=0)*5</f>
        <v>5</v>
      </c>
      <c r="BW26" s="5">
        <v>44708.725647642059</v>
      </c>
      <c r="BX26" s="4" t="s">
        <v>1289</v>
      </c>
      <c r="BY26" s="6">
        <f>BZ26/CA26</f>
        <v>0</v>
      </c>
      <c r="CA26" s="4">
        <v>100</v>
      </c>
      <c r="CC26" s="4" t="s">
        <v>1289</v>
      </c>
      <c r="CD26" s="6">
        <f>CE26/CF26</f>
        <v>0</v>
      </c>
      <c r="CF26" s="4">
        <v>100</v>
      </c>
      <c r="CH26" s="4" t="s">
        <v>1289</v>
      </c>
      <c r="CI26" s="6">
        <f>IFERROR(CJ26/CK26,"")</f>
        <v>0</v>
      </c>
      <c r="CK26" s="4">
        <f>(COUNTIF(QuizzesByQuiz!I$2:I$100,C26)=0)*1</f>
        <v>1</v>
      </c>
      <c r="CM26" s="4" t="s">
        <v>1289</v>
      </c>
      <c r="CN26" s="6">
        <f>IFERROR(CO26/CP26,"")</f>
        <v>0.18055555555555555</v>
      </c>
      <c r="CO26" s="4">
        <v>13</v>
      </c>
      <c r="CP26" s="4">
        <f>(COUNTIF('Exams by Exam'!D$2:D$5,C26)=0)*72</f>
        <v>72</v>
      </c>
      <c r="CQ26" s="5">
        <v>44720.098174109633</v>
      </c>
      <c r="CR26" s="4" t="s">
        <v>1289</v>
      </c>
      <c r="CS26" s="4" t="s">
        <v>1289</v>
      </c>
      <c r="CT26" s="6">
        <f>VLOOKUP(C26,Webwork!$G$2:$I$230,2,FALSE)/100</f>
        <v>0.48</v>
      </c>
    </row>
    <row r="27" spans="1:98" x14ac:dyDescent="0.2">
      <c r="A27" s="4" t="s">
        <v>817</v>
      </c>
      <c r="B27" s="4" t="s">
        <v>816</v>
      </c>
      <c r="C27" s="4" t="s">
        <v>813</v>
      </c>
      <c r="D27" s="8">
        <f>E27*20%+F27*10%+G27*40%+H27*30%</f>
        <v>0.28588819875776394</v>
      </c>
      <c r="E27" s="7">
        <f>CT27</f>
        <v>0.69</v>
      </c>
      <c r="F27" s="7">
        <f>(AVERAGE(K27,P27,U27,AK27,AP27,AU27,BE27,BJ27,BT27,CI27)+CD27)/(1+CD27)</f>
        <v>0.35714285714285715</v>
      </c>
      <c r="G27" s="6">
        <f>(SUM(Z27,AZ27,(BO27+BY27)/(1+BY27))-MIN(Z27,AZ27,(BO27+BY27)/(1+BY27)))/2</f>
        <v>0.28043478260869564</v>
      </c>
      <c r="H27" s="7">
        <f>CN27</f>
        <v>0</v>
      </c>
      <c r="I27" s="4" t="s">
        <v>814</v>
      </c>
      <c r="J27" s="4" t="s">
        <v>1295</v>
      </c>
      <c r="K27" s="6">
        <f>IFERROR(L27/M27,"")</f>
        <v>1</v>
      </c>
      <c r="L27" s="4">
        <v>5</v>
      </c>
      <c r="M27" s="4">
        <f>(COUNTIF(QuizzesByQuiz!A$2:A$100,C27)=0)*5</f>
        <v>5</v>
      </c>
      <c r="N27" s="5">
        <v>44653.065620280453</v>
      </c>
      <c r="O27" s="4" t="s">
        <v>1289</v>
      </c>
      <c r="P27" s="6">
        <f>IFERROR(Q27/R27,"")</f>
        <v>0.5</v>
      </c>
      <c r="Q27" s="4">
        <v>2</v>
      </c>
      <c r="R27" s="4">
        <f>(COUNTIF(QuizzesByQuiz!B$2:B$100,C27)=0)*4</f>
        <v>4</v>
      </c>
      <c r="S27" s="5">
        <v>44659.684212017164</v>
      </c>
      <c r="T27" s="4" t="s">
        <v>1289</v>
      </c>
      <c r="U27" s="6" t="str">
        <f>IFERROR(V27/W27,"")</f>
        <v/>
      </c>
      <c r="W27" s="4">
        <f>(COUNTIF(QuizzesByQuiz!C$2:C$100,C27)=0)*5</f>
        <v>0</v>
      </c>
      <c r="Y27" s="4" t="s">
        <v>1289</v>
      </c>
      <c r="Z27" s="6">
        <f>IFERROR(AA27/AB27,"")</f>
        <v>0.3</v>
      </c>
      <c r="AA27" s="4">
        <f>IF(COUNTA(AC27,AG27)&gt;0, MAX(AC27,AG27),"")</f>
        <v>7.5</v>
      </c>
      <c r="AB27" s="4">
        <f>25</f>
        <v>25</v>
      </c>
      <c r="AD27" s="4">
        <v>25</v>
      </c>
      <c r="AF27" s="4" t="s">
        <v>1289</v>
      </c>
      <c r="AG27" s="4">
        <v>7.5</v>
      </c>
      <c r="AH27" s="4">
        <v>25</v>
      </c>
      <c r="AI27" s="5">
        <v>44675.684660131294</v>
      </c>
      <c r="AJ27" s="4" t="s">
        <v>1289</v>
      </c>
      <c r="AK27" s="6">
        <f>IFERROR(AL27/AM27,"")</f>
        <v>1</v>
      </c>
      <c r="AL27" s="4">
        <v>5</v>
      </c>
      <c r="AM27" s="4">
        <f>(COUNTIF(QuizzesByQuiz!D$2:D$100,C27)=0)*5</f>
        <v>5</v>
      </c>
      <c r="AN27" s="5">
        <v>44674.701727228239</v>
      </c>
      <c r="AO27" s="4" t="s">
        <v>1289</v>
      </c>
      <c r="AP27" s="6" t="str">
        <f>IFERROR(AQ27/AR27,"")</f>
        <v/>
      </c>
      <c r="AR27" s="4">
        <f>(COUNTIF(QuizzesByQuiz!E$2:E$100,C27)=0)*3</f>
        <v>0</v>
      </c>
      <c r="AT27" s="4" t="s">
        <v>1289</v>
      </c>
      <c r="AU27" s="6">
        <f>IFERROR(AV27/AW27,"")</f>
        <v>0</v>
      </c>
      <c r="AV27" s="4">
        <v>0</v>
      </c>
      <c r="AW27" s="4">
        <f>(COUNTIF(QuizzesByQuiz!F$2:F$100,C27)=0)*6</f>
        <v>6</v>
      </c>
      <c r="AX27" s="5">
        <v>44687.695802872578</v>
      </c>
      <c r="AY27" s="4" t="s">
        <v>1289</v>
      </c>
      <c r="AZ27" s="6">
        <f>IFERROR(BA27/BB27,"")</f>
        <v>0.2608695652173913</v>
      </c>
      <c r="BA27" s="4">
        <v>6</v>
      </c>
      <c r="BB27" s="4">
        <v>23</v>
      </c>
      <c r="BC27" s="5">
        <v>44692.286000435823</v>
      </c>
      <c r="BD27" s="4" t="s">
        <v>1289</v>
      </c>
      <c r="BE27" s="6" t="str">
        <f>IFERROR(BF27/BG27,"")</f>
        <v/>
      </c>
      <c r="BG27" s="4">
        <f>(COUNTIF(QuizzesByQuiz!G$2:G$100,C27)=0)*3</f>
        <v>0</v>
      </c>
      <c r="BI27" s="4" t="s">
        <v>1289</v>
      </c>
      <c r="BJ27" s="6">
        <f>IFERROR(BK27/BL27,"")</f>
        <v>0</v>
      </c>
      <c r="BL27" s="4">
        <f>(COUNTIF(QuizzesByQuiz!H$2:H$100,C27)=0)*3</f>
        <v>3</v>
      </c>
      <c r="BN27" s="4" t="s">
        <v>1289</v>
      </c>
      <c r="BO27" s="6">
        <f>IFERROR(BP27/BQ27,"")</f>
        <v>0.05</v>
      </c>
      <c r="BP27" s="4">
        <v>2</v>
      </c>
      <c r="BQ27" s="4">
        <v>40</v>
      </c>
      <c r="BR27" s="5">
        <v>44707.971325680337</v>
      </c>
      <c r="BS27" s="4" t="s">
        <v>1289</v>
      </c>
      <c r="BT27" s="6">
        <f>IFERROR(BU27/BV27,"")</f>
        <v>0</v>
      </c>
      <c r="BV27" s="4">
        <f>(COUNTIF(QuizzesByQuiz!I$2:I$100,C27)=0)*5</f>
        <v>5</v>
      </c>
      <c r="BX27" s="4" t="s">
        <v>1289</v>
      </c>
      <c r="BY27" s="6">
        <f>BZ27/CA27</f>
        <v>0</v>
      </c>
      <c r="CA27" s="4">
        <v>100</v>
      </c>
      <c r="CC27" s="4" t="s">
        <v>1289</v>
      </c>
      <c r="CD27" s="6">
        <f>CE27/CF27</f>
        <v>0</v>
      </c>
      <c r="CF27" s="4">
        <v>100</v>
      </c>
      <c r="CH27" s="4" t="s">
        <v>1289</v>
      </c>
      <c r="CI27" s="6">
        <f>IFERROR(CJ27/CK27,"")</f>
        <v>0</v>
      </c>
      <c r="CK27" s="4">
        <f>(COUNTIF(QuizzesByQuiz!I$2:I$100,C27)=0)*1</f>
        <v>1</v>
      </c>
      <c r="CM27" s="4" t="s">
        <v>1289</v>
      </c>
      <c r="CN27" s="6">
        <f>IFERROR(CO27/CP27,"")</f>
        <v>0</v>
      </c>
      <c r="CP27" s="4">
        <f>(COUNTIF('Exams by Exam'!D$2:D$5,C27)=0)*72</f>
        <v>72</v>
      </c>
      <c r="CR27" s="4" t="s">
        <v>1289</v>
      </c>
      <c r="CS27" s="4" t="s">
        <v>1289</v>
      </c>
      <c r="CT27" s="6">
        <f>VLOOKUP(C27,Webwork!$G$2:$I$230,2,FALSE)/100</f>
        <v>0.69</v>
      </c>
    </row>
    <row r="28" spans="1:98" x14ac:dyDescent="0.2">
      <c r="A28" s="4" t="s">
        <v>611</v>
      </c>
      <c r="B28" s="4" t="s">
        <v>610</v>
      </c>
      <c r="C28" s="4" t="s">
        <v>607</v>
      </c>
      <c r="D28" s="8">
        <f>E28*20%+F28*10%+G28*40%+H28*30%</f>
        <v>0.29593478260869566</v>
      </c>
      <c r="E28" s="7">
        <f>CT28</f>
        <v>0.77</v>
      </c>
      <c r="F28" s="7">
        <f>(AVERAGE(K28,P28,U28,AK28,AP28,AU28,BE28,BJ28,BT28,CI28)+CD28)/(1+CD28)</f>
        <v>0.27500000000000002</v>
      </c>
      <c r="G28" s="6">
        <f>(SUM(Z28,AZ28,(BO28+BY28)/(1+BY28))-MIN(Z28,AZ28,(BO28+BY28)/(1+BY28)))/2</f>
        <v>0.2860869565217391</v>
      </c>
      <c r="H28" s="7">
        <f>CN28</f>
        <v>0</v>
      </c>
      <c r="I28" s="4" t="s">
        <v>608</v>
      </c>
      <c r="J28" s="4" t="s">
        <v>1298</v>
      </c>
      <c r="K28" s="6">
        <f>IFERROR(L28/M28,"")</f>
        <v>1</v>
      </c>
      <c r="L28" s="4">
        <v>5</v>
      </c>
      <c r="M28" s="4">
        <f>(COUNTIF(QuizzesByQuiz!A$2:A$100,C28)=0)*5</f>
        <v>5</v>
      </c>
      <c r="N28" s="5">
        <v>44653.06714751957</v>
      </c>
      <c r="O28" s="4" t="s">
        <v>1289</v>
      </c>
      <c r="P28" s="6">
        <f>IFERROR(Q28/R28,"")</f>
        <v>0.25</v>
      </c>
      <c r="Q28" s="4">
        <v>1</v>
      </c>
      <c r="R28" s="4">
        <f>(COUNTIF(QuizzesByQuiz!B$2:B$100,C28)=0)*4</f>
        <v>4</v>
      </c>
      <c r="S28" s="5">
        <v>44659.685435905936</v>
      </c>
      <c r="T28" s="4" t="s">
        <v>1289</v>
      </c>
      <c r="U28" s="6">
        <f>IFERROR(V28/W28,"")</f>
        <v>0</v>
      </c>
      <c r="W28" s="4">
        <f>(COUNTIF(QuizzesByQuiz!C$2:C$100,C28)=0)*5</f>
        <v>5</v>
      </c>
      <c r="Y28" s="4" t="s">
        <v>1289</v>
      </c>
      <c r="Z28" s="6">
        <f>IFERROR(AA28/AB28,"")</f>
        <v>0.42</v>
      </c>
      <c r="AA28" s="4">
        <f>IF(COUNTA(AC28,AG28)&gt;0, MAX(AC28,AG28),"")</f>
        <v>10.5</v>
      </c>
      <c r="AB28" s="4">
        <f>25</f>
        <v>25</v>
      </c>
      <c r="AD28" s="4">
        <v>25</v>
      </c>
      <c r="AF28" s="4" t="s">
        <v>1289</v>
      </c>
      <c r="AG28" s="4">
        <v>10.5</v>
      </c>
      <c r="AH28" s="4">
        <v>25</v>
      </c>
      <c r="AI28" s="5">
        <v>44675.682070343384</v>
      </c>
      <c r="AJ28" s="4" t="s">
        <v>1289</v>
      </c>
      <c r="AK28" s="6">
        <f>IFERROR(AL28/AM28,"")</f>
        <v>1</v>
      </c>
      <c r="AL28" s="4">
        <v>5</v>
      </c>
      <c r="AM28" s="4">
        <f>(COUNTIF(QuizzesByQuiz!D$2:D$100,C28)=0)*5</f>
        <v>5</v>
      </c>
      <c r="AN28" s="5">
        <v>44675.67884172676</v>
      </c>
      <c r="AO28" s="4" t="s">
        <v>1289</v>
      </c>
      <c r="AP28" s="6">
        <f>IFERROR(AQ28/AR28,"")</f>
        <v>0</v>
      </c>
      <c r="AQ28" s="4">
        <v>0</v>
      </c>
      <c r="AR28" s="4">
        <f>(COUNTIF(QuizzesByQuiz!E$2:E$100,C28)=0)*3</f>
        <v>3</v>
      </c>
      <c r="AS28" s="5">
        <v>44680.804339022594</v>
      </c>
      <c r="AT28" s="4" t="s">
        <v>1289</v>
      </c>
      <c r="AU28" s="6">
        <f>IFERROR(AV28/AW28,"")</f>
        <v>0.16666666666666666</v>
      </c>
      <c r="AV28" s="4">
        <v>1</v>
      </c>
      <c r="AW28" s="4">
        <f>(COUNTIF(QuizzesByQuiz!F$2:F$100,C28)=0)*6</f>
        <v>6</v>
      </c>
      <c r="AX28" s="5">
        <v>44687.937172032165</v>
      </c>
      <c r="AY28" s="4" t="s">
        <v>1289</v>
      </c>
      <c r="AZ28" s="6">
        <f>IFERROR(BA28/BB28,"")</f>
        <v>0.15217391304347827</v>
      </c>
      <c r="BA28" s="4">
        <v>3.5</v>
      </c>
      <c r="BB28" s="4">
        <v>23</v>
      </c>
      <c r="BC28" s="5">
        <v>44692.284577332626</v>
      </c>
      <c r="BD28" s="4" t="s">
        <v>1289</v>
      </c>
      <c r="BE28" s="6">
        <f>IFERROR(BF28/BG28,"")</f>
        <v>0</v>
      </c>
      <c r="BF28" s="4">
        <v>0</v>
      </c>
      <c r="BG28" s="4">
        <f>(COUNTIF(QuizzesByQuiz!G$2:G$100,C28)=0)*3</f>
        <v>3</v>
      </c>
      <c r="BH28" s="5">
        <v>44698.621119866046</v>
      </c>
      <c r="BI28" s="4" t="s">
        <v>1289</v>
      </c>
      <c r="BJ28" s="6">
        <f>IFERROR(BK28/BL28,"")</f>
        <v>0.33333333333333331</v>
      </c>
      <c r="BK28" s="4">
        <v>1</v>
      </c>
      <c r="BL28" s="4">
        <f>(COUNTIF(QuizzesByQuiz!H$2:H$100,C28)=0)*3</f>
        <v>3</v>
      </c>
      <c r="BM28" s="5">
        <v>44701.824794165623</v>
      </c>
      <c r="BN28" s="4" t="s">
        <v>1289</v>
      </c>
      <c r="BO28" s="6">
        <f>IFERROR(BP28/BQ28,"")</f>
        <v>2.5000000000000001E-2</v>
      </c>
      <c r="BP28" s="4">
        <v>1</v>
      </c>
      <c r="BQ28" s="4">
        <v>40</v>
      </c>
      <c r="BR28" s="5">
        <v>44707.971274278447</v>
      </c>
      <c r="BS28" s="4" t="s">
        <v>1289</v>
      </c>
      <c r="BT28" s="6">
        <f>IFERROR(BU28/BV28,"")</f>
        <v>0</v>
      </c>
      <c r="BV28" s="4">
        <f>(COUNTIF(QuizzesByQuiz!I$2:I$100,C28)=0)*5</f>
        <v>5</v>
      </c>
      <c r="BX28" s="4" t="s">
        <v>1289</v>
      </c>
      <c r="BY28" s="6">
        <f>BZ28/CA28</f>
        <v>0</v>
      </c>
      <c r="CA28" s="4">
        <v>100</v>
      </c>
      <c r="CC28" s="4" t="s">
        <v>1289</v>
      </c>
      <c r="CD28" s="6">
        <f>CE28/CF28</f>
        <v>0</v>
      </c>
      <c r="CF28" s="4">
        <v>100</v>
      </c>
      <c r="CH28" s="4" t="s">
        <v>1289</v>
      </c>
      <c r="CI28" s="6">
        <f>IFERROR(CJ28/CK28,"")</f>
        <v>0</v>
      </c>
      <c r="CJ28" s="4">
        <v>0</v>
      </c>
      <c r="CK28" s="4">
        <f>(COUNTIF(QuizzesByQuiz!I$2:I$100,C28)=0)*1</f>
        <v>1</v>
      </c>
      <c r="CL28" s="5">
        <v>44715.763466010038</v>
      </c>
      <c r="CM28" s="4" t="s">
        <v>1289</v>
      </c>
      <c r="CN28" s="6">
        <f>IFERROR(CO28/CP28,"")</f>
        <v>0</v>
      </c>
      <c r="CP28" s="4">
        <f>(COUNTIF('Exams by Exam'!D$2:D$5,C28)=0)*72</f>
        <v>72</v>
      </c>
      <c r="CR28" s="4" t="s">
        <v>1289</v>
      </c>
      <c r="CS28" s="4" t="s">
        <v>1289</v>
      </c>
      <c r="CT28" s="6">
        <f>VLOOKUP(C28,Webwork!$G$2:$I$230,2,FALSE)/100</f>
        <v>0.77</v>
      </c>
    </row>
    <row r="29" spans="1:98" x14ac:dyDescent="0.2">
      <c r="A29" s="4" t="s">
        <v>952</v>
      </c>
      <c r="B29" s="4" t="s">
        <v>951</v>
      </c>
      <c r="C29" s="4" t="s">
        <v>947</v>
      </c>
      <c r="D29" s="8">
        <f>E29*20%+F29*10%+G29*40%+H29*30%</f>
        <v>0.30261111111111111</v>
      </c>
      <c r="E29" s="7">
        <f>CT29</f>
        <v>0.32</v>
      </c>
      <c r="F29" s="7">
        <f>(AVERAGE(K29,P29,U29,AK29,AP29,AU29,BE29,BJ29,BT29,CI29)+CD29)/(1+CD29)</f>
        <v>0.31111111111111112</v>
      </c>
      <c r="G29" s="6">
        <f>(SUM(Z29,AZ29,(BO29+BY29)/(1+BY29))-MIN(Z29,AZ29,(BO29+BY29)/(1+BY29)))/2</f>
        <v>0.3</v>
      </c>
      <c r="H29" s="7">
        <f>CN29</f>
        <v>0.29166666666666669</v>
      </c>
      <c r="I29" s="4" t="s">
        <v>948</v>
      </c>
      <c r="J29" s="4" t="s">
        <v>1297</v>
      </c>
      <c r="K29" s="6">
        <f>IFERROR(L29/M29,"")</f>
        <v>1</v>
      </c>
      <c r="L29" s="4">
        <v>5</v>
      </c>
      <c r="M29" s="4">
        <f>(COUNTIF(QuizzesByQuiz!A$2:A$100,C29)=0)*5</f>
        <v>5</v>
      </c>
      <c r="N29" s="5">
        <v>44653.067148276168</v>
      </c>
      <c r="O29" s="4" t="s">
        <v>1289</v>
      </c>
      <c r="P29" s="6" t="str">
        <f>IFERROR(Q29/R29,"")</f>
        <v/>
      </c>
      <c r="R29" s="4">
        <f>(COUNTIF(QuizzesByQuiz!B$2:B$100,C29)=0)*4</f>
        <v>0</v>
      </c>
      <c r="T29" s="4" t="s">
        <v>1289</v>
      </c>
      <c r="U29" s="6">
        <f>IFERROR(V29/W29,"")</f>
        <v>0.8</v>
      </c>
      <c r="V29" s="4">
        <v>4</v>
      </c>
      <c r="W29" s="4">
        <f>(COUNTIF(QuizzesByQuiz!C$2:C$100,C29)=0)*5</f>
        <v>5</v>
      </c>
      <c r="X29" s="5">
        <v>44667.931409812998</v>
      </c>
      <c r="Y29" s="4" t="s">
        <v>1289</v>
      </c>
      <c r="Z29" s="6">
        <f>IFERROR(AA29/AB29,"")</f>
        <v>0.6</v>
      </c>
      <c r="AA29" s="4">
        <f>IF(COUNTA(AC29,AG29)&gt;0, MAX(AC29,AG29),"")</f>
        <v>15</v>
      </c>
      <c r="AB29" s="4">
        <f>25</f>
        <v>25</v>
      </c>
      <c r="AC29" s="4">
        <v>15</v>
      </c>
      <c r="AD29" s="4">
        <v>25</v>
      </c>
      <c r="AE29" s="5">
        <v>44674.675353037113</v>
      </c>
      <c r="AF29" s="4" t="s">
        <v>1289</v>
      </c>
      <c r="AH29" s="4">
        <v>25</v>
      </c>
      <c r="AJ29" s="4" t="s">
        <v>1289</v>
      </c>
      <c r="AK29" s="6">
        <f>IFERROR(AL29/AM29,"")</f>
        <v>0</v>
      </c>
      <c r="AM29" s="4">
        <f>(COUNTIF(QuizzesByQuiz!D$2:D$100,C29)=0)*5</f>
        <v>5</v>
      </c>
      <c r="AO29" s="4" t="s">
        <v>1289</v>
      </c>
      <c r="AP29" s="6">
        <f>IFERROR(AQ29/AR29,"")</f>
        <v>0</v>
      </c>
      <c r="AR29" s="4">
        <f>(COUNTIF(QuizzesByQuiz!E$2:E$100,C29)=0)*3</f>
        <v>3</v>
      </c>
      <c r="AT29" s="4" t="s">
        <v>1289</v>
      </c>
      <c r="AU29" s="6">
        <f>IFERROR(AV29/AW29,"")</f>
        <v>0</v>
      </c>
      <c r="AW29" s="4">
        <f>(COUNTIF(QuizzesByQuiz!F$2:F$100,C29)=0)*6</f>
        <v>6</v>
      </c>
      <c r="AY29" s="4" t="s">
        <v>1289</v>
      </c>
      <c r="AZ29" s="6">
        <f>IFERROR(BA29/BB29,"")</f>
        <v>0</v>
      </c>
      <c r="BB29" s="4">
        <v>23</v>
      </c>
      <c r="BD29" s="4" t="s">
        <v>1289</v>
      </c>
      <c r="BE29" s="6">
        <f>IFERROR(BF29/BG29,"")</f>
        <v>1</v>
      </c>
      <c r="BF29" s="4">
        <v>3</v>
      </c>
      <c r="BG29" s="4">
        <f>(COUNTIF(QuizzesByQuiz!G$2:G$100,C29)=0)*3</f>
        <v>3</v>
      </c>
      <c r="BH29" s="5">
        <v>44698.621119761723</v>
      </c>
      <c r="BI29" s="4" t="s">
        <v>1289</v>
      </c>
      <c r="BJ29" s="6">
        <f>IFERROR(BK29/BL29,"")</f>
        <v>0</v>
      </c>
      <c r="BL29" s="4">
        <f>(COUNTIF(QuizzesByQuiz!H$2:H$100,C29)=0)*3</f>
        <v>3</v>
      </c>
      <c r="BN29" s="4" t="s">
        <v>1289</v>
      </c>
      <c r="BO29" s="6">
        <f>IFERROR(BP29/BQ29,"")</f>
        <v>0</v>
      </c>
      <c r="BQ29" s="4">
        <v>40</v>
      </c>
      <c r="BS29" s="4" t="s">
        <v>1289</v>
      </c>
      <c r="BT29" s="6">
        <f>IFERROR(BU29/BV29,"")</f>
        <v>0</v>
      </c>
      <c r="BV29" s="4">
        <f>(COUNTIF(QuizzesByQuiz!I$2:I$100,C29)=0)*5</f>
        <v>5</v>
      </c>
      <c r="BX29" s="4" t="s">
        <v>1289</v>
      </c>
      <c r="BY29" s="6">
        <f>BZ29/CA29</f>
        <v>0</v>
      </c>
      <c r="CA29" s="4">
        <v>100</v>
      </c>
      <c r="CC29" s="4" t="s">
        <v>1289</v>
      </c>
      <c r="CD29" s="6">
        <f>CE29/CF29</f>
        <v>0</v>
      </c>
      <c r="CF29" s="4">
        <v>100</v>
      </c>
      <c r="CH29" s="4" t="s">
        <v>1289</v>
      </c>
      <c r="CI29" s="6">
        <f>IFERROR(CJ29/CK29,"")</f>
        <v>0</v>
      </c>
      <c r="CK29" s="4">
        <f>(COUNTIF(QuizzesByQuiz!I$2:I$100,C29)=0)*1</f>
        <v>1</v>
      </c>
      <c r="CM29" s="4" t="s">
        <v>1289</v>
      </c>
      <c r="CN29" s="6">
        <f>IFERROR(CO29/CP29,"")</f>
        <v>0.29166666666666669</v>
      </c>
      <c r="CO29" s="4">
        <v>21</v>
      </c>
      <c r="CP29" s="4">
        <f>(COUNTIF('Exams by Exam'!D$2:D$5,C29)=0)*72</f>
        <v>72</v>
      </c>
      <c r="CQ29" s="5">
        <v>44720.098174172061</v>
      </c>
      <c r="CR29" s="4" t="s">
        <v>1289</v>
      </c>
      <c r="CS29" s="4" t="s">
        <v>1289</v>
      </c>
      <c r="CT29" s="6">
        <f>VLOOKUP(C29,Webwork!$G$2:$I$230,2,FALSE)/100</f>
        <v>0.32</v>
      </c>
    </row>
    <row r="30" spans="1:98" x14ac:dyDescent="0.2">
      <c r="A30" s="4" t="s">
        <v>308</v>
      </c>
      <c r="B30" s="4" t="s">
        <v>307</v>
      </c>
      <c r="C30" s="4" t="s">
        <v>304</v>
      </c>
      <c r="D30" s="8">
        <f>E30*20%+F30*10%+G30*40%+H30*30%</f>
        <v>0.30277536231884061</v>
      </c>
      <c r="E30" s="7">
        <f>CT30</f>
        <v>0.45</v>
      </c>
      <c r="F30" s="7">
        <f>(AVERAGE(K30,P30,U30,AK30,AP30,AU30,BE30,BJ30,BT30,CI30)+CD30)/(1+CD30)</f>
        <v>0.42166666666666669</v>
      </c>
      <c r="G30" s="6">
        <f>(SUM(Z30,AZ30,(BO30+BY30)/(1+BY30))-MIN(Z30,AZ30,(BO30+BY30)/(1+BY30)))/2</f>
        <v>0.42652173913043478</v>
      </c>
      <c r="H30" s="7">
        <f>CN30</f>
        <v>0</v>
      </c>
      <c r="I30" s="4" t="s">
        <v>305</v>
      </c>
      <c r="J30" s="4" t="s">
        <v>1294</v>
      </c>
      <c r="K30" s="6">
        <f>IFERROR(L30/M30,"")</f>
        <v>1</v>
      </c>
      <c r="L30" s="4">
        <v>5</v>
      </c>
      <c r="M30" s="4">
        <f>(COUNTIF(QuizzesByQuiz!A$2:A$100,C30)=0)*5</f>
        <v>5</v>
      </c>
      <c r="N30" s="5">
        <v>44653.065620994326</v>
      </c>
      <c r="O30" s="4" t="s">
        <v>1289</v>
      </c>
      <c r="P30" s="6">
        <f>IFERROR(Q30/R30,"")</f>
        <v>0.25</v>
      </c>
      <c r="Q30" s="4">
        <v>1</v>
      </c>
      <c r="R30" s="4">
        <f>(COUNTIF(QuizzesByQuiz!B$2:B$100,C30)=0)*4</f>
        <v>4</v>
      </c>
      <c r="S30" s="5">
        <v>44659.684211656539</v>
      </c>
      <c r="T30" s="4" t="s">
        <v>1289</v>
      </c>
      <c r="U30" s="6">
        <f>IFERROR(V30/W30,"")</f>
        <v>0.8</v>
      </c>
      <c r="V30" s="4">
        <v>4</v>
      </c>
      <c r="W30" s="4">
        <f>(COUNTIF(QuizzesByQuiz!C$2:C$100,C30)=0)*5</f>
        <v>5</v>
      </c>
      <c r="X30" s="5">
        <v>44666.694445417212</v>
      </c>
      <c r="Y30" s="4" t="s">
        <v>1289</v>
      </c>
      <c r="Z30" s="6">
        <f>IFERROR(AA30/AB30,"")</f>
        <v>0.44</v>
      </c>
      <c r="AA30" s="4">
        <f>IF(COUNTA(AC30,AG30)&gt;0, MAX(AC30,AG30),"")</f>
        <v>11</v>
      </c>
      <c r="AB30" s="4">
        <f>25</f>
        <v>25</v>
      </c>
      <c r="AC30" s="4">
        <v>11</v>
      </c>
      <c r="AD30" s="4">
        <v>25</v>
      </c>
      <c r="AE30" s="5">
        <v>44674.675353509636</v>
      </c>
      <c r="AF30" s="4" t="s">
        <v>1289</v>
      </c>
      <c r="AH30" s="4">
        <v>25</v>
      </c>
      <c r="AJ30" s="4" t="s">
        <v>1289</v>
      </c>
      <c r="AK30" s="6">
        <f>IFERROR(AL30/AM30,"")</f>
        <v>1</v>
      </c>
      <c r="AL30" s="4">
        <v>5</v>
      </c>
      <c r="AM30" s="4">
        <f>(COUNTIF(QuizzesByQuiz!D$2:D$100,C30)=0)*5</f>
        <v>5</v>
      </c>
      <c r="AN30" s="5">
        <v>44674.701728376029</v>
      </c>
      <c r="AO30" s="4" t="s">
        <v>1289</v>
      </c>
      <c r="AP30" s="6">
        <f>IFERROR(AQ30/AR30,"")</f>
        <v>0.33333333333333331</v>
      </c>
      <c r="AQ30" s="4">
        <v>1</v>
      </c>
      <c r="AR30" s="4">
        <f>(COUNTIF(QuizzesByQuiz!E$2:E$100,C30)=0)*3</f>
        <v>3</v>
      </c>
      <c r="AS30" s="5">
        <v>44680.734392966471</v>
      </c>
      <c r="AT30" s="4" t="s">
        <v>1289</v>
      </c>
      <c r="AU30" s="6">
        <f>IFERROR(AV30/AW30,"")</f>
        <v>0.16666666666666666</v>
      </c>
      <c r="AV30" s="4">
        <v>1</v>
      </c>
      <c r="AW30" s="4">
        <f>(COUNTIF(QuizzesByQuiz!F$2:F$100,C30)=0)*6</f>
        <v>6</v>
      </c>
      <c r="AX30" s="5">
        <v>44687.695802965267</v>
      </c>
      <c r="AY30" s="4" t="s">
        <v>1289</v>
      </c>
      <c r="AZ30" s="6">
        <f>IFERROR(BA30/BB30,"")</f>
        <v>0.41304347826086957</v>
      </c>
      <c r="BA30" s="4">
        <v>9.5</v>
      </c>
      <c r="BB30" s="4">
        <v>23</v>
      </c>
      <c r="BC30" s="5">
        <v>44692.285552586996</v>
      </c>
      <c r="BD30" s="4" t="s">
        <v>1289</v>
      </c>
      <c r="BE30" s="6">
        <f>IFERROR(BF30/BG30,"")</f>
        <v>0.33333333333333331</v>
      </c>
      <c r="BF30" s="4">
        <v>1</v>
      </c>
      <c r="BG30" s="4">
        <f>(COUNTIF(QuizzesByQuiz!G$2:G$100,C30)=0)*3</f>
        <v>3</v>
      </c>
      <c r="BH30" s="5">
        <v>44694.696380598223</v>
      </c>
      <c r="BI30" s="4" t="s">
        <v>1289</v>
      </c>
      <c r="BJ30" s="6">
        <f>IFERROR(BK30/BL30,"")</f>
        <v>0.33333333333333331</v>
      </c>
      <c r="BK30" s="4">
        <v>1</v>
      </c>
      <c r="BL30" s="4">
        <f>(COUNTIF(QuizzesByQuiz!H$2:H$100,C30)=0)*3</f>
        <v>3</v>
      </c>
      <c r="BM30" s="5">
        <v>44701.693943795195</v>
      </c>
      <c r="BN30" s="4" t="s">
        <v>1289</v>
      </c>
      <c r="BO30" s="6">
        <f>IFERROR(BP30/BQ30,"")</f>
        <v>0</v>
      </c>
      <c r="BQ30" s="4">
        <v>40</v>
      </c>
      <c r="BS30" s="4" t="s">
        <v>1289</v>
      </c>
      <c r="BT30" s="6">
        <f>IFERROR(BU30/BV30,"")</f>
        <v>0</v>
      </c>
      <c r="BV30" s="4">
        <f>(COUNTIF(QuizzesByQuiz!I$2:I$100,C30)=0)*5</f>
        <v>5</v>
      </c>
      <c r="BX30" s="4" t="s">
        <v>1289</v>
      </c>
      <c r="BY30" s="6">
        <f>BZ30/CA30</f>
        <v>0</v>
      </c>
      <c r="CA30" s="4">
        <v>100</v>
      </c>
      <c r="CC30" s="4" t="s">
        <v>1289</v>
      </c>
      <c r="CD30" s="6">
        <f>CE30/CF30</f>
        <v>0</v>
      </c>
      <c r="CF30" s="4">
        <v>100</v>
      </c>
      <c r="CH30" s="4" t="s">
        <v>1289</v>
      </c>
      <c r="CI30" s="6">
        <f>IFERROR(CJ30/CK30,"")</f>
        <v>0</v>
      </c>
      <c r="CK30" s="4">
        <f>(COUNTIF(QuizzesByQuiz!I$2:I$100,C30)=0)*1</f>
        <v>1</v>
      </c>
      <c r="CM30" s="4" t="s">
        <v>1289</v>
      </c>
      <c r="CN30" s="6">
        <f>IFERROR(CO30/CP30,"")</f>
        <v>0</v>
      </c>
      <c r="CP30" s="4">
        <f>(COUNTIF('Exams by Exam'!D$2:D$5,C30)=0)*72</f>
        <v>72</v>
      </c>
      <c r="CR30" s="4" t="s">
        <v>1289</v>
      </c>
      <c r="CS30" s="4" t="s">
        <v>1289</v>
      </c>
      <c r="CT30" s="6">
        <f>VLOOKUP(C30,Webwork!$G$2:$I$230,2,FALSE)/100</f>
        <v>0.45</v>
      </c>
    </row>
    <row r="31" spans="1:98" x14ac:dyDescent="0.2">
      <c r="A31" s="4" t="s">
        <v>399</v>
      </c>
      <c r="B31" s="4" t="s">
        <v>398</v>
      </c>
      <c r="C31" s="4" t="s">
        <v>395</v>
      </c>
      <c r="D31" s="8">
        <f>E31*20%+F31*10%+G31*40%+H31*30%</f>
        <v>0.30713043478260871</v>
      </c>
      <c r="E31" s="7">
        <f>CT31</f>
        <v>0.79</v>
      </c>
      <c r="F31" s="7">
        <f>(AVERAGE(K31,P31,U31,AK31,AP31,AU31,BE31,BJ31,BT31,CI31)+CD31)/(1+CD31)</f>
        <v>0.33999999999999997</v>
      </c>
      <c r="G31" s="6">
        <f>(SUM(Z31,AZ31,(BO31+BY31)/(1+BY31))-MIN(Z31,AZ31,(BO31+BY31)/(1+BY31)))/2</f>
        <v>0.28782608695652173</v>
      </c>
      <c r="H31" s="7">
        <f>CN31</f>
        <v>0</v>
      </c>
      <c r="I31" s="4" t="s">
        <v>396</v>
      </c>
      <c r="J31" s="4" t="s">
        <v>1295</v>
      </c>
      <c r="K31" s="6">
        <f>IFERROR(L31/M31,"")</f>
        <v>1</v>
      </c>
      <c r="L31" s="4">
        <v>5</v>
      </c>
      <c r="M31" s="4">
        <f>(COUNTIF(QuizzesByQuiz!A$2:A$100,C31)=0)*5</f>
        <v>5</v>
      </c>
      <c r="N31" s="5">
        <v>44653.065620298672</v>
      </c>
      <c r="O31" s="4" t="s">
        <v>1289</v>
      </c>
      <c r="P31" s="6">
        <f>IFERROR(Q31/R31,"")</f>
        <v>0</v>
      </c>
      <c r="R31" s="4">
        <f>(COUNTIF(QuizzesByQuiz!B$2:B$100,C31)=0)*4</f>
        <v>4</v>
      </c>
      <c r="T31" s="4" t="s">
        <v>1289</v>
      </c>
      <c r="U31" s="6">
        <f>IFERROR(V31/W31,"")</f>
        <v>0.4</v>
      </c>
      <c r="V31" s="4">
        <v>2</v>
      </c>
      <c r="W31" s="4">
        <f>(COUNTIF(QuizzesByQuiz!C$2:C$100,C31)=0)*5</f>
        <v>5</v>
      </c>
      <c r="X31" s="5">
        <v>44666.694444785753</v>
      </c>
      <c r="Y31" s="4" t="s">
        <v>1289</v>
      </c>
      <c r="Z31" s="6">
        <f>IFERROR(AA31/AB31,"")</f>
        <v>0.38</v>
      </c>
      <c r="AA31" s="4">
        <f>IF(COUNTA(AC31,AG31)&gt;0, MAX(AC31,AG31),"")</f>
        <v>9.5</v>
      </c>
      <c r="AB31" s="4">
        <f>25</f>
        <v>25</v>
      </c>
      <c r="AC31" s="4">
        <v>9.5</v>
      </c>
      <c r="AD31" s="4">
        <v>25</v>
      </c>
      <c r="AE31" s="5">
        <v>44674.675397801191</v>
      </c>
      <c r="AF31" s="4" t="s">
        <v>1289</v>
      </c>
      <c r="AH31" s="4">
        <v>25</v>
      </c>
      <c r="AJ31" s="4" t="s">
        <v>1289</v>
      </c>
      <c r="AK31" s="6">
        <f>IFERROR(AL31/AM31,"")</f>
        <v>1</v>
      </c>
      <c r="AL31" s="4">
        <v>5</v>
      </c>
      <c r="AM31" s="4">
        <f>(COUNTIF(QuizzesByQuiz!D$2:D$100,C31)=0)*5</f>
        <v>5</v>
      </c>
      <c r="AN31" s="5">
        <v>44674.701727299536</v>
      </c>
      <c r="AO31" s="4" t="s">
        <v>1289</v>
      </c>
      <c r="AP31" s="6">
        <f>IFERROR(AQ31/AR31,"")</f>
        <v>0</v>
      </c>
      <c r="AR31" s="4">
        <f>(COUNTIF(QuizzesByQuiz!E$2:E$100,C31)=0)*3</f>
        <v>3</v>
      </c>
      <c r="AT31" s="4" t="s">
        <v>1289</v>
      </c>
      <c r="AU31" s="6">
        <f>IFERROR(AV31/AW31,"")</f>
        <v>0</v>
      </c>
      <c r="AW31" s="4">
        <f>(COUNTIF(QuizzesByQuiz!F$2:F$100,C31)=0)*6</f>
        <v>6</v>
      </c>
      <c r="AY31" s="4" t="s">
        <v>1289</v>
      </c>
      <c r="AZ31" s="6">
        <f>IFERROR(BA31/BB31,"")</f>
        <v>0.19565217391304349</v>
      </c>
      <c r="BA31" s="4">
        <v>4.5</v>
      </c>
      <c r="BB31" s="4">
        <v>23</v>
      </c>
      <c r="BC31" s="5">
        <v>44699.005598480726</v>
      </c>
      <c r="BD31" s="4" t="s">
        <v>1289</v>
      </c>
      <c r="BE31" s="6">
        <f>IFERROR(BF31/BG31,"")</f>
        <v>0.66666666666666663</v>
      </c>
      <c r="BF31" s="4">
        <v>2</v>
      </c>
      <c r="BG31" s="4">
        <f>(COUNTIF(QuizzesByQuiz!G$2:G$100,C31)=0)*3</f>
        <v>3</v>
      </c>
      <c r="BH31" s="5">
        <v>44694.696379998641</v>
      </c>
      <c r="BI31" s="4" t="s">
        <v>1289</v>
      </c>
      <c r="BJ31" s="6">
        <f>IFERROR(BK31/BL31,"")</f>
        <v>0.33333333333333331</v>
      </c>
      <c r="BK31" s="4">
        <v>1</v>
      </c>
      <c r="BL31" s="4">
        <f>(COUNTIF(QuizzesByQuiz!H$2:H$100,C31)=0)*3</f>
        <v>3</v>
      </c>
      <c r="BM31" s="5">
        <v>44701.693942878694</v>
      </c>
      <c r="BN31" s="4" t="s">
        <v>1289</v>
      </c>
      <c r="BO31" s="6">
        <f>IFERROR(BP31/BQ31,"")</f>
        <v>0</v>
      </c>
      <c r="BQ31" s="4">
        <v>40</v>
      </c>
      <c r="BS31" s="4" t="s">
        <v>1289</v>
      </c>
      <c r="BT31" s="6">
        <f>IFERROR(BU31/BV31,"")</f>
        <v>0</v>
      </c>
      <c r="BV31" s="4">
        <f>(COUNTIF(QuizzesByQuiz!I$2:I$100,C31)=0)*5</f>
        <v>5</v>
      </c>
      <c r="BX31" s="4" t="s">
        <v>1289</v>
      </c>
      <c r="BY31" s="6">
        <f>BZ31/CA31</f>
        <v>0</v>
      </c>
      <c r="CA31" s="4">
        <v>100</v>
      </c>
      <c r="CC31" s="4" t="s">
        <v>1289</v>
      </c>
      <c r="CD31" s="6">
        <f>CE31/CF31</f>
        <v>0</v>
      </c>
      <c r="CF31" s="4">
        <v>100</v>
      </c>
      <c r="CH31" s="4" t="s">
        <v>1289</v>
      </c>
      <c r="CI31" s="6">
        <f>IFERROR(CJ31/CK31,"")</f>
        <v>0</v>
      </c>
      <c r="CK31" s="4">
        <f>(COUNTIF(QuizzesByQuiz!I$2:I$100,C31)=0)*1</f>
        <v>1</v>
      </c>
      <c r="CM31" s="4" t="s">
        <v>1289</v>
      </c>
      <c r="CN31" s="6">
        <f>IFERROR(CO31/CP31,"")</f>
        <v>0</v>
      </c>
      <c r="CP31" s="4">
        <f>(COUNTIF('Exams by Exam'!D$2:D$5,C31)=0)*72</f>
        <v>72</v>
      </c>
      <c r="CR31" s="4" t="s">
        <v>1289</v>
      </c>
      <c r="CS31" s="4" t="s">
        <v>1289</v>
      </c>
      <c r="CT31" s="6">
        <f>VLOOKUP(C31,Webwork!$G$2:$I$230,2,FALSE)/100</f>
        <v>0.79</v>
      </c>
    </row>
    <row r="32" spans="1:98" x14ac:dyDescent="0.2">
      <c r="A32" s="4" t="s">
        <v>1036</v>
      </c>
      <c r="B32" s="4" t="s">
        <v>1035</v>
      </c>
      <c r="C32" s="4" t="s">
        <v>1032</v>
      </c>
      <c r="D32" s="8">
        <f>E32*20%+F32*10%+G32*40%+H32*30%</f>
        <v>0.31917210144927538</v>
      </c>
      <c r="E32" s="7">
        <f>CT32</f>
        <v>0.52</v>
      </c>
      <c r="F32" s="7">
        <f>(AVERAGE(K32,P32,U32,AK32,AP32,AU32,BE32,BJ32,BT32,CI32)+CD32)/(1+CD32)</f>
        <v>0.31458333333333333</v>
      </c>
      <c r="G32" s="6">
        <f>(SUM(Z32,AZ32,(BO32+BY32)/(1+BY32))-MIN(Z32,AZ32,(BO32+BY32)/(1+BY32)))/2</f>
        <v>0.29782608695652174</v>
      </c>
      <c r="H32" s="7">
        <f>CN32</f>
        <v>0.21527777777777779</v>
      </c>
      <c r="I32" s="4" t="s">
        <v>1033</v>
      </c>
      <c r="J32" s="4" t="s">
        <v>1293</v>
      </c>
      <c r="K32" s="6">
        <f>IFERROR(L32/M32,"")</f>
        <v>1</v>
      </c>
      <c r="L32" s="4">
        <v>5</v>
      </c>
      <c r="M32" s="4">
        <f>(COUNTIF(QuizzesByQuiz!A$2:A$100,C32)=0)*5</f>
        <v>5</v>
      </c>
      <c r="N32" s="5">
        <v>44650.909748205289</v>
      </c>
      <c r="O32" s="4" t="s">
        <v>1289</v>
      </c>
      <c r="P32" s="6">
        <f>IFERROR(Q32/R32,"")</f>
        <v>0.25</v>
      </c>
      <c r="Q32" s="4">
        <v>1</v>
      </c>
      <c r="R32" s="4">
        <f>(COUNTIF(QuizzesByQuiz!B$2:B$100,C32)=0)*4</f>
        <v>4</v>
      </c>
      <c r="S32" s="5">
        <v>44657.935528269983</v>
      </c>
      <c r="T32" s="4" t="s">
        <v>1289</v>
      </c>
      <c r="U32" s="6">
        <f>IFERROR(V32/W32,"")</f>
        <v>0.6</v>
      </c>
      <c r="V32" s="4">
        <v>3</v>
      </c>
      <c r="W32" s="4">
        <f>(COUNTIF(QuizzesByQuiz!C$2:C$100,C32)=0)*5</f>
        <v>5</v>
      </c>
      <c r="X32" s="5">
        <v>44677.865290314352</v>
      </c>
      <c r="Y32" s="4" t="s">
        <v>1289</v>
      </c>
      <c r="Z32" s="6">
        <f>IFERROR(AA32/AB32,"")</f>
        <v>0.4</v>
      </c>
      <c r="AA32" s="4">
        <f>IF(COUNTA(AC32,AG32)&gt;0, MAX(AC32,AG32),"")</f>
        <v>10</v>
      </c>
      <c r="AB32" s="4">
        <f>25</f>
        <v>25</v>
      </c>
      <c r="AC32" s="4">
        <v>10</v>
      </c>
      <c r="AD32" s="4">
        <v>25</v>
      </c>
      <c r="AE32" s="5">
        <v>44674.675398072286</v>
      </c>
      <c r="AF32" s="4" t="s">
        <v>1289</v>
      </c>
      <c r="AH32" s="4">
        <v>25</v>
      </c>
      <c r="AJ32" s="4" t="s">
        <v>1289</v>
      </c>
      <c r="AK32" s="6" t="str">
        <f>IFERROR(AL32/AM32,"")</f>
        <v/>
      </c>
      <c r="AM32" s="4">
        <f>(COUNTIF(QuizzesByQuiz!D$2:D$100,C32)=0)*5</f>
        <v>0</v>
      </c>
      <c r="AO32" s="4" t="s">
        <v>1289</v>
      </c>
      <c r="AP32" s="6">
        <f>IFERROR(AQ32/AR32,"")</f>
        <v>0</v>
      </c>
      <c r="AQ32" s="4">
        <v>0</v>
      </c>
      <c r="AR32" s="4">
        <f>(COUNTIF(QuizzesByQuiz!E$2:E$100,C32)=0)*3</f>
        <v>3</v>
      </c>
      <c r="AS32" s="5">
        <v>44687.925386152507</v>
      </c>
      <c r="AT32" s="4" t="s">
        <v>1289</v>
      </c>
      <c r="AU32" s="6" t="str">
        <f>IFERROR(AV32/AW32,"")</f>
        <v/>
      </c>
      <c r="AW32" s="4">
        <f>(COUNTIF(QuizzesByQuiz!F$2:F$100,C32)=0)*6</f>
        <v>0</v>
      </c>
      <c r="AY32" s="4" t="s">
        <v>1289</v>
      </c>
      <c r="AZ32" s="6">
        <f>IFERROR(BA32/BB32,"")</f>
        <v>0.19565217391304349</v>
      </c>
      <c r="BA32" s="4">
        <v>4.5</v>
      </c>
      <c r="BB32" s="4">
        <v>23</v>
      </c>
      <c r="BC32" s="5">
        <v>44692.28530509906</v>
      </c>
      <c r="BD32" s="4" t="s">
        <v>1289</v>
      </c>
      <c r="BE32" s="6">
        <f>IFERROR(BF32/BG32,"")</f>
        <v>0</v>
      </c>
      <c r="BG32" s="4">
        <f>(COUNTIF(QuizzesByQuiz!G$2:G$100,C32)=0)*3</f>
        <v>3</v>
      </c>
      <c r="BI32" s="4" t="s">
        <v>1289</v>
      </c>
      <c r="BJ32" s="6">
        <f>IFERROR(BK32/BL32,"")</f>
        <v>0.66666666666666663</v>
      </c>
      <c r="BK32" s="4">
        <v>2</v>
      </c>
      <c r="BL32" s="4">
        <f>(COUNTIF(QuizzesByQuiz!H$2:H$100,C32)=0)*3</f>
        <v>3</v>
      </c>
      <c r="BM32" s="5">
        <v>44702.033766553461</v>
      </c>
      <c r="BN32" s="4" t="s">
        <v>1289</v>
      </c>
      <c r="BO32" s="6">
        <f>IFERROR(BP32/BQ32,"")</f>
        <v>0</v>
      </c>
      <c r="BQ32" s="4">
        <v>40</v>
      </c>
      <c r="BS32" s="4" t="s">
        <v>1289</v>
      </c>
      <c r="BT32" s="6">
        <f>IFERROR(BU32/BV32,"")</f>
        <v>0</v>
      </c>
      <c r="BV32" s="4">
        <f>(COUNTIF(QuizzesByQuiz!I$2:I$100,C32)=0)*5</f>
        <v>5</v>
      </c>
      <c r="BX32" s="4" t="s">
        <v>1289</v>
      </c>
      <c r="BY32" s="6">
        <f>BZ32/CA32</f>
        <v>0</v>
      </c>
      <c r="CA32" s="4">
        <v>100</v>
      </c>
      <c r="CC32" s="4" t="s">
        <v>1289</v>
      </c>
      <c r="CD32" s="6">
        <f>CE32/CF32</f>
        <v>0</v>
      </c>
      <c r="CF32" s="4">
        <v>100</v>
      </c>
      <c r="CH32" s="4" t="s">
        <v>1289</v>
      </c>
      <c r="CI32" s="6">
        <f>IFERROR(CJ32/CK32,"")</f>
        <v>0</v>
      </c>
      <c r="CK32" s="4">
        <f>(COUNTIF(QuizzesByQuiz!I$2:I$100,C32)=0)*1</f>
        <v>1</v>
      </c>
      <c r="CM32" s="4" t="s">
        <v>1289</v>
      </c>
      <c r="CN32" s="6">
        <f>IFERROR(CO32/CP32,"")</f>
        <v>0.21527777777777779</v>
      </c>
      <c r="CO32" s="4">
        <v>15.5</v>
      </c>
      <c r="CP32" s="4">
        <f>(COUNTIF('Exams by Exam'!D$2:D$5,C32)=0)*72</f>
        <v>72</v>
      </c>
      <c r="CQ32" s="5">
        <v>44720.100043197941</v>
      </c>
      <c r="CR32" s="4" t="s">
        <v>1289</v>
      </c>
      <c r="CS32" s="4" t="s">
        <v>1289</v>
      </c>
      <c r="CT32" s="6">
        <f>VLOOKUP(C32,Webwork!$G$2:$I$230,2,FALSE)/100</f>
        <v>0.52</v>
      </c>
    </row>
    <row r="33" spans="1:98" x14ac:dyDescent="0.2">
      <c r="A33" s="4" t="s">
        <v>663</v>
      </c>
      <c r="B33" s="4" t="s">
        <v>662</v>
      </c>
      <c r="C33" s="4" t="s">
        <v>659</v>
      </c>
      <c r="D33" s="8">
        <f>E33*20%+F33*10%+G33*40%+H33*30%</f>
        <v>0.32016666666666665</v>
      </c>
      <c r="E33" s="7">
        <f>CT33</f>
        <v>0.23</v>
      </c>
      <c r="F33" s="7">
        <f>(AVERAGE(K33,P33,U33,AK33,AP33,AU33,BE33,BJ33,BT33,CI33)+CD33)/(1+CD33)</f>
        <v>0.27666666666666667</v>
      </c>
      <c r="G33" s="6">
        <f>(SUM(Z33,AZ33,(BO33+BY33)/(1+BY33))-MIN(Z33,AZ33,(BO33+BY33)/(1+BY33)))/2</f>
        <v>0.61624999999999996</v>
      </c>
      <c r="H33" s="7">
        <f>CN33</f>
        <v>0</v>
      </c>
      <c r="I33" s="4" t="s">
        <v>660</v>
      </c>
      <c r="J33" s="4" t="s">
        <v>1299</v>
      </c>
      <c r="K33" s="6">
        <f>IFERROR(L33/M33,"")</f>
        <v>0</v>
      </c>
      <c r="M33" s="4">
        <f>(COUNTIF(QuizzesByQuiz!A$2:A$100,C33)=0)*5</f>
        <v>5</v>
      </c>
      <c r="O33" s="4" t="s">
        <v>1289</v>
      </c>
      <c r="P33" s="6">
        <f>IFERROR(Q33/R33,"")</f>
        <v>0</v>
      </c>
      <c r="R33" s="4">
        <f>(COUNTIF(QuizzesByQuiz!B$2:B$100,C33)=0)*4</f>
        <v>4</v>
      </c>
      <c r="T33" s="4" t="s">
        <v>1289</v>
      </c>
      <c r="U33" s="6">
        <f>IFERROR(V33/W33,"")</f>
        <v>0</v>
      </c>
      <c r="W33" s="4">
        <f>(COUNTIF(QuizzesByQuiz!C$2:C$100,C33)=0)*5</f>
        <v>5</v>
      </c>
      <c r="Y33" s="4" t="s">
        <v>1289</v>
      </c>
      <c r="Z33" s="6">
        <f>IFERROR(AA33/AB33,"")</f>
        <v>0.42</v>
      </c>
      <c r="AA33" s="4">
        <f>IF(COUNTA(AC33,AG33)&gt;0, MAX(AC33,AG33),"")</f>
        <v>10.5</v>
      </c>
      <c r="AB33" s="4">
        <f>25</f>
        <v>25</v>
      </c>
      <c r="AC33" s="4">
        <v>10.5</v>
      </c>
      <c r="AD33" s="4">
        <v>25</v>
      </c>
      <c r="AE33" s="5">
        <v>44679.85864241876</v>
      </c>
      <c r="AF33" s="4" t="s">
        <v>1289</v>
      </c>
      <c r="AH33" s="4">
        <v>25</v>
      </c>
      <c r="AJ33" s="4" t="s">
        <v>1289</v>
      </c>
      <c r="AK33" s="6">
        <f>IFERROR(AL33/AM33,"")</f>
        <v>0</v>
      </c>
      <c r="AM33" s="4">
        <f>(COUNTIF(QuizzesByQuiz!D$2:D$100,C33)=0)*5</f>
        <v>5</v>
      </c>
      <c r="AO33" s="4" t="s">
        <v>1289</v>
      </c>
      <c r="AP33" s="6">
        <f>IFERROR(AQ33/AR33,"")</f>
        <v>0</v>
      </c>
      <c r="AR33" s="4">
        <f>(COUNTIF(QuizzesByQuiz!E$2:E$100,C33)=0)*3</f>
        <v>3</v>
      </c>
      <c r="AT33" s="4" t="s">
        <v>1289</v>
      </c>
      <c r="AU33" s="6">
        <f>IFERROR(AV33/AW33,"")</f>
        <v>0.5</v>
      </c>
      <c r="AV33" s="4">
        <v>3</v>
      </c>
      <c r="AW33" s="4">
        <f>(COUNTIF(QuizzesByQuiz!F$2:F$100,C33)=0)*6</f>
        <v>6</v>
      </c>
      <c r="AX33" s="5">
        <v>44715.919346719667</v>
      </c>
      <c r="AY33" s="4" t="s">
        <v>1289</v>
      </c>
      <c r="AZ33" s="6">
        <f>IFERROR(BA33/BB33,"")</f>
        <v>0.21739130434782608</v>
      </c>
      <c r="BA33" s="4">
        <v>5</v>
      </c>
      <c r="BB33" s="4">
        <v>23</v>
      </c>
      <c r="BC33" s="5">
        <v>44715.892517381842</v>
      </c>
      <c r="BD33" s="4" t="s">
        <v>1289</v>
      </c>
      <c r="BE33" s="6">
        <f>IFERROR(BF33/BG33,"")</f>
        <v>1</v>
      </c>
      <c r="BF33" s="4">
        <v>3</v>
      </c>
      <c r="BG33" s="4">
        <f>(COUNTIF(QuizzesByQuiz!G$2:G$100,C33)=0)*3</f>
        <v>3</v>
      </c>
      <c r="BH33" s="5">
        <v>44715.910291954606</v>
      </c>
      <c r="BI33" s="4" t="s">
        <v>1289</v>
      </c>
      <c r="BJ33" s="6">
        <f>IFERROR(BK33/BL33,"")</f>
        <v>0.66666666666666663</v>
      </c>
      <c r="BK33" s="4">
        <v>2</v>
      </c>
      <c r="BL33" s="4">
        <f>(COUNTIF(QuizzesByQuiz!H$2:H$100,C33)=0)*3</f>
        <v>3</v>
      </c>
      <c r="BM33" s="5">
        <v>44715.908741192048</v>
      </c>
      <c r="BN33" s="4" t="s">
        <v>1289</v>
      </c>
      <c r="BO33" s="6">
        <f>IFERROR(BP33/BQ33,"")</f>
        <v>0.625</v>
      </c>
      <c r="BP33" s="4">
        <v>25</v>
      </c>
      <c r="BQ33" s="4">
        <v>40</v>
      </c>
      <c r="BR33" s="5">
        <v>44707.974508087835</v>
      </c>
      <c r="BS33" s="4" t="s">
        <v>1289</v>
      </c>
      <c r="BT33" s="6">
        <f>IFERROR(BU33/BV33,"")</f>
        <v>0.6</v>
      </c>
      <c r="BU33" s="4">
        <v>3</v>
      </c>
      <c r="BV33" s="4">
        <f>(COUNTIF(QuizzesByQuiz!I$2:I$100,C33)=0)*5</f>
        <v>5</v>
      </c>
      <c r="BW33" s="5">
        <v>44715.906804497041</v>
      </c>
      <c r="BX33" s="4" t="s">
        <v>1289</v>
      </c>
      <c r="BY33" s="6">
        <f>BZ33/CA33</f>
        <v>1</v>
      </c>
      <c r="BZ33" s="4">
        <v>100</v>
      </c>
      <c r="CA33" s="4">
        <v>100</v>
      </c>
      <c r="CB33" s="5">
        <v>44719.235162919635</v>
      </c>
      <c r="CC33" s="4" t="s">
        <v>1289</v>
      </c>
      <c r="CD33" s="6">
        <f>CE33/CF33</f>
        <v>0</v>
      </c>
      <c r="CF33" s="4">
        <v>100</v>
      </c>
      <c r="CH33" s="4" t="s">
        <v>1289</v>
      </c>
      <c r="CI33" s="6">
        <f>IFERROR(CJ33/CK33,"")</f>
        <v>0</v>
      </c>
      <c r="CK33" s="4">
        <f>(COUNTIF(QuizzesByQuiz!I$2:I$100,C33)=0)*1</f>
        <v>1</v>
      </c>
      <c r="CM33" s="4" t="s">
        <v>1289</v>
      </c>
      <c r="CN33" s="6">
        <f>IFERROR(CO33/CP33,"")</f>
        <v>0</v>
      </c>
      <c r="CP33" s="4">
        <f>(COUNTIF('Exams by Exam'!D$2:D$5,C33)=0)*72</f>
        <v>72</v>
      </c>
      <c r="CR33" s="4" t="s">
        <v>1289</v>
      </c>
      <c r="CS33" s="4" t="s">
        <v>1289</v>
      </c>
      <c r="CT33" s="6">
        <f>VLOOKUP(C33,Webwork!$G$2:$I$230,2,FALSE)/100</f>
        <v>0.23</v>
      </c>
    </row>
    <row r="34" spans="1:98" x14ac:dyDescent="0.2">
      <c r="A34" s="4" t="s">
        <v>313</v>
      </c>
      <c r="B34" s="4" t="s">
        <v>1108</v>
      </c>
      <c r="C34" s="4" t="s">
        <v>1105</v>
      </c>
      <c r="D34" s="8">
        <f>E34*20%+F34*10%+G34*40%+H34*30%</f>
        <v>0.33200000000000002</v>
      </c>
      <c r="E34" s="7">
        <f>CT34</f>
        <v>0.9</v>
      </c>
      <c r="F34" s="7">
        <f>(AVERAGE(K34,P34,U34,AK34,AP34,AU34,BE34,BJ34,BT34,CI34)+CD34)/(1+CD34)</f>
        <v>0.1</v>
      </c>
      <c r="G34" s="6">
        <f>(SUM(Z34,AZ34,(BO34+BY34)/(1+BY34))-MIN(Z34,AZ34,(BO34+BY34)/(1+BY34)))/2</f>
        <v>0.35499999999999998</v>
      </c>
      <c r="H34" s="7">
        <f>CN34</f>
        <v>0</v>
      </c>
      <c r="I34" s="4" t="s">
        <v>1106</v>
      </c>
      <c r="J34" s="4" t="s">
        <v>1291</v>
      </c>
      <c r="K34" s="6">
        <f>IFERROR(L34/M34,"")</f>
        <v>1</v>
      </c>
      <c r="L34" s="4">
        <v>5</v>
      </c>
      <c r="M34" s="4">
        <f>(COUNTIF(QuizzesByQuiz!A$2:A$100,C34)=0)*5</f>
        <v>5</v>
      </c>
      <c r="N34" s="5">
        <v>44653.065620401911</v>
      </c>
      <c r="O34" s="4" t="s">
        <v>1289</v>
      </c>
      <c r="P34" s="6">
        <f>IFERROR(Q34/R34,"")</f>
        <v>0</v>
      </c>
      <c r="R34" s="4">
        <f>(COUNTIF(QuizzesByQuiz!B$2:B$100,C34)=0)*4</f>
        <v>4</v>
      </c>
      <c r="T34" s="4" t="s">
        <v>1289</v>
      </c>
      <c r="U34" s="6">
        <f>IFERROR(V34/W34,"")</f>
        <v>0</v>
      </c>
      <c r="W34" s="4">
        <f>(COUNTIF(QuizzesByQuiz!C$2:C$100,C34)=0)*5</f>
        <v>5</v>
      </c>
      <c r="Y34" s="4" t="s">
        <v>1289</v>
      </c>
      <c r="Z34" s="6">
        <f>IFERROR(AA34/AB34,"")</f>
        <v>0.06</v>
      </c>
      <c r="AA34" s="4">
        <f>IF(COUNTA(AC34,AG34)&gt;0, MAX(AC34,AG34),"")</f>
        <v>1.5</v>
      </c>
      <c r="AB34" s="4">
        <f>25</f>
        <v>25</v>
      </c>
      <c r="AD34" s="4">
        <v>25</v>
      </c>
      <c r="AF34" s="4" t="s">
        <v>1289</v>
      </c>
      <c r="AG34" s="4">
        <v>1.5</v>
      </c>
      <c r="AH34" s="4">
        <v>25</v>
      </c>
      <c r="AI34" s="5">
        <v>44675.682345745634</v>
      </c>
      <c r="AJ34" s="4" t="s">
        <v>1289</v>
      </c>
      <c r="AK34" s="6">
        <f>IFERROR(AL34/AM34,"")</f>
        <v>0</v>
      </c>
      <c r="AM34" s="4">
        <f>(COUNTIF(QuizzesByQuiz!D$2:D$100,C34)=0)*5</f>
        <v>5</v>
      </c>
      <c r="AO34" s="4" t="s">
        <v>1289</v>
      </c>
      <c r="AP34" s="6">
        <f>IFERROR(AQ34/AR34,"")</f>
        <v>0</v>
      </c>
      <c r="AR34" s="4">
        <f>(COUNTIF(QuizzesByQuiz!E$2:E$100,C34)=0)*3</f>
        <v>3</v>
      </c>
      <c r="AT34" s="4" t="s">
        <v>1289</v>
      </c>
      <c r="AU34" s="6">
        <f>IFERROR(AV34/AW34,"")</f>
        <v>0</v>
      </c>
      <c r="AW34" s="4">
        <f>(COUNTIF(QuizzesByQuiz!F$2:F$100,C34)=0)*6</f>
        <v>6</v>
      </c>
      <c r="AY34" s="4" t="s">
        <v>1289</v>
      </c>
      <c r="AZ34" s="6">
        <f>IFERROR(BA34/BB34,"")</f>
        <v>0</v>
      </c>
      <c r="BB34" s="4">
        <v>23</v>
      </c>
      <c r="BD34" s="4" t="s">
        <v>1289</v>
      </c>
      <c r="BE34" s="6">
        <f>IFERROR(BF34/BG34,"")</f>
        <v>0</v>
      </c>
      <c r="BG34" s="4">
        <f>(COUNTIF(QuizzesByQuiz!G$2:G$100,C34)=0)*3</f>
        <v>3</v>
      </c>
      <c r="BI34" s="4" t="s">
        <v>1289</v>
      </c>
      <c r="BJ34" s="6">
        <f>IFERROR(BK34/BL34,"")</f>
        <v>0</v>
      </c>
      <c r="BL34" s="4">
        <f>(COUNTIF(QuizzesByQuiz!H$2:H$100,C34)=0)*3</f>
        <v>3</v>
      </c>
      <c r="BN34" s="4" t="s">
        <v>1289</v>
      </c>
      <c r="BO34" s="6">
        <f>IFERROR(BP34/BQ34,"")</f>
        <v>0.3</v>
      </c>
      <c r="BP34" s="4">
        <v>12</v>
      </c>
      <c r="BQ34" s="4">
        <v>40</v>
      </c>
      <c r="BR34" s="5">
        <v>44707.971313254471</v>
      </c>
      <c r="BS34" s="4" t="s">
        <v>1289</v>
      </c>
      <c r="BT34" s="6">
        <f>IFERROR(BU34/BV34,"")</f>
        <v>0</v>
      </c>
      <c r="BV34" s="4">
        <f>(COUNTIF(QuizzesByQuiz!I$2:I$100,C34)=0)*5</f>
        <v>5</v>
      </c>
      <c r="BX34" s="4" t="s">
        <v>1289</v>
      </c>
      <c r="BY34" s="6">
        <f>BZ34/CA34</f>
        <v>1</v>
      </c>
      <c r="BZ34" s="4">
        <v>100</v>
      </c>
      <c r="CA34" s="4">
        <v>100</v>
      </c>
      <c r="CB34" s="5">
        <v>44719.243268947168</v>
      </c>
      <c r="CC34" s="4" t="s">
        <v>1289</v>
      </c>
      <c r="CD34" s="6">
        <f>CE34/CF34</f>
        <v>0</v>
      </c>
      <c r="CF34" s="4">
        <v>100</v>
      </c>
      <c r="CH34" s="4" t="s">
        <v>1289</v>
      </c>
      <c r="CI34" s="6">
        <f>IFERROR(CJ34/CK34,"")</f>
        <v>0</v>
      </c>
      <c r="CK34" s="4">
        <f>(COUNTIF(QuizzesByQuiz!I$2:I$100,C34)=0)*1</f>
        <v>1</v>
      </c>
      <c r="CM34" s="4" t="s">
        <v>1289</v>
      </c>
      <c r="CN34" s="6">
        <f>IFERROR(CO34/CP34,"")</f>
        <v>0</v>
      </c>
      <c r="CP34" s="4">
        <f>(COUNTIF('Exams by Exam'!D$2:D$5,C34)=0)*72</f>
        <v>72</v>
      </c>
      <c r="CR34" s="4" t="s">
        <v>1289</v>
      </c>
      <c r="CS34" s="4" t="s">
        <v>1289</v>
      </c>
      <c r="CT34" s="6">
        <f>VLOOKUP(C34,Webwork!$G$2:$I$230,2,FALSE)/100</f>
        <v>0.9</v>
      </c>
    </row>
    <row r="35" spans="1:98" x14ac:dyDescent="0.2">
      <c r="A35" s="4" t="s">
        <v>428</v>
      </c>
      <c r="B35" s="4" t="s">
        <v>423</v>
      </c>
      <c r="C35" s="4" t="s">
        <v>425</v>
      </c>
      <c r="D35" s="8">
        <f>E35*20%+F35*10%+G35*40%+H35*30%</f>
        <v>0.33366666666666667</v>
      </c>
      <c r="E35" s="7">
        <f>CT35</f>
        <v>0.9</v>
      </c>
      <c r="F35" s="7">
        <f>(AVERAGE(K35,P35,U35,AK35,AP35,AU35,BE35,BJ35,BT35,CI35)+CD35)/(1+CD35)</f>
        <v>0.22666666666666666</v>
      </c>
      <c r="G35" s="6">
        <f>(SUM(Z35,AZ35,(BO35+BY35)/(1+BY35))-MIN(Z35,AZ35,(BO35+BY35)/(1+BY35)))/2</f>
        <v>0.32750000000000001</v>
      </c>
      <c r="H35" s="7">
        <f>CN35</f>
        <v>0</v>
      </c>
      <c r="I35" s="4" t="s">
        <v>426</v>
      </c>
      <c r="J35" s="4" t="s">
        <v>1295</v>
      </c>
      <c r="K35" s="6">
        <f>IFERROR(L35/M35,"")</f>
        <v>1</v>
      </c>
      <c r="L35" s="4">
        <v>5</v>
      </c>
      <c r="M35" s="4">
        <f>(COUNTIF(QuizzesByQuiz!A$2:A$100,C35)=0)*5</f>
        <v>5</v>
      </c>
      <c r="N35" s="5">
        <v>44653.065620156121</v>
      </c>
      <c r="O35" s="4" t="s">
        <v>1289</v>
      </c>
      <c r="P35" s="6">
        <f>IFERROR(Q35/R35,"")</f>
        <v>0</v>
      </c>
      <c r="R35" s="4">
        <f>(COUNTIF(QuizzesByQuiz!B$2:B$100,C35)=0)*4</f>
        <v>4</v>
      </c>
      <c r="T35" s="4" t="s">
        <v>1289</v>
      </c>
      <c r="U35" s="6">
        <f>IFERROR(V35/W35,"")</f>
        <v>0.6</v>
      </c>
      <c r="V35" s="4">
        <v>3</v>
      </c>
      <c r="W35" s="4">
        <f>(COUNTIF(QuizzesByQuiz!C$2:C$100,C35)=0)*5</f>
        <v>5</v>
      </c>
      <c r="X35" s="5">
        <v>44666.694444721914</v>
      </c>
      <c r="Y35" s="4" t="s">
        <v>1289</v>
      </c>
      <c r="Z35" s="6">
        <f>IFERROR(AA35/AB35,"")</f>
        <v>0.38</v>
      </c>
      <c r="AA35" s="4">
        <f>IF(COUNTA(AC35,AG35)&gt;0, MAX(AC35,AG35),"")</f>
        <v>9.5</v>
      </c>
      <c r="AB35" s="4">
        <f>25</f>
        <v>25</v>
      </c>
      <c r="AD35" s="4">
        <v>25</v>
      </c>
      <c r="AF35" s="4" t="s">
        <v>1289</v>
      </c>
      <c r="AG35" s="4">
        <v>9.5</v>
      </c>
      <c r="AH35" s="4">
        <v>25</v>
      </c>
      <c r="AI35" s="5">
        <v>44675.682346041664</v>
      </c>
      <c r="AJ35" s="4" t="s">
        <v>1289</v>
      </c>
      <c r="AK35" s="6">
        <f>IFERROR(AL35/AM35,"")</f>
        <v>0</v>
      </c>
      <c r="AM35" s="4">
        <f>(COUNTIF(QuizzesByQuiz!D$2:D$100,C35)=0)*5</f>
        <v>5</v>
      </c>
      <c r="AO35" s="4" t="s">
        <v>1289</v>
      </c>
      <c r="AP35" s="6">
        <f>IFERROR(AQ35/AR35,"")</f>
        <v>0</v>
      </c>
      <c r="AQ35" s="4">
        <v>0</v>
      </c>
      <c r="AR35" s="4">
        <f>(COUNTIF(QuizzesByQuiz!E$2:E$100,C35)=0)*3</f>
        <v>3</v>
      </c>
      <c r="AS35" s="5">
        <v>44680.734393314211</v>
      </c>
      <c r="AT35" s="4" t="s">
        <v>1289</v>
      </c>
      <c r="AU35" s="6">
        <f>IFERROR(AV35/AW35,"")</f>
        <v>0</v>
      </c>
      <c r="AW35" s="4">
        <f>(COUNTIF(QuizzesByQuiz!F$2:F$100,C35)=0)*6</f>
        <v>6</v>
      </c>
      <c r="AY35" s="4" t="s">
        <v>1289</v>
      </c>
      <c r="AZ35" s="6">
        <f>IFERROR(BA35/BB35,"")</f>
        <v>0.2608695652173913</v>
      </c>
      <c r="BA35" s="4">
        <v>6</v>
      </c>
      <c r="BB35" s="4">
        <v>23</v>
      </c>
      <c r="BC35" s="5">
        <v>44692.285661328322</v>
      </c>
      <c r="BD35" s="4" t="s">
        <v>1289</v>
      </c>
      <c r="BE35" s="6">
        <f>IFERROR(BF35/BG35,"")</f>
        <v>0</v>
      </c>
      <c r="BF35" s="4">
        <v>0</v>
      </c>
      <c r="BG35" s="4">
        <f>(COUNTIF(QuizzesByQuiz!G$2:G$100,C35)=0)*3</f>
        <v>3</v>
      </c>
      <c r="BH35" s="5">
        <v>44694.696379960296</v>
      </c>
      <c r="BI35" s="4" t="s">
        <v>1289</v>
      </c>
      <c r="BJ35" s="6">
        <f>IFERROR(BK35/BL35,"")</f>
        <v>0.66666666666666663</v>
      </c>
      <c r="BK35" s="4">
        <v>2</v>
      </c>
      <c r="BL35" s="4">
        <f>(COUNTIF(QuizzesByQuiz!H$2:H$100,C35)=0)*3</f>
        <v>3</v>
      </c>
      <c r="BM35" s="5">
        <v>44701.693942902333</v>
      </c>
      <c r="BN35" s="4" t="s">
        <v>1289</v>
      </c>
      <c r="BO35" s="6">
        <f>IFERROR(BP35/BQ35,"")</f>
        <v>0.27500000000000002</v>
      </c>
      <c r="BP35" s="4">
        <v>11</v>
      </c>
      <c r="BQ35" s="4">
        <v>40</v>
      </c>
      <c r="BR35" s="5">
        <v>44707.971282030107</v>
      </c>
      <c r="BS35" s="4" t="s">
        <v>1289</v>
      </c>
      <c r="BT35" s="6">
        <f>IFERROR(BU35/BV35,"")</f>
        <v>0</v>
      </c>
      <c r="BV35" s="4">
        <f>(COUNTIF(QuizzesByQuiz!I$2:I$100,C35)=0)*5</f>
        <v>5</v>
      </c>
      <c r="BX35" s="4" t="s">
        <v>1289</v>
      </c>
      <c r="BY35" s="6">
        <f>BZ35/CA35</f>
        <v>0</v>
      </c>
      <c r="CA35" s="4">
        <v>100</v>
      </c>
      <c r="CC35" s="4" t="s">
        <v>1289</v>
      </c>
      <c r="CD35" s="6">
        <f>CE35/CF35</f>
        <v>0</v>
      </c>
      <c r="CF35" s="4">
        <v>100</v>
      </c>
      <c r="CH35" s="4" t="s">
        <v>1289</v>
      </c>
      <c r="CI35" s="6">
        <f>IFERROR(CJ35/CK35,"")</f>
        <v>0</v>
      </c>
      <c r="CK35" s="4">
        <f>(COUNTIF(QuizzesByQuiz!I$2:I$100,C35)=0)*1</f>
        <v>1</v>
      </c>
      <c r="CM35" s="4" t="s">
        <v>1289</v>
      </c>
      <c r="CN35" s="6">
        <f>IFERROR(CO35/CP35,"")</f>
        <v>0</v>
      </c>
      <c r="CP35" s="4">
        <f>(COUNTIF('Exams by Exam'!D$2:D$5,C35)=0)*72</f>
        <v>72</v>
      </c>
      <c r="CR35" s="4" t="s">
        <v>1289</v>
      </c>
      <c r="CS35" s="4" t="s">
        <v>1289</v>
      </c>
      <c r="CT35" s="6">
        <f>VLOOKUP(C35,Webwork!$G$2:$I$230,2,FALSE)/100</f>
        <v>0.9</v>
      </c>
    </row>
    <row r="36" spans="1:98" x14ac:dyDescent="0.2">
      <c r="A36" s="4" t="s">
        <v>466</v>
      </c>
      <c r="B36" s="4" t="s">
        <v>465</v>
      </c>
      <c r="C36" s="4" t="s">
        <v>462</v>
      </c>
      <c r="D36" s="8">
        <f>E36*20%+F36*10%+G36*40%+H36*30%</f>
        <v>0.35579166666666673</v>
      </c>
      <c r="E36" s="7">
        <f>CT36</f>
        <v>0.89</v>
      </c>
      <c r="F36" s="7">
        <f>(AVERAGE(K36,P36,U36,AK36,AP36,AU36,BE36,BJ36,BT36,CI36)+CD36)/(1+CD36)</f>
        <v>0.17291666666666666</v>
      </c>
      <c r="G36" s="6">
        <f>(SUM(Z36,AZ36,(BO36+BY36)/(1+BY36))-MIN(Z36,AZ36,(BO36+BY36)/(1+BY36)))/2</f>
        <v>0.40125</v>
      </c>
      <c r="H36" s="7">
        <f>CN36</f>
        <v>0</v>
      </c>
      <c r="I36" s="4" t="s">
        <v>463</v>
      </c>
      <c r="J36" s="4" t="s">
        <v>1293</v>
      </c>
      <c r="K36" s="6">
        <f>IFERROR(L36/M36,"")</f>
        <v>0</v>
      </c>
      <c r="M36" s="4">
        <f>(COUNTIF(QuizzesByQuiz!A$2:A$100,C36)=0)*5</f>
        <v>5</v>
      </c>
      <c r="O36" s="4" t="s">
        <v>1289</v>
      </c>
      <c r="P36" s="6">
        <f>IFERROR(Q36/R36,"")</f>
        <v>0.25</v>
      </c>
      <c r="Q36" s="4">
        <v>1</v>
      </c>
      <c r="R36" s="4">
        <f>(COUNTIF(QuizzesByQuiz!B$2:B$100,C36)=0)*4</f>
        <v>4</v>
      </c>
      <c r="S36" s="5">
        <v>44657.935527949769</v>
      </c>
      <c r="T36" s="4" t="s">
        <v>1289</v>
      </c>
      <c r="U36" s="6">
        <f>IFERROR(V36/W36,"")</f>
        <v>0.8</v>
      </c>
      <c r="V36" s="4">
        <v>4</v>
      </c>
      <c r="W36" s="4">
        <f>(COUNTIF(QuizzesByQuiz!C$2:C$100,C36)=0)*5</f>
        <v>5</v>
      </c>
      <c r="X36" s="5">
        <v>44677.865287754306</v>
      </c>
      <c r="Y36" s="4" t="s">
        <v>1289</v>
      </c>
      <c r="Z36" s="6">
        <f>IFERROR(AA36/AB36,"")</f>
        <v>0.24</v>
      </c>
      <c r="AA36" s="4">
        <f>IF(COUNTA(AC36,AG36)&gt;0, MAX(AC36,AG36),"")</f>
        <v>6</v>
      </c>
      <c r="AB36" s="4">
        <f>25</f>
        <v>25</v>
      </c>
      <c r="AC36" s="4">
        <v>6</v>
      </c>
      <c r="AD36" s="4">
        <v>25</v>
      </c>
      <c r="AE36" s="5">
        <v>44674.67539833919</v>
      </c>
      <c r="AF36" s="4" t="s">
        <v>1289</v>
      </c>
      <c r="AH36" s="4">
        <v>25</v>
      </c>
      <c r="AJ36" s="4" t="s">
        <v>1289</v>
      </c>
      <c r="AK36" s="6" t="str">
        <f>IFERROR(AL36/AM36,"")</f>
        <v/>
      </c>
      <c r="AM36" s="4">
        <f>(COUNTIF(QuizzesByQuiz!D$2:D$100,C36)=0)*5</f>
        <v>0</v>
      </c>
      <c r="AO36" s="4" t="s">
        <v>1289</v>
      </c>
      <c r="AP36" s="6">
        <f>IFERROR(AQ36/AR36,"")</f>
        <v>0.33333333333333331</v>
      </c>
      <c r="AQ36" s="4">
        <v>1</v>
      </c>
      <c r="AR36" s="4">
        <f>(COUNTIF(QuizzesByQuiz!E$2:E$100,C36)=0)*3</f>
        <v>3</v>
      </c>
      <c r="AS36" s="5">
        <v>44687.925386301242</v>
      </c>
      <c r="AT36" s="4" t="s">
        <v>1289</v>
      </c>
      <c r="AU36" s="6" t="str">
        <f>IFERROR(AV36/AW36,"")</f>
        <v/>
      </c>
      <c r="AW36" s="4">
        <f>(COUNTIF(QuizzesByQuiz!F$2:F$100,C36)=0)*6</f>
        <v>0</v>
      </c>
      <c r="AY36" s="4" t="s">
        <v>1289</v>
      </c>
      <c r="AZ36" s="6">
        <f>IFERROR(BA36/BB36,"")</f>
        <v>0.13043478260869565</v>
      </c>
      <c r="BA36" s="4">
        <v>3</v>
      </c>
      <c r="BB36" s="4">
        <v>23</v>
      </c>
      <c r="BC36" s="5">
        <v>44692.292465980194</v>
      </c>
      <c r="BD36" s="4" t="s">
        <v>1289</v>
      </c>
      <c r="BE36" s="6">
        <f>IFERROR(BF36/BG36,"")</f>
        <v>0</v>
      </c>
      <c r="BG36" s="4">
        <f>(COUNTIF(QuizzesByQuiz!G$2:G$100,C36)=0)*3</f>
        <v>3</v>
      </c>
      <c r="BI36" s="4" t="s">
        <v>1289</v>
      </c>
      <c r="BJ36" s="6">
        <f>IFERROR(BK36/BL36,"")</f>
        <v>0</v>
      </c>
      <c r="BL36" s="4">
        <f>(COUNTIF(QuizzesByQuiz!H$2:H$100,C36)=0)*3</f>
        <v>3</v>
      </c>
      <c r="BN36" s="4" t="s">
        <v>1289</v>
      </c>
      <c r="BO36" s="6">
        <f>IFERROR(BP36/BQ36,"")</f>
        <v>0.5625</v>
      </c>
      <c r="BP36" s="4">
        <v>22.5</v>
      </c>
      <c r="BQ36" s="4">
        <v>40</v>
      </c>
      <c r="BR36" s="5">
        <v>44707.971147732373</v>
      </c>
      <c r="BS36" s="4" t="s">
        <v>1289</v>
      </c>
      <c r="BT36" s="6">
        <f>IFERROR(BU36/BV36,"")</f>
        <v>0</v>
      </c>
      <c r="BV36" s="4">
        <f>(COUNTIF(QuizzesByQuiz!I$2:I$100,C36)=0)*5</f>
        <v>5</v>
      </c>
      <c r="BX36" s="4" t="s">
        <v>1289</v>
      </c>
      <c r="BY36" s="6">
        <f>BZ36/CA36</f>
        <v>0</v>
      </c>
      <c r="CA36" s="4">
        <v>100</v>
      </c>
      <c r="CC36" s="4" t="s">
        <v>1289</v>
      </c>
      <c r="CD36" s="6">
        <f>CE36/CF36</f>
        <v>0</v>
      </c>
      <c r="CF36" s="4">
        <v>100</v>
      </c>
      <c r="CH36" s="4" t="s">
        <v>1289</v>
      </c>
      <c r="CI36" s="6">
        <f>IFERROR(CJ36/CK36,"")</f>
        <v>0</v>
      </c>
      <c r="CJ36" s="4">
        <v>0</v>
      </c>
      <c r="CK36" s="4">
        <f>(COUNTIF(QuizzesByQuiz!I$2:I$100,C36)=0)*1</f>
        <v>1</v>
      </c>
      <c r="CL36" s="5">
        <v>44715.764249719803</v>
      </c>
      <c r="CM36" s="4" t="s">
        <v>1289</v>
      </c>
      <c r="CN36" s="6">
        <f>IFERROR(CO36/CP36,"")</f>
        <v>0</v>
      </c>
      <c r="CP36" s="4">
        <f>(COUNTIF('Exams by Exam'!D$2:D$5,C36)=0)*72</f>
        <v>72</v>
      </c>
      <c r="CR36" s="4" t="s">
        <v>1289</v>
      </c>
      <c r="CS36" s="4" t="s">
        <v>1289</v>
      </c>
      <c r="CT36" s="6">
        <f>VLOOKUP(C36,Webwork!$G$2:$I$230,2,FALSE)/100</f>
        <v>0.89</v>
      </c>
    </row>
    <row r="37" spans="1:98" x14ac:dyDescent="0.2">
      <c r="A37" s="4" t="s">
        <v>754</v>
      </c>
      <c r="B37" s="4" t="s">
        <v>753</v>
      </c>
      <c r="C37" s="4" t="s">
        <v>750</v>
      </c>
      <c r="D37" s="8">
        <f>E37*20%+F37*10%+G37*40%+H37*30%</f>
        <v>0.37916666666666671</v>
      </c>
      <c r="E37" s="7">
        <f>CT37</f>
        <v>0.6</v>
      </c>
      <c r="F37" s="7">
        <f>(AVERAGE(K37,P37,U37,AK37,AP37,AU37,BE37,BJ37,BT37,CI37)+CD37)/(1+CD37)</f>
        <v>0.3116666666666667</v>
      </c>
      <c r="G37" s="6">
        <f>(SUM(Z37,AZ37,(BO37+BY37)/(1+BY37))-MIN(Z37,AZ37,(BO37+BY37)/(1+BY37)))/2</f>
        <v>0.57000000000000006</v>
      </c>
      <c r="H37" s="7">
        <f>CN37</f>
        <v>0</v>
      </c>
      <c r="I37" s="4" t="s">
        <v>751</v>
      </c>
      <c r="J37" s="4" t="s">
        <v>1302</v>
      </c>
      <c r="K37" s="6">
        <f>IFERROR(L37/M37,"")</f>
        <v>1</v>
      </c>
      <c r="L37" s="4">
        <v>5</v>
      </c>
      <c r="M37" s="4">
        <f>(COUNTIF(QuizzesByQuiz!A$2:A$100,C37)=0)*5</f>
        <v>5</v>
      </c>
      <c r="N37" s="5">
        <v>44653.065619795118</v>
      </c>
      <c r="O37" s="4" t="s">
        <v>1289</v>
      </c>
      <c r="P37" s="6">
        <f>IFERROR(Q37/R37,"")</f>
        <v>0.25</v>
      </c>
      <c r="Q37" s="4">
        <v>1</v>
      </c>
      <c r="R37" s="4">
        <f>(COUNTIF(QuizzesByQuiz!B$2:B$100,C37)=0)*4</f>
        <v>4</v>
      </c>
      <c r="S37" s="5">
        <v>44659.684212293265</v>
      </c>
      <c r="T37" s="4" t="s">
        <v>1289</v>
      </c>
      <c r="U37" s="6">
        <f>IFERROR(V37/W37,"")</f>
        <v>0.6</v>
      </c>
      <c r="V37" s="4">
        <v>3</v>
      </c>
      <c r="W37" s="4">
        <f>(COUNTIF(QuizzesByQuiz!C$2:C$100,C37)=0)*5</f>
        <v>5</v>
      </c>
      <c r="X37" s="5">
        <v>44666.694444538043</v>
      </c>
      <c r="Y37" s="4" t="s">
        <v>1289</v>
      </c>
      <c r="Z37" s="6">
        <f>IFERROR(AA37/AB37,"")</f>
        <v>0.54</v>
      </c>
      <c r="AA37" s="4">
        <f>IF(COUNTA(AC37,AG37)&gt;0, MAX(AC37,AG37),"")</f>
        <v>13.5</v>
      </c>
      <c r="AB37" s="4">
        <f>25</f>
        <v>25</v>
      </c>
      <c r="AD37" s="4">
        <v>25</v>
      </c>
      <c r="AF37" s="4" t="s">
        <v>1289</v>
      </c>
      <c r="AG37" s="4">
        <v>13.5</v>
      </c>
      <c r="AH37" s="4">
        <v>25</v>
      </c>
      <c r="AI37" s="5">
        <v>44677.829067387742</v>
      </c>
      <c r="AJ37" s="4" t="s">
        <v>1289</v>
      </c>
      <c r="AK37" s="6">
        <f>IFERROR(AL37/AM37,"")</f>
        <v>0</v>
      </c>
      <c r="AM37" s="4">
        <f>(COUNTIF(QuizzesByQuiz!D$2:D$100,C37)=0)*5</f>
        <v>5</v>
      </c>
      <c r="AO37" s="4" t="s">
        <v>1289</v>
      </c>
      <c r="AP37" s="6">
        <f>IFERROR(AQ37/AR37,"")</f>
        <v>0</v>
      </c>
      <c r="AQ37" s="4">
        <v>0</v>
      </c>
      <c r="AR37" s="4">
        <f>(COUNTIF(QuizzesByQuiz!E$2:E$100,C37)=0)*3</f>
        <v>3</v>
      </c>
      <c r="AS37" s="5">
        <v>44680.734393055362</v>
      </c>
      <c r="AT37" s="4" t="s">
        <v>1289</v>
      </c>
      <c r="AU37" s="6">
        <f>IFERROR(AV37/AW37,"")</f>
        <v>0</v>
      </c>
      <c r="AW37" s="4">
        <f>(COUNTIF(QuizzesByQuiz!F$2:F$100,C37)=0)*6</f>
        <v>6</v>
      </c>
      <c r="AY37" s="4" t="s">
        <v>1289</v>
      </c>
      <c r="AZ37" s="6">
        <f>IFERROR(BA37/BB37,"")</f>
        <v>0.30434782608695654</v>
      </c>
      <c r="BA37" s="4">
        <v>7</v>
      </c>
      <c r="BB37" s="4">
        <v>23</v>
      </c>
      <c r="BC37" s="5">
        <v>44692.285545410268</v>
      </c>
      <c r="BD37" s="4" t="s">
        <v>1289</v>
      </c>
      <c r="BE37" s="6">
        <f>IFERROR(BF37/BG37,"")</f>
        <v>0.33333333333333331</v>
      </c>
      <c r="BF37" s="4">
        <v>1</v>
      </c>
      <c r="BG37" s="4">
        <f>(COUNTIF(QuizzesByQuiz!G$2:G$100,C37)=0)*3</f>
        <v>3</v>
      </c>
      <c r="BH37" s="5">
        <v>44694.696379653702</v>
      </c>
      <c r="BI37" s="4" t="s">
        <v>1289</v>
      </c>
      <c r="BJ37" s="6">
        <f>IFERROR(BK37/BL37,"")</f>
        <v>0.33333333333333331</v>
      </c>
      <c r="BK37" s="4">
        <v>1</v>
      </c>
      <c r="BL37" s="4">
        <f>(COUNTIF(QuizzesByQuiz!H$2:H$100,C37)=0)*3</f>
        <v>3</v>
      </c>
      <c r="BM37" s="5">
        <v>44701.693942621496</v>
      </c>
      <c r="BN37" s="4" t="s">
        <v>1289</v>
      </c>
      <c r="BO37" s="6">
        <f>IFERROR(BP37/BQ37,"")</f>
        <v>0.6</v>
      </c>
      <c r="BP37" s="4">
        <v>24</v>
      </c>
      <c r="BQ37" s="4">
        <v>40</v>
      </c>
      <c r="BR37" s="5">
        <v>44707.971250436283</v>
      </c>
      <c r="BS37" s="4" t="s">
        <v>1289</v>
      </c>
      <c r="BT37" s="6">
        <f>IFERROR(BU37/BV37,"")</f>
        <v>0.6</v>
      </c>
      <c r="BU37" s="4">
        <v>3</v>
      </c>
      <c r="BV37" s="4">
        <f>(COUNTIF(QuizzesByQuiz!I$2:I$100,C37)=0)*5</f>
        <v>5</v>
      </c>
      <c r="BW37" s="5">
        <v>44708.703370453171</v>
      </c>
      <c r="BX37" s="4" t="s">
        <v>1289</v>
      </c>
      <c r="BY37" s="6">
        <f>BZ37/CA37</f>
        <v>0</v>
      </c>
      <c r="CA37" s="4">
        <v>100</v>
      </c>
      <c r="CC37" s="4" t="s">
        <v>1289</v>
      </c>
      <c r="CD37" s="6">
        <f>CE37/CF37</f>
        <v>0</v>
      </c>
      <c r="CF37" s="4">
        <v>100</v>
      </c>
      <c r="CH37" s="4" t="s">
        <v>1289</v>
      </c>
      <c r="CI37" s="6">
        <f>IFERROR(CJ37/CK37,"")</f>
        <v>0</v>
      </c>
      <c r="CK37" s="4">
        <f>(COUNTIF(QuizzesByQuiz!I$2:I$100,C37)=0)*1</f>
        <v>1</v>
      </c>
      <c r="CM37" s="4" t="s">
        <v>1289</v>
      </c>
      <c r="CN37" s="6">
        <f>IFERROR(CO37/CP37,"")</f>
        <v>0</v>
      </c>
      <c r="CP37" s="4">
        <f>(COUNTIF('Exams by Exam'!D$2:D$5,C37)=0)*72</f>
        <v>72</v>
      </c>
      <c r="CR37" s="4" t="s">
        <v>1289</v>
      </c>
      <c r="CS37" s="4" t="s">
        <v>1289</v>
      </c>
      <c r="CT37" s="6">
        <f>VLOOKUP(C37,Webwork!$G$2:$I$230,2,FALSE)/100</f>
        <v>0.6</v>
      </c>
    </row>
    <row r="38" spans="1:98" x14ac:dyDescent="0.2">
      <c r="A38" s="4" t="s">
        <v>313</v>
      </c>
      <c r="B38" s="4" t="s">
        <v>312</v>
      </c>
      <c r="C38" s="4" t="s">
        <v>309</v>
      </c>
      <c r="D38" s="8">
        <f>E38*20%+F38*10%+G38*40%+H38*30%</f>
        <v>0.40062500000000001</v>
      </c>
      <c r="E38" s="7">
        <f>CT38</f>
        <v>0.96</v>
      </c>
      <c r="F38" s="7">
        <f>(AVERAGE(K38,P38,U38,AK38,AP38,AU38,BE38,BJ38,BT38,CI38)+CD38)/(1+CD38)</f>
        <v>0.20624999999999999</v>
      </c>
      <c r="G38" s="6">
        <f>(SUM(Z38,AZ38,(BO38+BY38)/(1+BY38))-MIN(Z38,AZ38,(BO38+BY38)/(1+BY38)))/2</f>
        <v>0.47</v>
      </c>
      <c r="H38" s="7">
        <f>CN38</f>
        <v>0</v>
      </c>
      <c r="I38" s="4" t="s">
        <v>310</v>
      </c>
      <c r="J38" s="4" t="s">
        <v>1301</v>
      </c>
      <c r="K38" s="6">
        <f>IFERROR(L38/M38,"")</f>
        <v>1</v>
      </c>
      <c r="L38" s="4">
        <v>5</v>
      </c>
      <c r="M38" s="4">
        <f>(COUNTIF(QuizzesByQuiz!A$2:A$100,C38)=0)*5</f>
        <v>5</v>
      </c>
      <c r="N38" s="5">
        <v>44650.909748696598</v>
      </c>
      <c r="O38" s="4" t="s">
        <v>1289</v>
      </c>
      <c r="P38" s="6">
        <f>IFERROR(Q38/R38,"")</f>
        <v>0.25</v>
      </c>
      <c r="Q38" s="4">
        <v>1</v>
      </c>
      <c r="R38" s="4">
        <f>(COUNTIF(QuizzesByQuiz!B$2:B$100,C38)=0)*4</f>
        <v>4</v>
      </c>
      <c r="S38" s="5">
        <v>44657.935528667513</v>
      </c>
      <c r="T38" s="4" t="s">
        <v>1289</v>
      </c>
      <c r="U38" s="6">
        <f>IFERROR(V38/W38,"")</f>
        <v>0.4</v>
      </c>
      <c r="V38" s="4">
        <v>2</v>
      </c>
      <c r="W38" s="4">
        <f>(COUNTIF(QuizzesByQuiz!C$2:C$100,C38)=0)*5</f>
        <v>5</v>
      </c>
      <c r="X38" s="5">
        <v>44666.694444801527</v>
      </c>
      <c r="Y38" s="4" t="s">
        <v>1289</v>
      </c>
      <c r="Z38" s="6">
        <f>IFERROR(AA38/AB38,"")</f>
        <v>0.94</v>
      </c>
      <c r="AA38" s="4">
        <f>IF(COUNTA(AC38,AG38)&gt;0, MAX(AC38,AG38),"")</f>
        <v>23.5</v>
      </c>
      <c r="AB38" s="4">
        <f>25</f>
        <v>25</v>
      </c>
      <c r="AC38" s="4">
        <v>23.5</v>
      </c>
      <c r="AD38" s="4">
        <v>25</v>
      </c>
      <c r="AE38" s="5">
        <v>44674.675359563087</v>
      </c>
      <c r="AF38" s="4" t="s">
        <v>1289</v>
      </c>
      <c r="AH38" s="4">
        <v>25</v>
      </c>
      <c r="AJ38" s="4" t="s">
        <v>1289</v>
      </c>
      <c r="AK38" s="6" t="str">
        <f>IFERROR(AL38/AM38,"")</f>
        <v/>
      </c>
      <c r="AM38" s="4">
        <f>(COUNTIF(QuizzesByQuiz!D$2:D$100,C38)=0)*5</f>
        <v>0</v>
      </c>
      <c r="AO38" s="4" t="s">
        <v>1289</v>
      </c>
      <c r="AP38" s="6">
        <f>IFERROR(AQ38/AR38,"")</f>
        <v>0</v>
      </c>
      <c r="AR38" s="4">
        <f>(COUNTIF(QuizzesByQuiz!E$2:E$100,C38)=0)*3</f>
        <v>3</v>
      </c>
      <c r="AT38" s="4" t="s">
        <v>1289</v>
      </c>
      <c r="AU38" s="6" t="str">
        <f>IFERROR(AV38/AW38,"")</f>
        <v/>
      </c>
      <c r="AW38" s="4">
        <f>(COUNTIF(QuizzesByQuiz!F$2:F$100,C38)=0)*6</f>
        <v>0</v>
      </c>
      <c r="AY38" s="4" t="s">
        <v>1289</v>
      </c>
      <c r="AZ38" s="6">
        <f>IFERROR(BA38/BB38,"")</f>
        <v>0</v>
      </c>
      <c r="BB38" s="4">
        <v>23</v>
      </c>
      <c r="BD38" s="4" t="s">
        <v>1289</v>
      </c>
      <c r="BE38" s="6">
        <f>IFERROR(BF38/BG38,"")</f>
        <v>0</v>
      </c>
      <c r="BG38" s="4">
        <f>(COUNTIF(QuizzesByQuiz!G$2:G$100,C38)=0)*3</f>
        <v>3</v>
      </c>
      <c r="BI38" s="4" t="s">
        <v>1289</v>
      </c>
      <c r="BJ38" s="6">
        <f>IFERROR(BK38/BL38,"")</f>
        <v>0</v>
      </c>
      <c r="BL38" s="4">
        <f>(COUNTIF(QuizzesByQuiz!H$2:H$100,C38)=0)*3</f>
        <v>3</v>
      </c>
      <c r="BN38" s="4" t="s">
        <v>1289</v>
      </c>
      <c r="BO38" s="6">
        <f>IFERROR(BP38/BQ38,"")</f>
        <v>0</v>
      </c>
      <c r="BQ38" s="4">
        <v>40</v>
      </c>
      <c r="BS38" s="4" t="s">
        <v>1289</v>
      </c>
      <c r="BT38" s="6">
        <f>IFERROR(BU38/BV38,"")</f>
        <v>0</v>
      </c>
      <c r="BV38" s="4">
        <f>(COUNTIF(QuizzesByQuiz!I$2:I$100,C38)=0)*5</f>
        <v>5</v>
      </c>
      <c r="BX38" s="4" t="s">
        <v>1289</v>
      </c>
      <c r="BY38" s="6">
        <f>BZ38/CA38</f>
        <v>0</v>
      </c>
      <c r="CA38" s="4">
        <v>100</v>
      </c>
      <c r="CC38" s="4" t="s">
        <v>1289</v>
      </c>
      <c r="CD38" s="6">
        <f>CE38/CF38</f>
        <v>0</v>
      </c>
      <c r="CF38" s="4">
        <v>100</v>
      </c>
      <c r="CH38" s="4" t="s">
        <v>1289</v>
      </c>
      <c r="CI38" s="6">
        <f>IFERROR(CJ38/CK38,"")</f>
        <v>0</v>
      </c>
      <c r="CK38" s="4">
        <f>(COUNTIF(QuizzesByQuiz!I$2:I$100,C38)=0)*1</f>
        <v>1</v>
      </c>
      <c r="CM38" s="4" t="s">
        <v>1289</v>
      </c>
      <c r="CN38" s="6">
        <f>IFERROR(CO38/CP38,"")</f>
        <v>0</v>
      </c>
      <c r="CP38" s="4">
        <f>(COUNTIF('Exams by Exam'!D$2:D$5,C38)=0)*72</f>
        <v>72</v>
      </c>
      <c r="CR38" s="4" t="s">
        <v>1289</v>
      </c>
      <c r="CS38" s="4" t="s">
        <v>1289</v>
      </c>
      <c r="CT38" s="6">
        <f>VLOOKUP(C38,Webwork!$G$2:$I$230,2,FALSE)/100</f>
        <v>0.96</v>
      </c>
    </row>
    <row r="39" spans="1:98" x14ac:dyDescent="0.2">
      <c r="A39" s="4" t="s">
        <v>1056</v>
      </c>
      <c r="B39" s="4" t="s">
        <v>1055</v>
      </c>
      <c r="C39" s="4" t="s">
        <v>1052</v>
      </c>
      <c r="D39" s="8">
        <f>E39*20%+F39*10%+G39*40%+H39*30%</f>
        <v>0.40407971014492755</v>
      </c>
      <c r="E39" s="7">
        <f>CT39</f>
        <v>0.76</v>
      </c>
      <c r="F39" s="7">
        <f>(AVERAGE(K39,P39,U39,AK39,AP39,AU39,BE39,BJ39,BT39,CI39)+CD39)/(1+CD39)</f>
        <v>0.185</v>
      </c>
      <c r="G39" s="6">
        <f>(SUM(Z39,AZ39,(BO39+BY39)/(1+BY39))-MIN(Z39,AZ39,(BO39+BY39)/(1+BY39)))/2</f>
        <v>0.35478260869565215</v>
      </c>
      <c r="H39" s="7">
        <f>CN39</f>
        <v>0.30555555555555558</v>
      </c>
      <c r="I39" s="4" t="s">
        <v>1053</v>
      </c>
      <c r="J39" s="4" t="s">
        <v>1302</v>
      </c>
      <c r="K39" s="6">
        <f>IFERROR(L39/M39,"")</f>
        <v>1</v>
      </c>
      <c r="L39" s="4">
        <v>5</v>
      </c>
      <c r="M39" s="4">
        <f>(COUNTIF(QuizzesByQuiz!A$2:A$100,C39)=0)*5</f>
        <v>5</v>
      </c>
      <c r="N39" s="5">
        <v>44655.895337796566</v>
      </c>
      <c r="O39" s="4" t="s">
        <v>1289</v>
      </c>
      <c r="P39" s="6">
        <f>IFERROR(Q39/R39,"")</f>
        <v>0.25</v>
      </c>
      <c r="Q39" s="4">
        <v>1</v>
      </c>
      <c r="R39" s="4">
        <f>(COUNTIF(QuizzesByQuiz!B$2:B$100,C39)=0)*4</f>
        <v>4</v>
      </c>
      <c r="S39" s="5">
        <v>44659.684212390763</v>
      </c>
      <c r="T39" s="4" t="s">
        <v>1289</v>
      </c>
      <c r="U39" s="6">
        <f>IFERROR(V39/W39,"")</f>
        <v>0.6</v>
      </c>
      <c r="V39" s="4">
        <v>3</v>
      </c>
      <c r="W39" s="4">
        <f>(COUNTIF(QuizzesByQuiz!C$2:C$100,C39)=0)*5</f>
        <v>5</v>
      </c>
      <c r="X39" s="5">
        <v>44666.6944445712</v>
      </c>
      <c r="Y39" s="4" t="s">
        <v>1289</v>
      </c>
      <c r="Z39" s="6">
        <f>IFERROR(AA39/AB39,"")</f>
        <v>0.34</v>
      </c>
      <c r="AA39" s="4">
        <f>IF(COUNTA(AC39,AG39)&gt;0, MAX(AC39,AG39),"")</f>
        <v>8.5</v>
      </c>
      <c r="AB39" s="4">
        <f>25</f>
        <v>25</v>
      </c>
      <c r="AD39" s="4">
        <v>25</v>
      </c>
      <c r="AF39" s="4" t="s">
        <v>1289</v>
      </c>
      <c r="AG39" s="4">
        <v>8.5</v>
      </c>
      <c r="AH39" s="4">
        <v>25</v>
      </c>
      <c r="AI39" s="5">
        <v>44675.682345691435</v>
      </c>
      <c r="AJ39" s="4" t="s">
        <v>1289</v>
      </c>
      <c r="AK39" s="6">
        <f>IFERROR(AL39/AM39,"")</f>
        <v>0</v>
      </c>
      <c r="AM39" s="4">
        <f>(COUNTIF(QuizzesByQuiz!D$2:D$100,C39)=0)*5</f>
        <v>5</v>
      </c>
      <c r="AO39" s="4" t="s">
        <v>1289</v>
      </c>
      <c r="AP39" s="6">
        <f>IFERROR(AQ39/AR39,"")</f>
        <v>0</v>
      </c>
      <c r="AQ39" s="4">
        <v>0</v>
      </c>
      <c r="AR39" s="4">
        <f>(COUNTIF(QuizzesByQuiz!E$2:E$100,C39)=0)*3</f>
        <v>3</v>
      </c>
      <c r="AS39" s="5">
        <v>44680.734393129649</v>
      </c>
      <c r="AT39" s="4" t="s">
        <v>1289</v>
      </c>
      <c r="AU39" s="6">
        <f>IFERROR(AV39/AW39,"")</f>
        <v>0</v>
      </c>
      <c r="AV39" s="4">
        <v>0</v>
      </c>
      <c r="AW39" s="4">
        <f>(COUNTIF(QuizzesByQuiz!F$2:F$100,C39)=0)*6</f>
        <v>6</v>
      </c>
      <c r="AX39" s="5">
        <v>44687.695802602335</v>
      </c>
      <c r="AY39" s="4" t="s">
        <v>1289</v>
      </c>
      <c r="AZ39" s="6">
        <f>IFERROR(BA39/BB39,"")</f>
        <v>0.36956521739130432</v>
      </c>
      <c r="BA39" s="4">
        <v>8.5</v>
      </c>
      <c r="BB39" s="4">
        <v>23</v>
      </c>
      <c r="BC39" s="5">
        <v>44692.292355722893</v>
      </c>
      <c r="BD39" s="4" t="s">
        <v>1289</v>
      </c>
      <c r="BE39" s="6">
        <f>IFERROR(BF39/BG39,"")</f>
        <v>0</v>
      </c>
      <c r="BF39" s="4">
        <v>0</v>
      </c>
      <c r="BG39" s="4">
        <f>(COUNTIF(QuizzesByQuiz!G$2:G$100,C39)=0)*3</f>
        <v>3</v>
      </c>
      <c r="BH39" s="5">
        <v>44694.696379845693</v>
      </c>
      <c r="BI39" s="4" t="s">
        <v>1289</v>
      </c>
      <c r="BJ39" s="6">
        <f>IFERROR(BK39/BL39,"")</f>
        <v>0</v>
      </c>
      <c r="BK39" s="4">
        <v>0</v>
      </c>
      <c r="BL39" s="4">
        <f>(COUNTIF(QuizzesByQuiz!H$2:H$100,C39)=0)*3</f>
        <v>3</v>
      </c>
      <c r="BM39" s="5">
        <v>44701.693942808255</v>
      </c>
      <c r="BN39" s="4" t="s">
        <v>1289</v>
      </c>
      <c r="BO39" s="6">
        <f>IFERROR(BP39/BQ39,"")</f>
        <v>0</v>
      </c>
      <c r="BQ39" s="4">
        <v>40</v>
      </c>
      <c r="BS39" s="4" t="s">
        <v>1289</v>
      </c>
      <c r="BT39" s="6">
        <f>IFERROR(BU39/BV39,"")</f>
        <v>0</v>
      </c>
      <c r="BV39" s="4">
        <f>(COUNTIF(QuizzesByQuiz!I$2:I$100,C39)=0)*5</f>
        <v>5</v>
      </c>
      <c r="BX39" s="4" t="s">
        <v>1289</v>
      </c>
      <c r="BY39" s="6">
        <f>BZ39/CA39</f>
        <v>0</v>
      </c>
      <c r="CA39" s="4">
        <v>100</v>
      </c>
      <c r="CC39" s="4" t="s">
        <v>1289</v>
      </c>
      <c r="CD39" s="6">
        <f>CE39/CF39</f>
        <v>0</v>
      </c>
      <c r="CF39" s="4">
        <v>100</v>
      </c>
      <c r="CH39" s="4" t="s">
        <v>1289</v>
      </c>
      <c r="CI39" s="6">
        <f>IFERROR(CJ39/CK39,"")</f>
        <v>0</v>
      </c>
      <c r="CK39" s="4">
        <f>(COUNTIF(QuizzesByQuiz!I$2:I$100,C39)=0)*1</f>
        <v>1</v>
      </c>
      <c r="CM39" s="4" t="s">
        <v>1289</v>
      </c>
      <c r="CN39" s="6">
        <f>IFERROR(CO39/CP39,"")</f>
        <v>0.30555555555555558</v>
      </c>
      <c r="CO39" s="4">
        <v>22</v>
      </c>
      <c r="CP39" s="4">
        <f>(COUNTIF('Exams by Exam'!D$2:D$5,C39)=0)*72</f>
        <v>72</v>
      </c>
      <c r="CQ39" s="5">
        <v>44720.097940468826</v>
      </c>
      <c r="CR39" s="4" t="s">
        <v>1289</v>
      </c>
      <c r="CS39" s="4" t="s">
        <v>1289</v>
      </c>
      <c r="CT39" s="6">
        <f>VLOOKUP(C39,Webwork!$G$2:$I$230,2,FALSE)/100</f>
        <v>0.76</v>
      </c>
    </row>
    <row r="40" spans="1:98" x14ac:dyDescent="0.2">
      <c r="A40" s="4" t="s">
        <v>507</v>
      </c>
      <c r="B40" s="4" t="s">
        <v>506</v>
      </c>
      <c r="C40" s="4" t="s">
        <v>503</v>
      </c>
      <c r="D40" s="8">
        <f>E40*20%+F40*10%+G40*40%+H40*30%</f>
        <v>0.40715398550724641</v>
      </c>
      <c r="E40" s="7">
        <f>CT40</f>
        <v>0.96</v>
      </c>
      <c r="F40" s="7">
        <f>(AVERAGE(K40,P40,U40,AK40,AP40,AU40,BE40,BJ40,BT40,CI40)+CD40)/(1+CD40)</f>
        <v>0.36458333333333331</v>
      </c>
      <c r="G40" s="6">
        <f>(SUM(Z40,AZ40,(BO40+BY40)/(1+BY40))-MIN(Z40,AZ40,(BO40+BY40)/(1+BY40)))/2</f>
        <v>0.44673913043478264</v>
      </c>
      <c r="H40" s="7">
        <f>CN40</f>
        <v>0</v>
      </c>
      <c r="I40" s="4" t="s">
        <v>504</v>
      </c>
      <c r="J40" s="4" t="s">
        <v>1300</v>
      </c>
      <c r="K40" s="6">
        <f>IFERROR(L40/M40,"")</f>
        <v>1</v>
      </c>
      <c r="L40" s="4">
        <v>5</v>
      </c>
      <c r="M40" s="4">
        <f>(COUNTIF(QuizzesByQuiz!A$2:A$100,C40)=0)*5</f>
        <v>5</v>
      </c>
      <c r="N40" s="5">
        <v>44650.909748074148</v>
      </c>
      <c r="O40" s="4" t="s">
        <v>1289</v>
      </c>
      <c r="P40" s="6">
        <f>IFERROR(Q40/R40,"")</f>
        <v>0.25</v>
      </c>
      <c r="Q40" s="4">
        <v>1</v>
      </c>
      <c r="R40" s="4">
        <f>(COUNTIF(QuizzesByQuiz!B$2:B$100,C40)=0)*4</f>
        <v>4</v>
      </c>
      <c r="S40" s="5">
        <v>44657.935527646288</v>
      </c>
      <c r="T40" s="4" t="s">
        <v>1289</v>
      </c>
      <c r="U40" s="6">
        <f>IFERROR(V40/W40,"")</f>
        <v>0.4</v>
      </c>
      <c r="V40" s="4">
        <v>2</v>
      </c>
      <c r="W40" s="4">
        <f>(COUNTIF(QuizzesByQuiz!C$2:C$100,C40)=0)*5</f>
        <v>5</v>
      </c>
      <c r="X40" s="5">
        <v>44677.86528842854</v>
      </c>
      <c r="Y40" s="4" t="s">
        <v>1289</v>
      </c>
      <c r="Z40" s="6">
        <f>IFERROR(AA40/AB40,"")</f>
        <v>0.34</v>
      </c>
      <c r="AA40" s="4">
        <f>IF(COUNTA(AC40,AG40)&gt;0, MAX(AC40,AG40),"")</f>
        <v>8.5</v>
      </c>
      <c r="AB40" s="4">
        <f>25</f>
        <v>25</v>
      </c>
      <c r="AC40" s="4">
        <v>8.5</v>
      </c>
      <c r="AD40" s="4">
        <v>25</v>
      </c>
      <c r="AE40" s="5">
        <v>44674.675359405439</v>
      </c>
      <c r="AF40" s="4" t="s">
        <v>1289</v>
      </c>
      <c r="AH40" s="4">
        <v>25</v>
      </c>
      <c r="AJ40" s="4" t="s">
        <v>1289</v>
      </c>
      <c r="AK40" s="6" t="str">
        <f>IFERROR(AL40/AM40,"")</f>
        <v/>
      </c>
      <c r="AM40" s="4">
        <f>(COUNTIF(QuizzesByQuiz!D$2:D$100,C40)=0)*5</f>
        <v>0</v>
      </c>
      <c r="AO40" s="4" t="s">
        <v>1289</v>
      </c>
      <c r="AP40" s="6">
        <f>IFERROR(AQ40/AR40,"")</f>
        <v>0</v>
      </c>
      <c r="AQ40" s="4">
        <v>0</v>
      </c>
      <c r="AR40" s="4">
        <f>(COUNTIF(QuizzesByQuiz!E$2:E$100,C40)=0)*3</f>
        <v>3</v>
      </c>
      <c r="AS40" s="5">
        <v>44687.925385697767</v>
      </c>
      <c r="AT40" s="4" t="s">
        <v>1289</v>
      </c>
      <c r="AU40" s="6" t="str">
        <f>IFERROR(AV40/AW40,"")</f>
        <v/>
      </c>
      <c r="AW40" s="4">
        <f>(COUNTIF(QuizzesByQuiz!F$2:F$100,C40)=0)*6</f>
        <v>0</v>
      </c>
      <c r="AY40" s="4" t="s">
        <v>1289</v>
      </c>
      <c r="AZ40" s="6">
        <f>IFERROR(BA40/BB40,"")</f>
        <v>0.54347826086956519</v>
      </c>
      <c r="BA40" s="4">
        <v>12.5</v>
      </c>
      <c r="BB40" s="4">
        <v>23</v>
      </c>
      <c r="BC40" s="5">
        <v>44692.284413646994</v>
      </c>
      <c r="BD40" s="4" t="s">
        <v>1289</v>
      </c>
      <c r="BE40" s="6">
        <f>IFERROR(BF40/BG40,"")</f>
        <v>0.33333333333333331</v>
      </c>
      <c r="BF40" s="4">
        <v>1</v>
      </c>
      <c r="BG40" s="4">
        <f>(COUNTIF(QuizzesByQuiz!G$2:G$100,C40)=0)*3</f>
        <v>3</v>
      </c>
      <c r="BH40" s="5">
        <v>44694.823170274394</v>
      </c>
      <c r="BI40" s="4" t="s">
        <v>1289</v>
      </c>
      <c r="BJ40" s="6">
        <f>IFERROR(BK40/BL40,"")</f>
        <v>0.33333333333333331</v>
      </c>
      <c r="BK40" s="4">
        <v>1</v>
      </c>
      <c r="BL40" s="4">
        <f>(COUNTIF(QuizzesByQuiz!H$2:H$100,C40)=0)*3</f>
        <v>3</v>
      </c>
      <c r="BM40" s="5">
        <v>44702.033765560409</v>
      </c>
      <c r="BN40" s="4" t="s">
        <v>1289</v>
      </c>
      <c r="BO40" s="6">
        <f>IFERROR(BP40/BQ40,"")</f>
        <v>0.35</v>
      </c>
      <c r="BP40" s="4">
        <v>14</v>
      </c>
      <c r="BQ40" s="4">
        <v>40</v>
      </c>
      <c r="BR40" s="5">
        <v>44707.971252512158</v>
      </c>
      <c r="BS40" s="4" t="s">
        <v>1289</v>
      </c>
      <c r="BT40" s="6">
        <f>IFERROR(BU40/BV40,"")</f>
        <v>0.6</v>
      </c>
      <c r="BU40" s="4">
        <v>3</v>
      </c>
      <c r="BV40" s="4">
        <f>(COUNTIF(QuizzesByQuiz!I$2:I$100,C40)=0)*5</f>
        <v>5</v>
      </c>
      <c r="BW40" s="5">
        <v>44712.929439312749</v>
      </c>
      <c r="BX40" s="4" t="s">
        <v>1289</v>
      </c>
      <c r="BY40" s="6">
        <f>BZ40/CA40</f>
        <v>0</v>
      </c>
      <c r="CA40" s="4">
        <v>100</v>
      </c>
      <c r="CC40" s="4" t="s">
        <v>1289</v>
      </c>
      <c r="CD40" s="6">
        <f>CE40/CF40</f>
        <v>0</v>
      </c>
      <c r="CF40" s="4">
        <v>100</v>
      </c>
      <c r="CH40" s="4" t="s">
        <v>1289</v>
      </c>
      <c r="CI40" s="6">
        <f>IFERROR(CJ40/CK40,"")</f>
        <v>0</v>
      </c>
      <c r="CJ40" s="4">
        <v>0</v>
      </c>
      <c r="CK40" s="4">
        <f>(COUNTIF(QuizzesByQuiz!I$2:I$100,C40)=0)*1</f>
        <v>1</v>
      </c>
      <c r="CL40" s="5">
        <v>44715.764249440515</v>
      </c>
      <c r="CM40" s="4" t="s">
        <v>1289</v>
      </c>
      <c r="CN40" s="6">
        <f>IFERROR(CO40/CP40,"")</f>
        <v>0</v>
      </c>
      <c r="CP40" s="4">
        <f>(COUNTIF('Exams by Exam'!D$2:D$5,C40)=0)*72</f>
        <v>72</v>
      </c>
      <c r="CR40" s="4" t="s">
        <v>1289</v>
      </c>
      <c r="CS40" s="4" t="s">
        <v>1289</v>
      </c>
      <c r="CT40" s="6">
        <f>VLOOKUP(C40,Webwork!$G$2:$I$230,2,FALSE)/100</f>
        <v>0.96</v>
      </c>
    </row>
    <row r="41" spans="1:98" x14ac:dyDescent="0.2">
      <c r="A41" s="4" t="s">
        <v>1071</v>
      </c>
      <c r="B41" s="4" t="s">
        <v>1070</v>
      </c>
      <c r="C41" s="4" t="s">
        <v>1067</v>
      </c>
      <c r="D41" s="8">
        <f>E41*20%+F41*10%+G41*40%+H41*30%</f>
        <v>0.4130942028985507</v>
      </c>
      <c r="E41" s="7">
        <f>CT41</f>
        <v>0.61</v>
      </c>
      <c r="F41" s="7">
        <f>(AVERAGE(K41,P41,U41,AK41,AP41,AU41,BE41,BJ41,BT41,CI41)+CD41)/(1+CD41)</f>
        <v>0.35500000000000004</v>
      </c>
      <c r="G41" s="6">
        <f>(SUM(Z41,AZ41,(BO41+BY41)/(1+BY41))-MIN(Z41,AZ41,(BO41+BY41)/(1+BY41)))/2</f>
        <v>0.3056521739130435</v>
      </c>
      <c r="H41" s="7">
        <f>CN41</f>
        <v>0.44444444444444442</v>
      </c>
      <c r="I41" s="4" t="s">
        <v>1068</v>
      </c>
      <c r="J41" s="4" t="s">
        <v>1298</v>
      </c>
      <c r="K41" s="6">
        <f>IFERROR(L41/M41,"")</f>
        <v>1</v>
      </c>
      <c r="L41" s="4">
        <v>5</v>
      </c>
      <c r="M41" s="4">
        <f>(COUNTIF(QuizzesByQuiz!A$2:A$100,C41)=0)*5</f>
        <v>5</v>
      </c>
      <c r="N41" s="5">
        <v>44653.067147299415</v>
      </c>
      <c r="O41" s="4" t="s">
        <v>1289</v>
      </c>
      <c r="P41" s="6">
        <f>IFERROR(Q41/R41,"")</f>
        <v>0.25</v>
      </c>
      <c r="Q41" s="4">
        <v>1</v>
      </c>
      <c r="R41" s="4">
        <f>(COUNTIF(QuizzesByQuiz!B$2:B$100,C41)=0)*4</f>
        <v>4</v>
      </c>
      <c r="S41" s="5">
        <v>44659.685435997839</v>
      </c>
      <c r="T41" s="4" t="s">
        <v>1289</v>
      </c>
      <c r="U41" s="6">
        <f>IFERROR(V41/W41,"")</f>
        <v>0.6</v>
      </c>
      <c r="V41" s="4">
        <v>3</v>
      </c>
      <c r="W41" s="4">
        <f>(COUNTIF(QuizzesByQuiz!C$2:C$100,C41)=0)*5</f>
        <v>5</v>
      </c>
      <c r="X41" s="5">
        <v>44667.931409168348</v>
      </c>
      <c r="Y41" s="4" t="s">
        <v>1289</v>
      </c>
      <c r="Z41" s="6">
        <f>IFERROR(AA41/AB41,"")</f>
        <v>0.22</v>
      </c>
      <c r="AA41" s="4">
        <f>IF(COUNTA(AC41,AG41)&gt;0, MAX(AC41,AG41),"")</f>
        <v>5.5</v>
      </c>
      <c r="AB41" s="4">
        <f>25</f>
        <v>25</v>
      </c>
      <c r="AC41" s="4">
        <v>5.5</v>
      </c>
      <c r="AD41" s="4">
        <v>25</v>
      </c>
      <c r="AE41" s="5">
        <v>44674.675353019593</v>
      </c>
      <c r="AF41" s="4" t="s">
        <v>1289</v>
      </c>
      <c r="AH41" s="4">
        <v>25</v>
      </c>
      <c r="AJ41" s="4" t="s">
        <v>1289</v>
      </c>
      <c r="AK41" s="6">
        <f>IFERROR(AL41/AM41,"")</f>
        <v>1</v>
      </c>
      <c r="AL41" s="4">
        <v>5</v>
      </c>
      <c r="AM41" s="4">
        <f>(COUNTIF(QuizzesByQuiz!D$2:D$100,C41)=0)*5</f>
        <v>5</v>
      </c>
      <c r="AN41" s="5">
        <v>44675.678841889239</v>
      </c>
      <c r="AO41" s="4" t="s">
        <v>1289</v>
      </c>
      <c r="AP41" s="6">
        <f>IFERROR(AQ41/AR41,"")</f>
        <v>0</v>
      </c>
      <c r="AQ41" s="4">
        <v>0</v>
      </c>
      <c r="AR41" s="4">
        <f>(COUNTIF(QuizzesByQuiz!E$2:E$100,C41)=0)*3</f>
        <v>3</v>
      </c>
      <c r="AS41" s="5">
        <v>44680.804339085233</v>
      </c>
      <c r="AT41" s="4" t="s">
        <v>1289</v>
      </c>
      <c r="AU41" s="6">
        <f>IFERROR(AV41/AW41,"")</f>
        <v>0.16666666666666666</v>
      </c>
      <c r="AV41" s="4">
        <v>1</v>
      </c>
      <c r="AW41" s="4">
        <f>(COUNTIF(QuizzesByQuiz!F$2:F$100,C41)=0)*6</f>
        <v>6</v>
      </c>
      <c r="AX41" s="5">
        <v>44687.937172005462</v>
      </c>
      <c r="AY41" s="4" t="s">
        <v>1289</v>
      </c>
      <c r="AZ41" s="6">
        <f>IFERROR(BA41/BB41,"")</f>
        <v>0.39130434782608697</v>
      </c>
      <c r="BA41" s="4">
        <v>9</v>
      </c>
      <c r="BB41" s="4">
        <v>23</v>
      </c>
      <c r="BC41" s="5">
        <v>44692.286109444853</v>
      </c>
      <c r="BD41" s="4" t="s">
        <v>1289</v>
      </c>
      <c r="BE41" s="6">
        <f>IFERROR(BF41/BG41,"")</f>
        <v>0</v>
      </c>
      <c r="BF41" s="4">
        <v>0</v>
      </c>
      <c r="BG41" s="4">
        <f>(COUNTIF(QuizzesByQuiz!G$2:G$100,C41)=0)*3</f>
        <v>3</v>
      </c>
      <c r="BH41" s="5">
        <v>44698.621119845397</v>
      </c>
      <c r="BI41" s="4" t="s">
        <v>1289</v>
      </c>
      <c r="BJ41" s="6">
        <f>IFERROR(BK41/BL41,"")</f>
        <v>0.33333333333333331</v>
      </c>
      <c r="BK41" s="4">
        <v>1</v>
      </c>
      <c r="BL41" s="4">
        <f>(COUNTIF(QuizzesByQuiz!H$2:H$100,C41)=0)*3</f>
        <v>3</v>
      </c>
      <c r="BM41" s="5">
        <v>44701.824794265092</v>
      </c>
      <c r="BN41" s="4" t="s">
        <v>1289</v>
      </c>
      <c r="BO41" s="6">
        <f>IFERROR(BP41/BQ41,"")</f>
        <v>7.4999999999999997E-2</v>
      </c>
      <c r="BP41" s="4">
        <v>3</v>
      </c>
      <c r="BQ41" s="4">
        <v>40</v>
      </c>
      <c r="BR41" s="5">
        <v>44707.971325666469</v>
      </c>
      <c r="BS41" s="4" t="s">
        <v>1289</v>
      </c>
      <c r="BT41" s="6">
        <f>IFERROR(BU41/BV41,"")</f>
        <v>0.2</v>
      </c>
      <c r="BU41" s="4">
        <v>1</v>
      </c>
      <c r="BV41" s="4">
        <f>(COUNTIF(QuizzesByQuiz!I$2:I$100,C41)=0)*5</f>
        <v>5</v>
      </c>
      <c r="BW41" s="5">
        <v>44708.725647582527</v>
      </c>
      <c r="BX41" s="4" t="s">
        <v>1289</v>
      </c>
      <c r="BY41" s="6">
        <f>BZ41/CA41</f>
        <v>0</v>
      </c>
      <c r="CA41" s="4">
        <v>100</v>
      </c>
      <c r="CC41" s="4" t="s">
        <v>1289</v>
      </c>
      <c r="CD41" s="6">
        <f>CE41/CF41</f>
        <v>0</v>
      </c>
      <c r="CF41" s="4">
        <v>100</v>
      </c>
      <c r="CH41" s="4" t="s">
        <v>1289</v>
      </c>
      <c r="CI41" s="6">
        <f>IFERROR(CJ41/CK41,"")</f>
        <v>0</v>
      </c>
      <c r="CJ41" s="4">
        <v>0</v>
      </c>
      <c r="CK41" s="4">
        <f>(COUNTIF(QuizzesByQuiz!I$2:I$100,C41)=0)*1</f>
        <v>1</v>
      </c>
      <c r="CL41" s="5">
        <v>44715.763465961289</v>
      </c>
      <c r="CM41" s="4" t="s">
        <v>1289</v>
      </c>
      <c r="CN41" s="6">
        <f>IFERROR(CO41/CP41,"")</f>
        <v>0.44444444444444442</v>
      </c>
      <c r="CO41" s="4">
        <v>32</v>
      </c>
      <c r="CP41" s="4">
        <f>(COUNTIF('Exams by Exam'!D$2:D$5,C41)=0)*72</f>
        <v>72</v>
      </c>
      <c r="CQ41" s="5">
        <v>44720.09817409527</v>
      </c>
      <c r="CR41" s="4" t="s">
        <v>1289</v>
      </c>
      <c r="CS41" s="4" t="s">
        <v>1289</v>
      </c>
      <c r="CT41" s="6">
        <f>VLOOKUP(C41,Webwork!$G$2:$I$230,2,FALSE)/100</f>
        <v>0.61</v>
      </c>
    </row>
    <row r="42" spans="1:98" x14ac:dyDescent="0.2">
      <c r="A42" s="4" t="s">
        <v>1242</v>
      </c>
      <c r="B42" s="4" t="s">
        <v>1241</v>
      </c>
      <c r="C42" s="4" t="s">
        <v>1238</v>
      </c>
      <c r="D42" s="8">
        <f>E42*20%+F42*10%+G42*40%+H42*30%</f>
        <v>0.44000000000000006</v>
      </c>
      <c r="E42" s="7">
        <f>CT42</f>
        <v>0.96</v>
      </c>
      <c r="F42" s="7">
        <f>(AVERAGE(K42,P42,U42,AK42,AP42,AU42,BE42,BJ42,BT42,CI42)+CD42)/(1+CD42)</f>
        <v>0.46000000000000008</v>
      </c>
      <c r="G42" s="6">
        <f>(SUM(Z42,AZ42,(BO42+BY42)/(1+BY42))-MIN(Z42,AZ42,(BO42+BY42)/(1+BY42)))/2</f>
        <v>0.505</v>
      </c>
      <c r="H42" s="7">
        <f>CN42</f>
        <v>0</v>
      </c>
      <c r="I42" s="4" t="s">
        <v>1239</v>
      </c>
      <c r="J42" s="4" t="s">
        <v>1297</v>
      </c>
      <c r="K42" s="6">
        <f>IFERROR(L42/M42,"")</f>
        <v>1</v>
      </c>
      <c r="L42" s="4">
        <v>5</v>
      </c>
      <c r="M42" s="4">
        <f>(COUNTIF(QuizzesByQuiz!A$2:A$100,C42)=0)*5</f>
        <v>5</v>
      </c>
      <c r="N42" s="5">
        <v>44653.067148501133</v>
      </c>
      <c r="O42" s="4" t="s">
        <v>1289</v>
      </c>
      <c r="P42" s="6">
        <f>IFERROR(Q42/R42,"")</f>
        <v>0</v>
      </c>
      <c r="Q42" s="4">
        <v>0</v>
      </c>
      <c r="R42" s="4">
        <f>(COUNTIF(QuizzesByQuiz!B$2:B$100,C42)=0)*4</f>
        <v>4</v>
      </c>
      <c r="S42" s="5">
        <v>44659.685436181855</v>
      </c>
      <c r="T42" s="4" t="s">
        <v>1289</v>
      </c>
      <c r="U42" s="6">
        <f>IFERROR(V42/W42,"")</f>
        <v>0.6</v>
      </c>
      <c r="V42" s="4">
        <v>3</v>
      </c>
      <c r="W42" s="4">
        <f>(COUNTIF(QuizzesByQuiz!C$2:C$100,C42)=0)*5</f>
        <v>5</v>
      </c>
      <c r="X42" s="5">
        <v>44667.931409605961</v>
      </c>
      <c r="Y42" s="4" t="s">
        <v>1289</v>
      </c>
      <c r="Z42" s="6">
        <f>IFERROR(AA42/AB42,"")</f>
        <v>0.66</v>
      </c>
      <c r="AA42" s="4">
        <f>IF(COUNTA(AC42,AG42)&gt;0, MAX(AC42,AG42),"")</f>
        <v>16.5</v>
      </c>
      <c r="AB42" s="4">
        <f>25</f>
        <v>25</v>
      </c>
      <c r="AC42" s="4">
        <v>16.5</v>
      </c>
      <c r="AD42" s="4">
        <v>25</v>
      </c>
      <c r="AE42" s="5">
        <v>44674.675294941699</v>
      </c>
      <c r="AF42" s="4" t="s">
        <v>1289</v>
      </c>
      <c r="AH42" s="4">
        <v>25</v>
      </c>
      <c r="AJ42" s="4" t="s">
        <v>1289</v>
      </c>
      <c r="AK42" s="6">
        <f>IFERROR(AL42/AM42,"")</f>
        <v>1</v>
      </c>
      <c r="AL42" s="4">
        <v>5</v>
      </c>
      <c r="AM42" s="4">
        <f>(COUNTIF(QuizzesByQuiz!D$2:D$100,C42)=0)*5</f>
        <v>5</v>
      </c>
      <c r="AN42" s="5">
        <v>44675.678842700334</v>
      </c>
      <c r="AO42" s="4" t="s">
        <v>1289</v>
      </c>
      <c r="AP42" s="6">
        <f>IFERROR(AQ42/AR42,"")</f>
        <v>0.33333333333333331</v>
      </c>
      <c r="AQ42" s="4">
        <v>1</v>
      </c>
      <c r="AR42" s="4">
        <f>(COUNTIF(QuizzesByQuiz!E$2:E$100,C42)=0)*3</f>
        <v>3</v>
      </c>
      <c r="AS42" s="5">
        <v>44680.804338724876</v>
      </c>
      <c r="AT42" s="4" t="s">
        <v>1289</v>
      </c>
      <c r="AU42" s="6">
        <f>IFERROR(AV42/AW42,"")</f>
        <v>0.33333333333333331</v>
      </c>
      <c r="AV42" s="4">
        <v>2</v>
      </c>
      <c r="AW42" s="4">
        <f>(COUNTIF(QuizzesByQuiz!F$2:F$100,C42)=0)*6</f>
        <v>6</v>
      </c>
      <c r="AX42" s="5">
        <v>44687.937172276237</v>
      </c>
      <c r="AY42" s="4" t="s">
        <v>1289</v>
      </c>
      <c r="AZ42" s="6">
        <f>IFERROR(BA42/BB42,"")</f>
        <v>0</v>
      </c>
      <c r="BB42" s="4">
        <v>23</v>
      </c>
      <c r="BD42" s="4" t="s">
        <v>1289</v>
      </c>
      <c r="BE42" s="6">
        <f>IFERROR(BF42/BG42,"")</f>
        <v>0.33333333333333331</v>
      </c>
      <c r="BF42" s="4">
        <v>1</v>
      </c>
      <c r="BG42" s="4">
        <f>(COUNTIF(QuizzesByQuiz!G$2:G$100,C42)=0)*3</f>
        <v>3</v>
      </c>
      <c r="BH42" s="5">
        <v>44698.621119448158</v>
      </c>
      <c r="BI42" s="4" t="s">
        <v>1289</v>
      </c>
      <c r="BJ42" s="6">
        <f>IFERROR(BK42/BL42,"")</f>
        <v>0</v>
      </c>
      <c r="BK42" s="4">
        <v>0</v>
      </c>
      <c r="BL42" s="4">
        <f>(COUNTIF(QuizzesByQuiz!H$2:H$100,C42)=0)*3</f>
        <v>3</v>
      </c>
      <c r="BM42" s="5">
        <v>44701.824794572094</v>
      </c>
      <c r="BN42" s="4" t="s">
        <v>1289</v>
      </c>
      <c r="BO42" s="6">
        <f>IFERROR(BP42/BQ42,"")</f>
        <v>0.35</v>
      </c>
      <c r="BP42" s="4">
        <v>14</v>
      </c>
      <c r="BQ42" s="4">
        <v>40</v>
      </c>
      <c r="BR42" s="5">
        <v>44707.971272096242</v>
      </c>
      <c r="BS42" s="4" t="s">
        <v>1289</v>
      </c>
      <c r="BT42" s="6">
        <f>IFERROR(BU42/BV42,"")</f>
        <v>1</v>
      </c>
      <c r="BU42" s="4">
        <v>5</v>
      </c>
      <c r="BV42" s="4">
        <f>(COUNTIF(QuizzesByQuiz!I$2:I$100,C42)=0)*5</f>
        <v>5</v>
      </c>
      <c r="BW42" s="5">
        <v>44708.725648004562</v>
      </c>
      <c r="BX42" s="4" t="s">
        <v>1289</v>
      </c>
      <c r="BY42" s="6">
        <f>BZ42/CA42</f>
        <v>0</v>
      </c>
      <c r="CA42" s="4">
        <v>100</v>
      </c>
      <c r="CC42" s="4" t="s">
        <v>1289</v>
      </c>
      <c r="CD42" s="6">
        <f>CE42/CF42</f>
        <v>0</v>
      </c>
      <c r="CF42" s="4">
        <v>100</v>
      </c>
      <c r="CH42" s="4" t="s">
        <v>1289</v>
      </c>
      <c r="CI42" s="6">
        <f>IFERROR(CJ42/CK42,"")</f>
        <v>0</v>
      </c>
      <c r="CK42" s="4">
        <f>(COUNTIF(QuizzesByQuiz!I$2:I$100,C42)=0)*1</f>
        <v>1</v>
      </c>
      <c r="CM42" s="4" t="s">
        <v>1289</v>
      </c>
      <c r="CN42" s="6">
        <f>IFERROR(CO42/CP42,"")</f>
        <v>0</v>
      </c>
      <c r="CP42" s="4">
        <f>(COUNTIF('Exams by Exam'!D$2:D$5,C42)=0)*72</f>
        <v>72</v>
      </c>
      <c r="CR42" s="4" t="s">
        <v>1289</v>
      </c>
      <c r="CS42" s="4" t="s">
        <v>1289</v>
      </c>
      <c r="CT42" s="6">
        <f>VLOOKUP(C42,Webwork!$G$2:$I$230,2,FALSE)/100</f>
        <v>0.96</v>
      </c>
    </row>
    <row r="43" spans="1:98" x14ac:dyDescent="0.2">
      <c r="A43" s="4" t="s">
        <v>586</v>
      </c>
      <c r="B43" s="4" t="s">
        <v>585</v>
      </c>
      <c r="C43" s="4" t="s">
        <v>582</v>
      </c>
      <c r="D43" s="8">
        <f>E43*20%+F43*10%+G43*40%+H43*30%</f>
        <v>0.4460144927536232</v>
      </c>
      <c r="E43" s="7">
        <f>CT43</f>
        <v>0.86</v>
      </c>
      <c r="F43" s="7">
        <f>(AVERAGE(K43,P43,U43,AK43,AP43,AU43,BE43,BJ43,BT43,CI43)+CD43)/(1+CD43)</f>
        <v>0.49666666666666659</v>
      </c>
      <c r="G43" s="6">
        <f>(SUM(Z43,AZ43,(BO43+BY43)/(1+BY43))-MIN(Z43,AZ43,(BO43+BY43)/(1+BY43)))/2</f>
        <v>0.56086956521739129</v>
      </c>
      <c r="H43" s="7">
        <f>CN43</f>
        <v>0</v>
      </c>
      <c r="I43" s="4" t="s">
        <v>583</v>
      </c>
      <c r="J43" s="4" t="s">
        <v>1297</v>
      </c>
      <c r="K43" s="6">
        <f>IFERROR(L43/M43,"")</f>
        <v>1</v>
      </c>
      <c r="L43" s="4">
        <v>5</v>
      </c>
      <c r="M43" s="4">
        <f>(COUNTIF(QuizzesByQuiz!A$2:A$100,C43)=0)*5</f>
        <v>5</v>
      </c>
      <c r="N43" s="5">
        <v>44653.067148357921</v>
      </c>
      <c r="O43" s="4" t="s">
        <v>1289</v>
      </c>
      <c r="P43" s="6">
        <f>IFERROR(Q43/R43,"")</f>
        <v>1</v>
      </c>
      <c r="Q43" s="4">
        <v>4</v>
      </c>
      <c r="R43" s="4">
        <f>(COUNTIF(QuizzesByQuiz!B$2:B$100,C43)=0)*4</f>
        <v>4</v>
      </c>
      <c r="S43" s="5">
        <v>44659.685436243679</v>
      </c>
      <c r="T43" s="4" t="s">
        <v>1289</v>
      </c>
      <c r="U43" s="6">
        <f>IFERROR(V43/W43,"")</f>
        <v>0.8</v>
      </c>
      <c r="V43" s="4">
        <v>4</v>
      </c>
      <c r="W43" s="4">
        <f>(COUNTIF(QuizzesByQuiz!C$2:C$100,C43)=0)*5</f>
        <v>5</v>
      </c>
      <c r="X43" s="5">
        <v>44667.931409426659</v>
      </c>
      <c r="Y43" s="4" t="s">
        <v>1289</v>
      </c>
      <c r="Z43" s="6">
        <f>IFERROR(AA43/AB43,"")</f>
        <v>0.6</v>
      </c>
      <c r="AA43" s="4">
        <f>IF(COUNTA(AC43,AG43)&gt;0, MAX(AC43,AG43),"")</f>
        <v>15</v>
      </c>
      <c r="AB43" s="4">
        <f>25</f>
        <v>25</v>
      </c>
      <c r="AD43" s="4">
        <v>25</v>
      </c>
      <c r="AF43" s="4" t="s">
        <v>1289</v>
      </c>
      <c r="AG43" s="4">
        <v>15</v>
      </c>
      <c r="AH43" s="4">
        <v>25</v>
      </c>
      <c r="AI43" s="5">
        <v>44675.682070518364</v>
      </c>
      <c r="AJ43" s="4" t="s">
        <v>1289</v>
      </c>
      <c r="AK43" s="6">
        <f>IFERROR(AL43/AM43,"")</f>
        <v>1</v>
      </c>
      <c r="AL43" s="4">
        <v>5</v>
      </c>
      <c r="AM43" s="4">
        <f>(COUNTIF(QuizzesByQuiz!D$2:D$100,C43)=0)*5</f>
        <v>5</v>
      </c>
      <c r="AN43" s="5">
        <v>44675.678842872352</v>
      </c>
      <c r="AO43" s="4" t="s">
        <v>1289</v>
      </c>
      <c r="AP43" s="6">
        <f>IFERROR(AQ43/AR43,"")</f>
        <v>0</v>
      </c>
      <c r="AR43" s="4">
        <f>(COUNTIF(QuizzesByQuiz!E$2:E$100,C43)=0)*3</f>
        <v>3</v>
      </c>
      <c r="AT43" s="4" t="s">
        <v>1289</v>
      </c>
      <c r="AU43" s="6">
        <f>IFERROR(AV43/AW43,"")</f>
        <v>0.5</v>
      </c>
      <c r="AV43" s="4">
        <v>3</v>
      </c>
      <c r="AW43" s="4">
        <f>(COUNTIF(QuizzesByQuiz!F$2:F$100,C43)=0)*6</f>
        <v>6</v>
      </c>
      <c r="AX43" s="5">
        <v>44687.937172289596</v>
      </c>
      <c r="AY43" s="4" t="s">
        <v>1289</v>
      </c>
      <c r="AZ43" s="6">
        <f>IFERROR(BA43/BB43,"")</f>
        <v>0.52173913043478259</v>
      </c>
      <c r="BA43" s="4">
        <v>12</v>
      </c>
      <c r="BB43" s="4">
        <v>23</v>
      </c>
      <c r="BC43" s="5">
        <v>44692.284577360173</v>
      </c>
      <c r="BD43" s="4" t="s">
        <v>1289</v>
      </c>
      <c r="BE43" s="6">
        <f>IFERROR(BF43/BG43,"")</f>
        <v>0.33333333333333331</v>
      </c>
      <c r="BF43" s="4">
        <v>1</v>
      </c>
      <c r="BG43" s="4">
        <f>(COUNTIF(QuizzesByQuiz!G$2:G$100,C43)=0)*3</f>
        <v>3</v>
      </c>
      <c r="BH43" s="5">
        <v>44698.621119655611</v>
      </c>
      <c r="BI43" s="4" t="s">
        <v>1289</v>
      </c>
      <c r="BJ43" s="6">
        <f>IFERROR(BK43/BL43,"")</f>
        <v>0.33333333333333331</v>
      </c>
      <c r="BK43" s="4">
        <v>1</v>
      </c>
      <c r="BL43" s="4">
        <f>(COUNTIF(QuizzesByQuiz!H$2:H$100,C43)=0)*3</f>
        <v>3</v>
      </c>
      <c r="BM43" s="5">
        <v>44701.824794540807</v>
      </c>
      <c r="BN43" s="4" t="s">
        <v>1289</v>
      </c>
      <c r="BO43" s="6">
        <f>IFERROR(BP43/BQ43,"")</f>
        <v>0.45</v>
      </c>
      <c r="BP43" s="4">
        <v>18</v>
      </c>
      <c r="BQ43" s="4">
        <v>40</v>
      </c>
      <c r="BR43" s="5">
        <v>44707.971147747106</v>
      </c>
      <c r="BS43" s="4" t="s">
        <v>1289</v>
      </c>
      <c r="BT43" s="6">
        <f>IFERROR(BU43/BV43,"")</f>
        <v>0</v>
      </c>
      <c r="BV43" s="4">
        <f>(COUNTIF(QuizzesByQuiz!I$2:I$100,C43)=0)*5</f>
        <v>5</v>
      </c>
      <c r="BX43" s="4" t="s">
        <v>1289</v>
      </c>
      <c r="BY43" s="6">
        <f>BZ43/CA43</f>
        <v>0</v>
      </c>
      <c r="CA43" s="4">
        <v>100</v>
      </c>
      <c r="CC43" s="4" t="s">
        <v>1289</v>
      </c>
      <c r="CD43" s="6">
        <f>CE43/CF43</f>
        <v>0</v>
      </c>
      <c r="CF43" s="4">
        <v>100</v>
      </c>
      <c r="CH43" s="4" t="s">
        <v>1289</v>
      </c>
      <c r="CI43" s="6">
        <f>IFERROR(CJ43/CK43,"")</f>
        <v>0</v>
      </c>
      <c r="CK43" s="4">
        <f>(COUNTIF(QuizzesByQuiz!I$2:I$100,C43)=0)*1</f>
        <v>1</v>
      </c>
      <c r="CM43" s="4" t="s">
        <v>1289</v>
      </c>
      <c r="CN43" s="6">
        <f>IFERROR(CO43/CP43,"")</f>
        <v>0</v>
      </c>
      <c r="CP43" s="4">
        <f>(COUNTIF('Exams by Exam'!D$2:D$5,C43)=0)*72</f>
        <v>72</v>
      </c>
      <c r="CR43" s="4" t="s">
        <v>1289</v>
      </c>
      <c r="CS43" s="4" t="s">
        <v>1289</v>
      </c>
      <c r="CT43" s="6">
        <f>VLOOKUP(C43,Webwork!$G$2:$I$230,2,FALSE)/100</f>
        <v>0.86</v>
      </c>
    </row>
    <row r="44" spans="1:98" x14ac:dyDescent="0.2">
      <c r="A44" s="4" t="s">
        <v>668</v>
      </c>
      <c r="B44" s="4" t="s">
        <v>667</v>
      </c>
      <c r="C44" s="4" t="s">
        <v>664</v>
      </c>
      <c r="D44" s="8">
        <f>E44*20%+F44*10%+G44*40%+H44*30%</f>
        <v>0.45342028985507243</v>
      </c>
      <c r="E44" s="7">
        <f>CT44</f>
        <v>0.6</v>
      </c>
      <c r="F44" s="7">
        <f>(AVERAGE(K44,P44,U44,AK44,AP44,AU44,BE44,BJ44,BT44,CI44)+CD44)/(1+CD44)</f>
        <v>0.72333333333333327</v>
      </c>
      <c r="G44" s="6">
        <f>(SUM(Z44,AZ44,(BO44+BY44)/(1+BY44))-MIN(Z44,AZ44,(BO44+BY44)/(1+BY44)))/2</f>
        <v>0.6527173913043478</v>
      </c>
      <c r="H44" s="7">
        <f>CN44</f>
        <v>0</v>
      </c>
      <c r="I44" s="4" t="s">
        <v>665</v>
      </c>
      <c r="J44" s="4" t="s">
        <v>1291</v>
      </c>
      <c r="K44" s="6">
        <f>IFERROR(L44/M44,"")</f>
        <v>1</v>
      </c>
      <c r="L44" s="4">
        <v>5</v>
      </c>
      <c r="M44" s="4">
        <f>(COUNTIF(QuizzesByQuiz!A$2:A$100,C44)=0)*5</f>
        <v>5</v>
      </c>
      <c r="N44" s="5">
        <v>44653.065620531794</v>
      </c>
      <c r="O44" s="4" t="s">
        <v>1289</v>
      </c>
      <c r="P44" s="6">
        <f>IFERROR(Q44/R44,"")</f>
        <v>0.5</v>
      </c>
      <c r="Q44" s="4">
        <v>2</v>
      </c>
      <c r="R44" s="4">
        <f>(COUNTIF(QuizzesByQuiz!B$2:B$100,C44)=0)*4</f>
        <v>4</v>
      </c>
      <c r="S44" s="5">
        <v>44659.684212889457</v>
      </c>
      <c r="T44" s="4" t="s">
        <v>1289</v>
      </c>
      <c r="U44" s="6">
        <f>IFERROR(V44/W44,"")</f>
        <v>0.8</v>
      </c>
      <c r="V44" s="4">
        <v>4</v>
      </c>
      <c r="W44" s="4">
        <f>(COUNTIF(QuizzesByQuiz!C$2:C$100,C44)=0)*5</f>
        <v>5</v>
      </c>
      <c r="X44" s="5">
        <v>44666.694445246263</v>
      </c>
      <c r="Y44" s="4" t="s">
        <v>1289</v>
      </c>
      <c r="Z44" s="6">
        <f>IFERROR(AA44/AB44,"")</f>
        <v>0.62</v>
      </c>
      <c r="AA44" s="4">
        <f>IF(COUNTA(AC44,AG44)&gt;0, MAX(AC44,AG44),"")</f>
        <v>15.5</v>
      </c>
      <c r="AB44" s="4">
        <f>25</f>
        <v>25</v>
      </c>
      <c r="AD44" s="4">
        <v>25</v>
      </c>
      <c r="AF44" s="4" t="s">
        <v>1289</v>
      </c>
      <c r="AG44" s="4">
        <v>15.5</v>
      </c>
      <c r="AH44" s="4">
        <v>25</v>
      </c>
      <c r="AI44" s="5">
        <v>44675.684660144914</v>
      </c>
      <c r="AJ44" s="4" t="s">
        <v>1289</v>
      </c>
      <c r="AK44" s="6">
        <f>IFERROR(AL44/AM44,"")</f>
        <v>1</v>
      </c>
      <c r="AL44" s="4">
        <v>5</v>
      </c>
      <c r="AM44" s="4">
        <f>(COUNTIF(QuizzesByQuiz!D$2:D$100,C44)=0)*5</f>
        <v>5</v>
      </c>
      <c r="AN44" s="5">
        <v>44674.701727983396</v>
      </c>
      <c r="AO44" s="4" t="s">
        <v>1289</v>
      </c>
      <c r="AP44" s="6">
        <f>IFERROR(AQ44/AR44,"")</f>
        <v>0.66666666666666663</v>
      </c>
      <c r="AQ44" s="4">
        <v>2</v>
      </c>
      <c r="AR44" s="4">
        <f>(COUNTIF(QuizzesByQuiz!E$2:E$100,C44)=0)*3</f>
        <v>3</v>
      </c>
      <c r="AS44" s="5">
        <v>44680.734394012106</v>
      </c>
      <c r="AT44" s="4" t="s">
        <v>1289</v>
      </c>
      <c r="AU44" s="6">
        <f>IFERROR(AV44/AW44,"")</f>
        <v>0.66666666666666663</v>
      </c>
      <c r="AV44" s="4">
        <v>4</v>
      </c>
      <c r="AW44" s="4">
        <f>(COUNTIF(QuizzesByQuiz!F$2:F$100,C44)=0)*6</f>
        <v>6</v>
      </c>
      <c r="AX44" s="5">
        <v>44687.695803378469</v>
      </c>
      <c r="AY44" s="4" t="s">
        <v>1289</v>
      </c>
      <c r="AZ44" s="6">
        <f>IFERROR(BA44/BB44,"")</f>
        <v>0.63043478260869568</v>
      </c>
      <c r="BA44" s="4">
        <v>14.5</v>
      </c>
      <c r="BB44" s="4">
        <v>23</v>
      </c>
      <c r="BC44" s="5">
        <v>44692.286386394233</v>
      </c>
      <c r="BD44" s="4" t="s">
        <v>1289</v>
      </c>
      <c r="BE44" s="6">
        <f>IFERROR(BF44/BG44,"")</f>
        <v>0.33333333333333331</v>
      </c>
      <c r="BF44" s="4">
        <v>1</v>
      </c>
      <c r="BG44" s="4">
        <f>(COUNTIF(QuizzesByQuiz!G$2:G$100,C44)=0)*3</f>
        <v>3</v>
      </c>
      <c r="BH44" s="5">
        <v>44694.696380396912</v>
      </c>
      <c r="BI44" s="4" t="s">
        <v>1289</v>
      </c>
      <c r="BJ44" s="6">
        <f>IFERROR(BK44/BL44,"")</f>
        <v>0.66666666666666663</v>
      </c>
      <c r="BK44" s="4">
        <v>2</v>
      </c>
      <c r="BL44" s="4">
        <f>(COUNTIF(QuizzesByQuiz!H$2:H$100,C44)=0)*3</f>
        <v>3</v>
      </c>
      <c r="BM44" s="5">
        <v>44701.693943633931</v>
      </c>
      <c r="BN44" s="4" t="s">
        <v>1289</v>
      </c>
      <c r="BO44" s="6">
        <f>IFERROR(BP44/BQ44,"")</f>
        <v>0.67500000000000004</v>
      </c>
      <c r="BP44" s="4">
        <v>27</v>
      </c>
      <c r="BQ44" s="4">
        <v>40</v>
      </c>
      <c r="BR44" s="5">
        <v>44707.971303778395</v>
      </c>
      <c r="BS44" s="4" t="s">
        <v>1289</v>
      </c>
      <c r="BT44" s="6">
        <f>IFERROR(BU44/BV44,"")</f>
        <v>0.6</v>
      </c>
      <c r="BU44" s="4">
        <v>3</v>
      </c>
      <c r="BV44" s="4">
        <f>(COUNTIF(QuizzesByQuiz!I$2:I$100,C44)=0)*5</f>
        <v>5</v>
      </c>
      <c r="BW44" s="5">
        <v>44708.703371330019</v>
      </c>
      <c r="BX44" s="4" t="s">
        <v>1289</v>
      </c>
      <c r="BY44" s="6">
        <f>BZ44/CA44</f>
        <v>0</v>
      </c>
      <c r="CA44" s="4">
        <v>100</v>
      </c>
      <c r="CC44" s="4" t="s">
        <v>1289</v>
      </c>
      <c r="CD44" s="6">
        <f>CE44/CF44</f>
        <v>0</v>
      </c>
      <c r="CF44" s="4">
        <v>100</v>
      </c>
      <c r="CH44" s="4" t="s">
        <v>1289</v>
      </c>
      <c r="CI44" s="6">
        <f>IFERROR(CJ44/CK44,"")</f>
        <v>1</v>
      </c>
      <c r="CJ44" s="4">
        <v>1</v>
      </c>
      <c r="CK44" s="4">
        <f>(COUNTIF(QuizzesByQuiz!I$2:I$100,C44)=0)*1</f>
        <v>1</v>
      </c>
      <c r="CL44" s="5">
        <v>44715.723812132128</v>
      </c>
      <c r="CM44" s="4" t="s">
        <v>1289</v>
      </c>
      <c r="CN44" s="6">
        <f>IFERROR(CO44/CP44,"")</f>
        <v>0</v>
      </c>
      <c r="CP44" s="4">
        <f>(COUNTIF('Exams by Exam'!D$2:D$5,C44)=0)*72</f>
        <v>72</v>
      </c>
      <c r="CR44" s="4" t="s">
        <v>1289</v>
      </c>
      <c r="CS44" s="4" t="s">
        <v>1289</v>
      </c>
      <c r="CT44" s="6">
        <f>VLOOKUP(C44,Webwork!$G$2:$I$230,2,FALSE)/100</f>
        <v>0.6</v>
      </c>
    </row>
    <row r="45" spans="1:98" x14ac:dyDescent="0.2">
      <c r="A45" s="4" t="s">
        <v>711</v>
      </c>
      <c r="B45" s="4" t="s">
        <v>710</v>
      </c>
      <c r="C45" s="4" t="s">
        <v>707</v>
      </c>
      <c r="D45" s="8">
        <f>E45*20%+F45*10%+G45*40%+H45*30%</f>
        <v>0.48420833333333335</v>
      </c>
      <c r="E45" s="7">
        <f>CT45</f>
        <v>0.51</v>
      </c>
      <c r="F45" s="7">
        <f>(AVERAGE(K45,P45,U45,AK45,AP45,AU45,BE45,BJ45,BT45,CI45)+CD45)/(1+CD45)</f>
        <v>0.12291666666666667</v>
      </c>
      <c r="G45" s="6">
        <f>(SUM(Z45,AZ45,(BO45+BY45)/(1+BY45))-MIN(Z45,AZ45,(BO45+BY45)/(1+BY45)))/2</f>
        <v>0.42999999999999994</v>
      </c>
      <c r="H45" s="7">
        <f>CN45</f>
        <v>0.65972222222222221</v>
      </c>
      <c r="I45" s="4" t="s">
        <v>708</v>
      </c>
      <c r="J45" s="4" t="s">
        <v>1300</v>
      </c>
      <c r="K45" s="6">
        <f>IFERROR(L45/M45,"")</f>
        <v>0</v>
      </c>
      <c r="M45" s="4">
        <f>(COUNTIF(QuizzesByQuiz!A$2:A$100,C45)=0)*5</f>
        <v>5</v>
      </c>
      <c r="O45" s="4" t="s">
        <v>1289</v>
      </c>
      <c r="P45" s="6">
        <f>IFERROR(Q45/R45,"")</f>
        <v>0.25</v>
      </c>
      <c r="Q45" s="4">
        <v>1</v>
      </c>
      <c r="R45" s="4">
        <f>(COUNTIF(QuizzesByQuiz!B$2:B$100,C45)=0)*4</f>
        <v>4</v>
      </c>
      <c r="S45" s="5">
        <v>44657.935526966176</v>
      </c>
      <c r="T45" s="4" t="s">
        <v>1289</v>
      </c>
      <c r="U45" s="6">
        <f>IFERROR(V45/W45,"")</f>
        <v>0.4</v>
      </c>
      <c r="V45" s="4">
        <v>2</v>
      </c>
      <c r="W45" s="4">
        <f>(COUNTIF(QuizzesByQuiz!C$2:C$100,C45)=0)*5</f>
        <v>5</v>
      </c>
      <c r="X45" s="5">
        <v>44666.6944448172</v>
      </c>
      <c r="Y45" s="4" t="s">
        <v>1289</v>
      </c>
      <c r="Z45" s="6">
        <f>IFERROR(AA45/AB45,"")</f>
        <v>0.36</v>
      </c>
      <c r="AA45" s="4">
        <f>IF(COUNTA(AC45,AG45)&gt;0, MAX(AC45,AG45),"")</f>
        <v>9</v>
      </c>
      <c r="AB45" s="4">
        <f>25</f>
        <v>25</v>
      </c>
      <c r="AC45" s="4">
        <v>9</v>
      </c>
      <c r="AD45" s="4">
        <v>25</v>
      </c>
      <c r="AE45" s="5">
        <v>44674.675127129573</v>
      </c>
      <c r="AF45" s="4" t="s">
        <v>1289</v>
      </c>
      <c r="AH45" s="4">
        <v>25</v>
      </c>
      <c r="AJ45" s="4" t="s">
        <v>1289</v>
      </c>
      <c r="AK45" s="6" t="str">
        <f>IFERROR(AL45/AM45,"")</f>
        <v/>
      </c>
      <c r="AM45" s="4">
        <f>(COUNTIF(QuizzesByQuiz!D$2:D$100,C45)=0)*5</f>
        <v>0</v>
      </c>
      <c r="AO45" s="4" t="s">
        <v>1289</v>
      </c>
      <c r="AP45" s="6">
        <f>IFERROR(AQ45/AR45,"")</f>
        <v>0</v>
      </c>
      <c r="AQ45" s="4">
        <v>0</v>
      </c>
      <c r="AR45" s="4">
        <f>(COUNTIF(QuizzesByQuiz!E$2:E$100,C45)=0)*3</f>
        <v>3</v>
      </c>
      <c r="AS45" s="5">
        <v>44687.925385832488</v>
      </c>
      <c r="AT45" s="4" t="s">
        <v>1289</v>
      </c>
      <c r="AU45" s="6" t="str">
        <f>IFERROR(AV45/AW45,"")</f>
        <v/>
      </c>
      <c r="AW45" s="4">
        <f>(COUNTIF(QuizzesByQuiz!F$2:F$100,C45)=0)*6</f>
        <v>0</v>
      </c>
      <c r="AY45" s="4" t="s">
        <v>1289</v>
      </c>
      <c r="AZ45" s="6">
        <f>IFERROR(BA45/BB45,"")</f>
        <v>0.5</v>
      </c>
      <c r="BA45" s="4">
        <v>11.5</v>
      </c>
      <c r="BB45" s="4">
        <v>23</v>
      </c>
      <c r="BC45" s="5">
        <v>44692.292433392315</v>
      </c>
      <c r="BD45" s="4" t="s">
        <v>1289</v>
      </c>
      <c r="BE45" s="6">
        <f>IFERROR(BF45/BG45,"")</f>
        <v>0.33333333333333331</v>
      </c>
      <c r="BF45" s="4">
        <v>1</v>
      </c>
      <c r="BG45" s="4">
        <f>(COUNTIF(QuizzesByQuiz!G$2:G$100,C45)=0)*3</f>
        <v>3</v>
      </c>
      <c r="BH45" s="5">
        <v>44694.823170117321</v>
      </c>
      <c r="BI45" s="4" t="s">
        <v>1289</v>
      </c>
      <c r="BJ45" s="6">
        <f>IFERROR(BK45/BL45,"")</f>
        <v>0</v>
      </c>
      <c r="BL45" s="4">
        <f>(COUNTIF(QuizzesByQuiz!H$2:H$100,C45)=0)*3</f>
        <v>3</v>
      </c>
      <c r="BN45" s="4" t="s">
        <v>1289</v>
      </c>
      <c r="BO45" s="6">
        <f>IFERROR(BP45/BQ45,"")</f>
        <v>0.3</v>
      </c>
      <c r="BP45" s="4">
        <v>12</v>
      </c>
      <c r="BQ45" s="4">
        <v>40</v>
      </c>
      <c r="BR45" s="5">
        <v>44707.971369777151</v>
      </c>
      <c r="BS45" s="4" t="s">
        <v>1289</v>
      </c>
      <c r="BT45" s="6">
        <f>IFERROR(BU45/BV45,"")</f>
        <v>0</v>
      </c>
      <c r="BV45" s="4">
        <f>(COUNTIF(QuizzesByQuiz!I$2:I$100,C45)=0)*5</f>
        <v>5</v>
      </c>
      <c r="BX45" s="4" t="s">
        <v>1289</v>
      </c>
      <c r="BY45" s="6">
        <f>BZ45/CA45</f>
        <v>0</v>
      </c>
      <c r="CA45" s="4">
        <v>100</v>
      </c>
      <c r="CC45" s="4" t="s">
        <v>1289</v>
      </c>
      <c r="CD45" s="6">
        <f>CE45/CF45</f>
        <v>0</v>
      </c>
      <c r="CF45" s="4">
        <v>100</v>
      </c>
      <c r="CH45" s="4" t="s">
        <v>1289</v>
      </c>
      <c r="CI45" s="6">
        <f>IFERROR(CJ45/CK45,"")</f>
        <v>0</v>
      </c>
      <c r="CK45" s="4">
        <f>(COUNTIF(QuizzesByQuiz!I$2:I$100,C45)=0)*1</f>
        <v>1</v>
      </c>
      <c r="CM45" s="4" t="s">
        <v>1289</v>
      </c>
      <c r="CN45" s="6">
        <f>IFERROR(CO45/CP45,"")</f>
        <v>0.65972222222222221</v>
      </c>
      <c r="CO45" s="4">
        <v>47.5</v>
      </c>
      <c r="CP45" s="4">
        <f>(COUNTIF('Exams by Exam'!D$2:D$5,C45)=0)*72</f>
        <v>72</v>
      </c>
      <c r="CQ45" s="5">
        <v>44720.09817451729</v>
      </c>
      <c r="CR45" s="4" t="s">
        <v>1289</v>
      </c>
      <c r="CS45" s="4" t="s">
        <v>1289</v>
      </c>
      <c r="CT45" s="6">
        <f>VLOOKUP(C45,Webwork!$G$2:$I$230,2,FALSE)/100</f>
        <v>0.51</v>
      </c>
    </row>
    <row r="46" spans="1:98" x14ac:dyDescent="0.2">
      <c r="A46" s="4" t="s">
        <v>491</v>
      </c>
      <c r="B46" s="4" t="s">
        <v>490</v>
      </c>
      <c r="C46" s="4" t="s">
        <v>487</v>
      </c>
      <c r="D46" s="8">
        <f>E46*20%+F46*10%+G46*40%+H46*30%</f>
        <v>0.48506159420289863</v>
      </c>
      <c r="E46" s="7">
        <f>CT46</f>
        <v>0.92</v>
      </c>
      <c r="F46" s="7">
        <f>(AVERAGE(K46,P46,U46,AK46,AP46,AU46,BE46,BJ46,BT46,CI46)+CD46)/(1+CD46)</f>
        <v>0.20500000000000002</v>
      </c>
      <c r="G46" s="6">
        <f>(SUM(Z46,AZ46,(BO46+BY46)/(1+BY46))-MIN(Z46,AZ46,(BO46+BY46)/(1+BY46)))/2</f>
        <v>0.25869565217391305</v>
      </c>
      <c r="H46" s="7">
        <f>CN46</f>
        <v>0.59027777777777779</v>
      </c>
      <c r="I46" s="4" t="s">
        <v>488</v>
      </c>
      <c r="J46" s="4" t="s">
        <v>1302</v>
      </c>
      <c r="K46" s="6">
        <f>IFERROR(L46/M46,"")</f>
        <v>1</v>
      </c>
      <c r="L46" s="4">
        <v>5</v>
      </c>
      <c r="M46" s="4">
        <f>(COUNTIF(QuizzesByQuiz!A$2:A$100,C46)=0)*5</f>
        <v>5</v>
      </c>
      <c r="N46" s="5">
        <v>44653.065619873232</v>
      </c>
      <c r="O46" s="4" t="s">
        <v>1289</v>
      </c>
      <c r="P46" s="6">
        <f>IFERROR(Q46/R46,"")</f>
        <v>0.25</v>
      </c>
      <c r="Q46" s="4">
        <v>1</v>
      </c>
      <c r="R46" s="4">
        <f>(COUNTIF(QuizzesByQuiz!B$2:B$100,C46)=0)*4</f>
        <v>4</v>
      </c>
      <c r="S46" s="5">
        <v>44659.684212429354</v>
      </c>
      <c r="T46" s="4" t="s">
        <v>1289</v>
      </c>
      <c r="U46" s="6">
        <f>IFERROR(V46/W46,"")</f>
        <v>0.6</v>
      </c>
      <c r="V46" s="4">
        <v>3</v>
      </c>
      <c r="W46" s="4">
        <f>(COUNTIF(QuizzesByQuiz!C$2:C$100,C46)=0)*5</f>
        <v>5</v>
      </c>
      <c r="X46" s="5">
        <v>44666.694444521781</v>
      </c>
      <c r="Y46" s="4" t="s">
        <v>1289</v>
      </c>
      <c r="Z46" s="6">
        <f>IFERROR(AA46/AB46,"")</f>
        <v>0.14000000000000001</v>
      </c>
      <c r="AA46" s="4">
        <f>IF(COUNTA(AC46,AG46)&gt;0, MAX(AC46,AG46),"")</f>
        <v>3.5</v>
      </c>
      <c r="AB46" s="4">
        <f>25</f>
        <v>25</v>
      </c>
      <c r="AD46" s="4">
        <v>25</v>
      </c>
      <c r="AF46" s="4" t="s">
        <v>1289</v>
      </c>
      <c r="AG46" s="4">
        <v>3.5</v>
      </c>
      <c r="AH46" s="4">
        <v>25</v>
      </c>
      <c r="AI46" s="5">
        <v>44675.682245932825</v>
      </c>
      <c r="AJ46" s="4" t="s">
        <v>1289</v>
      </c>
      <c r="AK46" s="6">
        <f>IFERROR(AL46/AM46,"")</f>
        <v>0</v>
      </c>
      <c r="AM46" s="4">
        <f>(COUNTIF(QuizzesByQuiz!D$2:D$100,C46)=0)*5</f>
        <v>5</v>
      </c>
      <c r="AO46" s="4" t="s">
        <v>1289</v>
      </c>
      <c r="AP46" s="6">
        <f>IFERROR(AQ46/AR46,"")</f>
        <v>0</v>
      </c>
      <c r="AQ46" s="4">
        <v>0</v>
      </c>
      <c r="AR46" s="4">
        <f>(COUNTIF(QuizzesByQuiz!E$2:E$100,C46)=0)*3</f>
        <v>3</v>
      </c>
      <c r="AS46" s="5">
        <v>44680.734393241692</v>
      </c>
      <c r="AT46" s="4" t="s">
        <v>1289</v>
      </c>
      <c r="AU46" s="6">
        <f>IFERROR(AV46/AW46,"")</f>
        <v>0</v>
      </c>
      <c r="AV46" s="4">
        <v>0</v>
      </c>
      <c r="AW46" s="4">
        <f>(COUNTIF(QuizzesByQuiz!F$2:F$100,C46)=0)*6</f>
        <v>6</v>
      </c>
      <c r="AX46" s="5">
        <v>44687.69580258301</v>
      </c>
      <c r="AY46" s="4" t="s">
        <v>1289</v>
      </c>
      <c r="AZ46" s="6">
        <f>IFERROR(BA46/BB46,"")</f>
        <v>0.21739130434782608</v>
      </c>
      <c r="BA46" s="4">
        <v>5</v>
      </c>
      <c r="BB46" s="4">
        <v>23</v>
      </c>
      <c r="BC46" s="5">
        <v>44692.286109283756</v>
      </c>
      <c r="BD46" s="4" t="s">
        <v>1289</v>
      </c>
      <c r="BE46" s="6">
        <f>IFERROR(BF46/BG46,"")</f>
        <v>0</v>
      </c>
      <c r="BF46" s="4">
        <v>0</v>
      </c>
      <c r="BG46" s="4">
        <f>(COUNTIF(QuizzesByQuiz!G$2:G$100,C46)=0)*3</f>
        <v>3</v>
      </c>
      <c r="BH46" s="5">
        <v>44694.696379673718</v>
      </c>
      <c r="BI46" s="4" t="s">
        <v>1289</v>
      </c>
      <c r="BJ46" s="6">
        <f>IFERROR(BK46/BL46,"")</f>
        <v>0</v>
      </c>
      <c r="BK46" s="4">
        <v>0</v>
      </c>
      <c r="BL46" s="4">
        <f>(COUNTIF(QuizzesByQuiz!H$2:H$100,C46)=0)*3</f>
        <v>3</v>
      </c>
      <c r="BM46" s="5">
        <v>44701.693942526319</v>
      </c>
      <c r="BN46" s="4" t="s">
        <v>1289</v>
      </c>
      <c r="BO46" s="6">
        <f>IFERROR(BP46/BQ46,"")</f>
        <v>0.3</v>
      </c>
      <c r="BP46" s="4">
        <v>12</v>
      </c>
      <c r="BQ46" s="4">
        <v>40</v>
      </c>
      <c r="BR46" s="5">
        <v>44707.9713673894</v>
      </c>
      <c r="BS46" s="4" t="s">
        <v>1289</v>
      </c>
      <c r="BT46" s="6">
        <f>IFERROR(BU46/BV46,"")</f>
        <v>0.2</v>
      </c>
      <c r="BU46" s="4">
        <v>1</v>
      </c>
      <c r="BV46" s="4">
        <f>(COUNTIF(QuizzesByQuiz!I$2:I$100,C46)=0)*5</f>
        <v>5</v>
      </c>
      <c r="BW46" s="5">
        <v>44708.70337028947</v>
      </c>
      <c r="BX46" s="4" t="s">
        <v>1289</v>
      </c>
      <c r="BY46" s="6">
        <f>BZ46/CA46</f>
        <v>0</v>
      </c>
      <c r="CA46" s="4">
        <v>100</v>
      </c>
      <c r="CC46" s="4" t="s">
        <v>1289</v>
      </c>
      <c r="CD46" s="6">
        <f>CE46/CF46</f>
        <v>0</v>
      </c>
      <c r="CF46" s="4">
        <v>100</v>
      </c>
      <c r="CH46" s="4" t="s">
        <v>1289</v>
      </c>
      <c r="CI46" s="6">
        <f>IFERROR(CJ46/CK46,"")</f>
        <v>0</v>
      </c>
      <c r="CK46" s="4">
        <f>(COUNTIF(QuizzesByQuiz!I$2:I$100,C46)=0)*1</f>
        <v>1</v>
      </c>
      <c r="CM46" s="4" t="s">
        <v>1289</v>
      </c>
      <c r="CN46" s="6">
        <f>IFERROR(CO46/CP46,"")</f>
        <v>0.59027777777777779</v>
      </c>
      <c r="CO46" s="4">
        <v>42.5</v>
      </c>
      <c r="CP46" s="4">
        <f>(COUNTIF('Exams by Exam'!D$2:D$5,C46)=0)*72</f>
        <v>72</v>
      </c>
      <c r="CQ46" s="5">
        <v>44720.097940619089</v>
      </c>
      <c r="CR46" s="4" t="s">
        <v>1289</v>
      </c>
      <c r="CS46" s="4" t="s">
        <v>1289</v>
      </c>
      <c r="CT46" s="6">
        <f>VLOOKUP(C46,Webwork!$G$2:$I$230,2,FALSE)/100</f>
        <v>0.92</v>
      </c>
    </row>
    <row r="47" spans="1:98" x14ac:dyDescent="0.2">
      <c r="A47" s="4" t="s">
        <v>749</v>
      </c>
      <c r="B47" s="4" t="s">
        <v>748</v>
      </c>
      <c r="C47" s="4" t="s">
        <v>745</v>
      </c>
      <c r="D47" s="8">
        <f>E47*20%+F47*10%+G47*40%+H47*30%</f>
        <v>0.50649999999999995</v>
      </c>
      <c r="E47" s="7">
        <f>CT47</f>
        <v>0.28000000000000003</v>
      </c>
      <c r="F47" s="7">
        <f>(AVERAGE(K47,P47,U47,AK47,AP47,AU47,BE47,BJ47,BT47,CI47)+CD47)/(1+CD47)</f>
        <v>0.42000000000000004</v>
      </c>
      <c r="G47" s="6">
        <f>(SUM(Z47,AZ47,(BO47+BY47)/(1+BY47))-MIN(Z47,AZ47,(BO47+BY47)/(1+BY47)))/2</f>
        <v>0.55249999999999999</v>
      </c>
      <c r="H47" s="7">
        <f>CN47</f>
        <v>0.625</v>
      </c>
      <c r="I47" s="4" t="s">
        <v>746</v>
      </c>
      <c r="J47" s="4" t="s">
        <v>1302</v>
      </c>
      <c r="K47" s="6">
        <f>IFERROR(L47/M47,"")</f>
        <v>1</v>
      </c>
      <c r="L47" s="4">
        <v>5</v>
      </c>
      <c r="M47" s="4">
        <f>(COUNTIF(QuizzesByQuiz!A$2:A$100,C47)=0)*5</f>
        <v>5</v>
      </c>
      <c r="N47" s="5">
        <v>44653.065619687084</v>
      </c>
      <c r="O47" s="4" t="s">
        <v>1289</v>
      </c>
      <c r="P47" s="6">
        <f>IFERROR(Q47/R47,"")</f>
        <v>0</v>
      </c>
      <c r="Q47" s="4">
        <v>0</v>
      </c>
      <c r="R47" s="4">
        <f>(COUNTIF(QuizzesByQuiz!B$2:B$100,C47)=0)*4</f>
        <v>4</v>
      </c>
      <c r="S47" s="5">
        <v>44659.684212312139</v>
      </c>
      <c r="T47" s="4" t="s">
        <v>1289</v>
      </c>
      <c r="U47" s="6">
        <f>IFERROR(V47/W47,"")</f>
        <v>0.4</v>
      </c>
      <c r="V47" s="4">
        <v>2</v>
      </c>
      <c r="W47" s="4">
        <f>(COUNTIF(QuizzesByQuiz!C$2:C$100,C47)=0)*5</f>
        <v>5</v>
      </c>
      <c r="X47" s="5">
        <v>44666.694444462715</v>
      </c>
      <c r="Y47" s="4" t="s">
        <v>1289</v>
      </c>
      <c r="Z47" s="6">
        <f>IFERROR(AA47/AB47,"")</f>
        <v>0.48</v>
      </c>
      <c r="AA47" s="4">
        <f>IF(COUNTA(AC47,AG47)&gt;0, MAX(AC47,AG47),"")</f>
        <v>12</v>
      </c>
      <c r="AB47" s="4">
        <f>25</f>
        <v>25</v>
      </c>
      <c r="AC47" s="4">
        <v>12</v>
      </c>
      <c r="AD47" s="4">
        <v>25</v>
      </c>
      <c r="AE47" s="5">
        <v>44674.675359220244</v>
      </c>
      <c r="AF47" s="4" t="s">
        <v>1289</v>
      </c>
      <c r="AH47" s="4">
        <v>25</v>
      </c>
      <c r="AJ47" s="4" t="s">
        <v>1289</v>
      </c>
      <c r="AK47" s="6">
        <f>IFERROR(AL47/AM47,"")</f>
        <v>1</v>
      </c>
      <c r="AL47" s="4">
        <v>5</v>
      </c>
      <c r="AM47" s="4">
        <f>(COUNTIF(QuizzesByQuiz!D$2:D$100,C47)=0)*5</f>
        <v>5</v>
      </c>
      <c r="AN47" s="5">
        <v>44674.701726924941</v>
      </c>
      <c r="AO47" s="4" t="s">
        <v>1289</v>
      </c>
      <c r="AP47" s="6">
        <f>IFERROR(AQ47/AR47,"")</f>
        <v>0</v>
      </c>
      <c r="AQ47" s="4">
        <v>0</v>
      </c>
      <c r="AR47" s="4">
        <f>(COUNTIF(QuizzesByQuiz!E$2:E$100,C47)=0)*3</f>
        <v>3</v>
      </c>
      <c r="AS47" s="5">
        <v>44680.734393180777</v>
      </c>
      <c r="AT47" s="4" t="s">
        <v>1289</v>
      </c>
      <c r="AU47" s="6">
        <f>IFERROR(AV47/AW47,"")</f>
        <v>0</v>
      </c>
      <c r="AW47" s="4">
        <f>(COUNTIF(QuizzesByQuiz!F$2:F$100,C47)=0)*6</f>
        <v>6</v>
      </c>
      <c r="AY47" s="4" t="s">
        <v>1289</v>
      </c>
      <c r="AZ47" s="6">
        <f>IFERROR(BA47/BB47,"")</f>
        <v>0.21739130434782608</v>
      </c>
      <c r="BA47" s="4">
        <v>5</v>
      </c>
      <c r="BB47" s="4">
        <v>23</v>
      </c>
      <c r="BC47" s="5">
        <v>44692.284371049245</v>
      </c>
      <c r="BD47" s="4" t="s">
        <v>1289</v>
      </c>
      <c r="BE47" s="6">
        <f>IFERROR(BF47/BG47,"")</f>
        <v>0</v>
      </c>
      <c r="BF47" s="4">
        <v>0</v>
      </c>
      <c r="BG47" s="4">
        <f>(COUNTIF(QuizzesByQuiz!G$2:G$100,C47)=0)*3</f>
        <v>3</v>
      </c>
      <c r="BH47" s="5">
        <v>44694.696379712012</v>
      </c>
      <c r="BI47" s="4" t="s">
        <v>1289</v>
      </c>
      <c r="BJ47" s="6">
        <f>IFERROR(BK47/BL47,"")</f>
        <v>0</v>
      </c>
      <c r="BK47" s="4">
        <v>0</v>
      </c>
      <c r="BL47" s="4">
        <f>(COUNTIF(QuizzesByQuiz!H$2:H$100,C47)=0)*3</f>
        <v>3</v>
      </c>
      <c r="BM47" s="5">
        <v>44701.693942550482</v>
      </c>
      <c r="BN47" s="4" t="s">
        <v>1289</v>
      </c>
      <c r="BO47" s="6">
        <f>IFERROR(BP47/BQ47,"")</f>
        <v>0.625</v>
      </c>
      <c r="BP47" s="4">
        <v>25</v>
      </c>
      <c r="BQ47" s="4">
        <v>40</v>
      </c>
      <c r="BR47" s="5">
        <v>44707.971178956206</v>
      </c>
      <c r="BS47" s="4" t="s">
        <v>1289</v>
      </c>
      <c r="BT47" s="6">
        <f>IFERROR(BU47/BV47,"")</f>
        <v>0.8</v>
      </c>
      <c r="BU47" s="4">
        <v>4</v>
      </c>
      <c r="BV47" s="4">
        <f>(COUNTIF(QuizzesByQuiz!I$2:I$100,C47)=0)*5</f>
        <v>5</v>
      </c>
      <c r="BW47" s="5">
        <v>44708.703370313553</v>
      </c>
      <c r="BX47" s="4" t="s">
        <v>1289</v>
      </c>
      <c r="BY47" s="6">
        <f>BZ47/CA47</f>
        <v>0</v>
      </c>
      <c r="CA47" s="4">
        <v>100</v>
      </c>
      <c r="CC47" s="4" t="s">
        <v>1289</v>
      </c>
      <c r="CD47" s="6">
        <f>CE47/CF47</f>
        <v>0</v>
      </c>
      <c r="CF47" s="4">
        <v>100</v>
      </c>
      <c r="CH47" s="4" t="s">
        <v>1289</v>
      </c>
      <c r="CI47" s="6">
        <f>IFERROR(CJ47/CK47,"")</f>
        <v>1</v>
      </c>
      <c r="CJ47" s="4">
        <v>1</v>
      </c>
      <c r="CK47" s="4">
        <f>(COUNTIF(QuizzesByQuiz!I$2:I$100,C47)=0)*1</f>
        <v>1</v>
      </c>
      <c r="CL47" s="5">
        <v>44715.723811612435</v>
      </c>
      <c r="CM47" s="4" t="s">
        <v>1289</v>
      </c>
      <c r="CN47" s="6">
        <f>IFERROR(CO47/CP47,"")</f>
        <v>0.625</v>
      </c>
      <c r="CO47" s="4">
        <v>45</v>
      </c>
      <c r="CP47" s="4">
        <f>(COUNTIF('Exams by Exam'!D$2:D$5,C47)=0)*72</f>
        <v>72</v>
      </c>
      <c r="CQ47" s="5">
        <v>44720.097940766122</v>
      </c>
      <c r="CR47" s="4" t="s">
        <v>1289</v>
      </c>
      <c r="CS47" s="4" t="s">
        <v>1289</v>
      </c>
      <c r="CT47" s="6">
        <f>VLOOKUP(C47,Webwork!$G$2:$I$230,2,FALSE)/100</f>
        <v>0.28000000000000003</v>
      </c>
    </row>
    <row r="48" spans="1:98" x14ac:dyDescent="0.2">
      <c r="A48" s="4" t="s">
        <v>496</v>
      </c>
      <c r="B48" s="4" t="s">
        <v>495</v>
      </c>
      <c r="C48" s="4" t="s">
        <v>492</v>
      </c>
      <c r="D48" s="8">
        <f>E48*20%+F48*10%+G48*40%+H48*30%</f>
        <v>0.51277053140096618</v>
      </c>
      <c r="E48" s="7">
        <f>CT48</f>
        <v>0.71</v>
      </c>
      <c r="F48" s="7">
        <f>(AVERAGE(K48,P48,U48,AK48,AP48,AU48,BE48,BJ48,BT48,CI48)+CD48)/(1+CD48)</f>
        <v>0.6694444444444444</v>
      </c>
      <c r="G48" s="6">
        <f>(SUM(Z48,AZ48,(BO48+BY48)/(1+BY48))-MIN(Z48,AZ48,(BO48+BY48)/(1+BY48)))/2</f>
        <v>0.75956521739130434</v>
      </c>
      <c r="H48" s="7">
        <f>CN48</f>
        <v>0</v>
      </c>
      <c r="I48" s="4" t="s">
        <v>493</v>
      </c>
      <c r="J48" s="4" t="s">
        <v>1291</v>
      </c>
      <c r="K48" s="6">
        <f>IFERROR(L48/M48,"")</f>
        <v>1</v>
      </c>
      <c r="L48" s="4">
        <v>5</v>
      </c>
      <c r="M48" s="4">
        <f>(COUNTIF(QuizzesByQuiz!A$2:A$100,C48)=0)*5</f>
        <v>5</v>
      </c>
      <c r="N48" s="5">
        <v>44653.065620685345</v>
      </c>
      <c r="O48" s="4" t="s">
        <v>1289</v>
      </c>
      <c r="P48" s="6">
        <f>IFERROR(Q48/R48,"")</f>
        <v>0.25</v>
      </c>
      <c r="Q48" s="4">
        <v>1</v>
      </c>
      <c r="R48" s="4">
        <f>(COUNTIF(QuizzesByQuiz!B$2:B$100,C48)=0)*4</f>
        <v>4</v>
      </c>
      <c r="S48" s="5">
        <v>44659.684212906039</v>
      </c>
      <c r="T48" s="4" t="s">
        <v>1289</v>
      </c>
      <c r="U48" s="6">
        <f>IFERROR(V48/W48,"")</f>
        <v>0.8</v>
      </c>
      <c r="V48" s="4">
        <v>4</v>
      </c>
      <c r="W48" s="4">
        <f>(COUNTIF(QuizzesByQuiz!C$2:C$100,C48)=0)*5</f>
        <v>5</v>
      </c>
      <c r="X48" s="5">
        <v>44666.694445309309</v>
      </c>
      <c r="Y48" s="4" t="s">
        <v>1289</v>
      </c>
      <c r="Z48" s="6">
        <f>IFERROR(AA48/AB48,"")</f>
        <v>0.78</v>
      </c>
      <c r="AA48" s="4">
        <f>IF(COUNTA(AC48,AG48)&gt;0, MAX(AC48,AG48),"")</f>
        <v>19.5</v>
      </c>
      <c r="AB48" s="4">
        <f>25</f>
        <v>25</v>
      </c>
      <c r="AD48" s="4">
        <v>25</v>
      </c>
      <c r="AF48" s="4" t="s">
        <v>1289</v>
      </c>
      <c r="AG48" s="4">
        <v>19.5</v>
      </c>
      <c r="AH48" s="4">
        <v>25</v>
      </c>
      <c r="AI48" s="5">
        <v>44675.682345799316</v>
      </c>
      <c r="AJ48" s="4" t="s">
        <v>1289</v>
      </c>
      <c r="AK48" s="6">
        <f>IFERROR(AL48/AM48,"")</f>
        <v>1</v>
      </c>
      <c r="AL48" s="4">
        <v>5</v>
      </c>
      <c r="AM48" s="4">
        <f>(COUNTIF(QuizzesByQuiz!D$2:D$100,C48)=0)*5</f>
        <v>5</v>
      </c>
      <c r="AN48" s="5">
        <v>44674.701727812528</v>
      </c>
      <c r="AO48" s="4" t="s">
        <v>1289</v>
      </c>
      <c r="AP48" s="6" t="str">
        <f>IFERROR(AQ48/AR48,"")</f>
        <v/>
      </c>
      <c r="AR48" s="4">
        <f>(COUNTIF(QuizzesByQuiz!E$2:E$100,C48)=0)*3</f>
        <v>0</v>
      </c>
      <c r="AT48" s="4" t="s">
        <v>1289</v>
      </c>
      <c r="AU48" s="6">
        <f>IFERROR(AV48/AW48,"")</f>
        <v>0</v>
      </c>
      <c r="AW48" s="4">
        <f>(COUNTIF(QuizzesByQuiz!F$2:F$100,C48)=0)*6</f>
        <v>6</v>
      </c>
      <c r="AY48" s="4" t="s">
        <v>1289</v>
      </c>
      <c r="AZ48" s="6">
        <f>IFERROR(BA48/BB48,"")</f>
        <v>0.73913043478260865</v>
      </c>
      <c r="BA48" s="4">
        <v>17</v>
      </c>
      <c r="BB48" s="4">
        <v>23</v>
      </c>
      <c r="BC48" s="5">
        <v>44692.285683714959</v>
      </c>
      <c r="BD48" s="4" t="s">
        <v>1289</v>
      </c>
      <c r="BE48" s="6">
        <f>IFERROR(BF48/BG48,"")</f>
        <v>0</v>
      </c>
      <c r="BF48" s="4">
        <v>0</v>
      </c>
      <c r="BG48" s="4">
        <f>(COUNTIF(QuizzesByQuiz!G$2:G$100,C48)=0)*3</f>
        <v>3</v>
      </c>
      <c r="BH48" s="5">
        <v>44694.696380571739</v>
      </c>
      <c r="BI48" s="4" t="s">
        <v>1289</v>
      </c>
      <c r="BJ48" s="6">
        <f>IFERROR(BK48/BL48,"")</f>
        <v>0</v>
      </c>
      <c r="BL48" s="4">
        <f>(COUNTIF(QuizzesByQuiz!H$2:H$100,C48)=0)*3</f>
        <v>3</v>
      </c>
      <c r="BN48" s="4" t="s">
        <v>1289</v>
      </c>
      <c r="BO48" s="6">
        <f>IFERROR(BP48/BQ48,"")</f>
        <v>0</v>
      </c>
      <c r="BQ48" s="4">
        <v>40</v>
      </c>
      <c r="BS48" s="4" t="s">
        <v>1289</v>
      </c>
      <c r="BT48" s="6">
        <f>IFERROR(BU48/BV48,"")</f>
        <v>0</v>
      </c>
      <c r="BV48" s="4">
        <f>(COUNTIF(QuizzesByQuiz!I$2:I$100,C48)=0)*5</f>
        <v>5</v>
      </c>
      <c r="BX48" s="4" t="s">
        <v>1289</v>
      </c>
      <c r="BY48" s="6">
        <f>BZ48/CA48</f>
        <v>1</v>
      </c>
      <c r="BZ48" s="4">
        <v>100</v>
      </c>
      <c r="CA48" s="4">
        <v>100</v>
      </c>
      <c r="CB48" s="5">
        <v>44718.952475371378</v>
      </c>
      <c r="CC48" s="4" t="s">
        <v>1289</v>
      </c>
      <c r="CD48" s="6">
        <f>CE48/CF48</f>
        <v>1</v>
      </c>
      <c r="CE48" s="4">
        <v>100</v>
      </c>
      <c r="CF48" s="4">
        <v>100</v>
      </c>
      <c r="CG48" s="5">
        <v>44718.978840961609</v>
      </c>
      <c r="CH48" s="4" t="s">
        <v>1289</v>
      </c>
      <c r="CI48" s="6">
        <f>IFERROR(CJ48/CK48,"")</f>
        <v>0</v>
      </c>
      <c r="CK48" s="4">
        <f>(COUNTIF(QuizzesByQuiz!I$2:I$100,C48)=0)*1</f>
        <v>1</v>
      </c>
      <c r="CM48" s="4" t="s">
        <v>1289</v>
      </c>
      <c r="CN48" s="6">
        <f>IFERROR(CO48/CP48,"")</f>
        <v>0</v>
      </c>
      <c r="CP48" s="4">
        <f>(COUNTIF('Exams by Exam'!D$2:D$5,C48)=0)*72</f>
        <v>72</v>
      </c>
      <c r="CR48" s="4" t="s">
        <v>1289</v>
      </c>
      <c r="CS48" s="4" t="s">
        <v>1289</v>
      </c>
      <c r="CT48" s="6">
        <f>VLOOKUP(C48,Webwork!$G$2:$I$230,2,FALSE)/100</f>
        <v>0.71</v>
      </c>
    </row>
    <row r="49" spans="1:98" x14ac:dyDescent="0.2">
      <c r="A49" s="4" t="s">
        <v>204</v>
      </c>
      <c r="B49" s="4" t="s">
        <v>203</v>
      </c>
      <c r="C49" s="4" t="s">
        <v>199</v>
      </c>
      <c r="D49" s="8">
        <f>E49*20%+F49*10%+G49*40%+H49*30%</f>
        <v>0.56521739130434789</v>
      </c>
      <c r="E49" s="7">
        <f>CT49</f>
        <v>0.92</v>
      </c>
      <c r="F49" s="7">
        <f>(AVERAGE(K49,P49,U49,AK49,AP49,AU49,BE49,BJ49,BT49,CI49)+CD49)/(1+CD49)</f>
        <v>0.40333333333333332</v>
      </c>
      <c r="G49" s="6">
        <f>(SUM(Z49,AZ49,(BO49+BY49)/(1+BY49))-MIN(Z49,AZ49,(BO49+BY49)/(1+BY49)))/2</f>
        <v>0.37304347826086953</v>
      </c>
      <c r="H49" s="7">
        <f>CN49</f>
        <v>0.63888888888888884</v>
      </c>
      <c r="I49" s="4" t="s">
        <v>200</v>
      </c>
      <c r="J49" s="4" t="s">
        <v>1291</v>
      </c>
      <c r="K49" s="6">
        <f>IFERROR(L49/M49,"")</f>
        <v>1</v>
      </c>
      <c r="L49" s="4">
        <v>5</v>
      </c>
      <c r="M49" s="4">
        <f>(COUNTIF(QuizzesByQuiz!A$2:A$100,C49)=0)*5</f>
        <v>5</v>
      </c>
      <c r="N49" s="5">
        <v>44653.065620437235</v>
      </c>
      <c r="O49" s="4" t="s">
        <v>1289</v>
      </c>
      <c r="P49" s="6">
        <f>IFERROR(Q49/R49,"")</f>
        <v>0</v>
      </c>
      <c r="Q49" s="4">
        <v>0</v>
      </c>
      <c r="R49" s="4">
        <f>(COUNTIF(QuizzesByQuiz!B$2:B$100,C49)=0)*4</f>
        <v>4</v>
      </c>
      <c r="S49" s="5">
        <v>44659.684212745429</v>
      </c>
      <c r="T49" s="4" t="s">
        <v>1289</v>
      </c>
      <c r="U49" s="6">
        <f>IFERROR(V49/W49,"")</f>
        <v>0.6</v>
      </c>
      <c r="V49" s="4">
        <v>3</v>
      </c>
      <c r="W49" s="4">
        <f>(COUNTIF(QuizzesByQuiz!C$2:C$100,C49)=0)*5</f>
        <v>5</v>
      </c>
      <c r="X49" s="5">
        <v>44666.694445133209</v>
      </c>
      <c r="Y49" s="4" t="s">
        <v>1289</v>
      </c>
      <c r="Z49" s="6">
        <f>IFERROR(AA49/AB49,"")</f>
        <v>0.42</v>
      </c>
      <c r="AA49" s="4">
        <f>IF(COUNTA(AC49,AG49)&gt;0, MAX(AC49,AG49),"")</f>
        <v>10.5</v>
      </c>
      <c r="AB49" s="4">
        <f>25</f>
        <v>25</v>
      </c>
      <c r="AC49" s="4">
        <v>10.5</v>
      </c>
      <c r="AD49" s="4">
        <v>25</v>
      </c>
      <c r="AE49" s="5">
        <v>44674.675398366555</v>
      </c>
      <c r="AF49" s="4" t="s">
        <v>1289</v>
      </c>
      <c r="AH49" s="4">
        <v>25</v>
      </c>
      <c r="AJ49" s="4" t="s">
        <v>1289</v>
      </c>
      <c r="AK49" s="6">
        <f>IFERROR(AL49/AM49,"")</f>
        <v>1</v>
      </c>
      <c r="AL49" s="4">
        <v>5</v>
      </c>
      <c r="AM49" s="4">
        <f>(COUNTIF(QuizzesByQuiz!D$2:D$100,C49)=0)*5</f>
        <v>5</v>
      </c>
      <c r="AN49" s="5">
        <v>44674.701727957727</v>
      </c>
      <c r="AO49" s="4" t="s">
        <v>1289</v>
      </c>
      <c r="AP49" s="6">
        <f>IFERROR(AQ49/AR49,"")</f>
        <v>0</v>
      </c>
      <c r="AQ49" s="4">
        <v>0</v>
      </c>
      <c r="AR49" s="4">
        <f>(COUNTIF(QuizzesByQuiz!E$2:E$100,C49)=0)*3</f>
        <v>3</v>
      </c>
      <c r="AS49" s="5">
        <v>44680.73439375918</v>
      </c>
      <c r="AT49" s="4" t="s">
        <v>1289</v>
      </c>
      <c r="AU49" s="6">
        <f>IFERROR(AV49/AW49,"")</f>
        <v>0.16666666666666666</v>
      </c>
      <c r="AV49" s="4">
        <v>1</v>
      </c>
      <c r="AW49" s="4">
        <f>(COUNTIF(QuizzesByQuiz!F$2:F$100,C49)=0)*6</f>
        <v>6</v>
      </c>
      <c r="AX49" s="5">
        <v>44687.695803155621</v>
      </c>
      <c r="AY49" s="4" t="s">
        <v>1289</v>
      </c>
      <c r="AZ49" s="6">
        <f>IFERROR(BA49/BB49,"")</f>
        <v>0.32608695652173914</v>
      </c>
      <c r="BA49" s="4">
        <v>7.5</v>
      </c>
      <c r="BB49" s="4">
        <v>23</v>
      </c>
      <c r="BC49" s="5">
        <v>44692.286386295644</v>
      </c>
      <c r="BD49" s="4" t="s">
        <v>1289</v>
      </c>
      <c r="BE49" s="6">
        <f>IFERROR(BF49/BG49,"")</f>
        <v>0</v>
      </c>
      <c r="BF49" s="4">
        <v>0</v>
      </c>
      <c r="BG49" s="4">
        <f>(COUNTIF(QuizzesByQuiz!G$2:G$100,C49)=0)*3</f>
        <v>3</v>
      </c>
      <c r="BH49" s="5">
        <v>44694.696380409892</v>
      </c>
      <c r="BI49" s="4" t="s">
        <v>1289</v>
      </c>
      <c r="BJ49" s="6">
        <f>IFERROR(BK49/BL49,"")</f>
        <v>0.66666666666666663</v>
      </c>
      <c r="BK49" s="4">
        <v>2</v>
      </c>
      <c r="BL49" s="4">
        <f>(COUNTIF(QuizzesByQuiz!H$2:H$100,C49)=0)*3</f>
        <v>3</v>
      </c>
      <c r="BM49" s="5">
        <v>44701.693943516519</v>
      </c>
      <c r="BN49" s="4" t="s">
        <v>1289</v>
      </c>
      <c r="BO49" s="6">
        <f>IFERROR(BP49/BQ49,"")</f>
        <v>0.27500000000000002</v>
      </c>
      <c r="BP49" s="4">
        <v>11</v>
      </c>
      <c r="BQ49" s="4">
        <v>40</v>
      </c>
      <c r="BR49" s="5">
        <v>44707.971405702592</v>
      </c>
      <c r="BS49" s="4" t="s">
        <v>1289</v>
      </c>
      <c r="BT49" s="6">
        <f>IFERROR(BU49/BV49,"")</f>
        <v>0.6</v>
      </c>
      <c r="BU49" s="4">
        <v>3</v>
      </c>
      <c r="BV49" s="4">
        <f>(COUNTIF(QuizzesByQuiz!I$2:I$100,C49)=0)*5</f>
        <v>5</v>
      </c>
      <c r="BW49" s="5">
        <v>44708.703371158554</v>
      </c>
      <c r="BX49" s="4" t="s">
        <v>1289</v>
      </c>
      <c r="BY49" s="6">
        <f>BZ49/CA49</f>
        <v>0</v>
      </c>
      <c r="CA49" s="4">
        <v>100</v>
      </c>
      <c r="CC49" s="4" t="s">
        <v>1289</v>
      </c>
      <c r="CD49" s="6">
        <f>CE49/CF49</f>
        <v>0</v>
      </c>
      <c r="CF49" s="4">
        <v>100</v>
      </c>
      <c r="CH49" s="4" t="s">
        <v>1289</v>
      </c>
      <c r="CI49" s="6">
        <f>IFERROR(CJ49/CK49,"")</f>
        <v>0</v>
      </c>
      <c r="CJ49" s="4">
        <v>0</v>
      </c>
      <c r="CK49" s="4">
        <f>(COUNTIF(QuizzesByQuiz!I$2:I$100,C49)=0)*1</f>
        <v>1</v>
      </c>
      <c r="CL49" s="5">
        <v>44715.723812086755</v>
      </c>
      <c r="CM49" s="4" t="s">
        <v>1289</v>
      </c>
      <c r="CN49" s="6">
        <f>IFERROR(CO49/CP49,"")</f>
        <v>0.63888888888888884</v>
      </c>
      <c r="CO49" s="4">
        <v>46</v>
      </c>
      <c r="CP49" s="4">
        <f>(COUNTIF('Exams by Exam'!D$2:D$5,C49)=0)*72</f>
        <v>72</v>
      </c>
      <c r="CQ49" s="5">
        <v>44720.097939864609</v>
      </c>
      <c r="CR49" s="4" t="s">
        <v>1289</v>
      </c>
      <c r="CS49" s="4" t="s">
        <v>1289</v>
      </c>
      <c r="CT49" s="6">
        <f>VLOOKUP(C49,Webwork!$G$2:$I$230,2,FALSE)/100</f>
        <v>0.92</v>
      </c>
    </row>
    <row r="50" spans="1:98" x14ac:dyDescent="0.2">
      <c r="A50" s="4" t="s">
        <v>1021</v>
      </c>
      <c r="B50" s="4" t="s">
        <v>1020</v>
      </c>
      <c r="C50" s="4" t="s">
        <v>1017</v>
      </c>
      <c r="D50" s="8">
        <f>E50*20%+F50*10%+G50*40%+H50*30%</f>
        <v>0.57029710144927537</v>
      </c>
      <c r="E50" s="7">
        <f>CT50</f>
        <v>0.99</v>
      </c>
      <c r="F50" s="7">
        <f>(AVERAGE(K50,P50,U50,AK50,AP50,AU50,BE50,BJ50,BT50,CI50)+CD50)/(1+CD50)</f>
        <v>0.53166666666666662</v>
      </c>
      <c r="G50" s="6">
        <f>(SUM(Z50,AZ50,(BO50+BY50)/(1+BY50))-MIN(Z50,AZ50,(BO50+BY50)/(1+BY50)))/2</f>
        <v>0.79782608695652169</v>
      </c>
      <c r="H50" s="7">
        <f>CN50</f>
        <v>0</v>
      </c>
      <c r="I50" s="4" t="s">
        <v>1018</v>
      </c>
      <c r="J50" s="4" t="s">
        <v>1291</v>
      </c>
      <c r="K50" s="6">
        <f>IFERROR(L50/M50,"")</f>
        <v>1</v>
      </c>
      <c r="L50" s="4">
        <v>5</v>
      </c>
      <c r="M50" s="4">
        <f>(COUNTIF(QuizzesByQuiz!A$2:A$100,C50)=0)*5</f>
        <v>5</v>
      </c>
      <c r="N50" s="5">
        <v>44653.065620650661</v>
      </c>
      <c r="O50" s="4" t="s">
        <v>1289</v>
      </c>
      <c r="P50" s="6">
        <f>IFERROR(Q50/R50,"")</f>
        <v>0.25</v>
      </c>
      <c r="Q50" s="4">
        <v>1</v>
      </c>
      <c r="R50" s="4">
        <f>(COUNTIF(QuizzesByQuiz!B$2:B$100,C50)=0)*4</f>
        <v>4</v>
      </c>
      <c r="S50" s="5">
        <v>44659.684212868764</v>
      </c>
      <c r="T50" s="4" t="s">
        <v>1289</v>
      </c>
      <c r="U50" s="6">
        <f>IFERROR(V50/W50,"")</f>
        <v>0.8</v>
      </c>
      <c r="V50" s="4">
        <v>4</v>
      </c>
      <c r="W50" s="4">
        <f>(COUNTIF(QuizzesByQuiz!C$2:C$100,C50)=0)*5</f>
        <v>5</v>
      </c>
      <c r="X50" s="5">
        <v>44666.694445053246</v>
      </c>
      <c r="Y50" s="4" t="s">
        <v>1289</v>
      </c>
      <c r="Z50" s="6">
        <f>IFERROR(AA50/AB50,"")</f>
        <v>0.62</v>
      </c>
      <c r="AA50" s="4">
        <f>IF(COUNTA(AC50,AG50)&gt;0, MAX(AC50,AG50),"")</f>
        <v>15.5</v>
      </c>
      <c r="AB50" s="4">
        <f>25</f>
        <v>25</v>
      </c>
      <c r="AC50" s="4">
        <v>15.5</v>
      </c>
      <c r="AD50" s="4">
        <v>25</v>
      </c>
      <c r="AE50" s="5">
        <v>44674.675359537374</v>
      </c>
      <c r="AF50" s="4" t="s">
        <v>1289</v>
      </c>
      <c r="AH50" s="4">
        <v>25</v>
      </c>
      <c r="AJ50" s="4" t="s">
        <v>1289</v>
      </c>
      <c r="AK50" s="6">
        <f>IFERROR(AL50/AM50,"")</f>
        <v>1</v>
      </c>
      <c r="AL50" s="4">
        <v>5</v>
      </c>
      <c r="AM50" s="4">
        <f>(COUNTIF(QuizzesByQuiz!D$2:D$100,C50)=0)*5</f>
        <v>5</v>
      </c>
      <c r="AN50" s="5">
        <v>44674.701727695792</v>
      </c>
      <c r="AO50" s="4" t="s">
        <v>1289</v>
      </c>
      <c r="AP50" s="6">
        <f>IFERROR(AQ50/AR50,"")</f>
        <v>0.33333333333333331</v>
      </c>
      <c r="AQ50" s="4">
        <v>1</v>
      </c>
      <c r="AR50" s="4">
        <f>(COUNTIF(QuizzesByQuiz!E$2:E$100,C50)=0)*3</f>
        <v>3</v>
      </c>
      <c r="AS50" s="5">
        <v>44680.734393650768</v>
      </c>
      <c r="AT50" s="4" t="s">
        <v>1289</v>
      </c>
      <c r="AU50" s="6">
        <f>IFERROR(AV50/AW50,"")</f>
        <v>0.33333333333333331</v>
      </c>
      <c r="AV50" s="4">
        <v>2</v>
      </c>
      <c r="AW50" s="4">
        <f>(COUNTIF(QuizzesByQuiz!F$2:F$100,C50)=0)*6</f>
        <v>6</v>
      </c>
      <c r="AX50" s="5">
        <v>44687.695803072449</v>
      </c>
      <c r="AY50" s="4" t="s">
        <v>1289</v>
      </c>
      <c r="AZ50" s="6">
        <f>IFERROR(BA50/BB50,"")</f>
        <v>0.69565217391304346</v>
      </c>
      <c r="BA50" s="4">
        <v>16</v>
      </c>
      <c r="BB50" s="4">
        <v>23</v>
      </c>
      <c r="BC50" s="5">
        <v>44692.284577291364</v>
      </c>
      <c r="BD50" s="4" t="s">
        <v>1289</v>
      </c>
      <c r="BE50" s="6">
        <f>IFERROR(BF50/BG50,"")</f>
        <v>0.66666666666666663</v>
      </c>
      <c r="BF50" s="4">
        <v>2</v>
      </c>
      <c r="BG50" s="4">
        <f>(COUNTIF(QuizzesByQuiz!G$2:G$100,C50)=0)*3</f>
        <v>3</v>
      </c>
      <c r="BH50" s="5">
        <v>44694.69638046249</v>
      </c>
      <c r="BI50" s="4" t="s">
        <v>1289</v>
      </c>
      <c r="BJ50" s="6">
        <f>IFERROR(BK50/BL50,"")</f>
        <v>0.33333333333333331</v>
      </c>
      <c r="BK50" s="4">
        <v>1</v>
      </c>
      <c r="BL50" s="4">
        <f>(COUNTIF(QuizzesByQuiz!H$2:H$100,C50)=0)*3</f>
        <v>3</v>
      </c>
      <c r="BM50" s="5">
        <v>44701.693943351587</v>
      </c>
      <c r="BN50" s="4" t="s">
        <v>1289</v>
      </c>
      <c r="BO50" s="6">
        <f>IFERROR(BP50/BQ50,"")</f>
        <v>0.9</v>
      </c>
      <c r="BP50" s="4">
        <v>36</v>
      </c>
      <c r="BQ50" s="4">
        <v>40</v>
      </c>
      <c r="BR50" s="5">
        <v>44707.971234356155</v>
      </c>
      <c r="BS50" s="4" t="s">
        <v>1289</v>
      </c>
      <c r="BT50" s="6">
        <f>IFERROR(BU50/BV50,"")</f>
        <v>0.6</v>
      </c>
      <c r="BU50" s="4">
        <v>3</v>
      </c>
      <c r="BV50" s="4">
        <f>(COUNTIF(QuizzesByQuiz!I$2:I$100,C50)=0)*5</f>
        <v>5</v>
      </c>
      <c r="BW50" s="5">
        <v>44708.703371118143</v>
      </c>
      <c r="BX50" s="4" t="s">
        <v>1289</v>
      </c>
      <c r="BY50" s="6">
        <f>BZ50/CA50</f>
        <v>0</v>
      </c>
      <c r="CA50" s="4">
        <v>100</v>
      </c>
      <c r="CC50" s="4" t="s">
        <v>1289</v>
      </c>
      <c r="CD50" s="6">
        <f>CE50/CF50</f>
        <v>0</v>
      </c>
      <c r="CF50" s="4">
        <v>100</v>
      </c>
      <c r="CH50" s="4" t="s">
        <v>1289</v>
      </c>
      <c r="CI50" s="6">
        <f>IFERROR(CJ50/CK50,"")</f>
        <v>0</v>
      </c>
      <c r="CK50" s="4">
        <f>(COUNTIF(QuizzesByQuiz!I$2:I$100,C50)=0)*1</f>
        <v>1</v>
      </c>
      <c r="CM50" s="4" t="s">
        <v>1289</v>
      </c>
      <c r="CN50" s="6">
        <f>IFERROR(CO50/CP50,"")</f>
        <v>0</v>
      </c>
      <c r="CP50" s="4">
        <f>(COUNTIF('Exams by Exam'!D$2:D$5,C50)=0)*72</f>
        <v>72</v>
      </c>
      <c r="CR50" s="4" t="s">
        <v>1289</v>
      </c>
      <c r="CS50" s="4" t="s">
        <v>1289</v>
      </c>
      <c r="CT50" s="6">
        <f>VLOOKUP(C50,Webwork!$G$2:$I$230,2,FALSE)/100</f>
        <v>0.99</v>
      </c>
    </row>
    <row r="51" spans="1:98" x14ac:dyDescent="0.2">
      <c r="A51" s="4" t="s">
        <v>298</v>
      </c>
      <c r="B51" s="4" t="s">
        <v>297</v>
      </c>
      <c r="C51" s="4" t="s">
        <v>294</v>
      </c>
      <c r="D51" s="8">
        <f>E51*20%+F51*10%+G51*40%+H51*30%</f>
        <v>0.5924166666666667</v>
      </c>
      <c r="E51" s="7">
        <f>CT51</f>
        <v>0.69</v>
      </c>
      <c r="F51" s="7">
        <f>(AVERAGE(K51,P51,U51,AK51,AP51,AU51,BE51,BJ51,BT51,CI51)+CD51)/(1+CD51)</f>
        <v>0.6183333333333334</v>
      </c>
      <c r="G51" s="6">
        <f>(SUM(Z51,AZ51,(BO51+BY51)/(1+BY51))-MIN(Z51,AZ51,(BO51+BY51)/(1+BY51)))/2</f>
        <v>0.60124999999999995</v>
      </c>
      <c r="H51" s="7">
        <f>CN51</f>
        <v>0.50694444444444442</v>
      </c>
      <c r="I51" s="4" t="s">
        <v>295</v>
      </c>
      <c r="J51" s="4" t="s">
        <v>1302</v>
      </c>
      <c r="K51" s="6">
        <f>IFERROR(L51/M51,"")</f>
        <v>1</v>
      </c>
      <c r="L51" s="4">
        <v>5</v>
      </c>
      <c r="M51" s="4">
        <f>(COUNTIF(QuizzesByQuiz!A$2:A$100,C51)=0)*5</f>
        <v>5</v>
      </c>
      <c r="N51" s="5">
        <v>44653.065619611458</v>
      </c>
      <c r="O51" s="4" t="s">
        <v>1289</v>
      </c>
      <c r="P51" s="6">
        <f>IFERROR(Q51/R51,"")</f>
        <v>0.25</v>
      </c>
      <c r="Q51" s="4">
        <v>1</v>
      </c>
      <c r="R51" s="4">
        <f>(COUNTIF(QuizzesByQuiz!B$2:B$100,C51)=0)*4</f>
        <v>4</v>
      </c>
      <c r="S51" s="5">
        <v>44659.684212175081</v>
      </c>
      <c r="T51" s="4" t="s">
        <v>1289</v>
      </c>
      <c r="U51" s="6">
        <f>IFERROR(V51/W51,"")</f>
        <v>0.6</v>
      </c>
      <c r="V51" s="4">
        <v>3</v>
      </c>
      <c r="W51" s="4">
        <f>(COUNTIF(QuizzesByQuiz!C$2:C$100,C51)=0)*5</f>
        <v>5</v>
      </c>
      <c r="X51" s="5">
        <v>44666.69444448351</v>
      </c>
      <c r="Y51" s="4" t="s">
        <v>1289</v>
      </c>
      <c r="Z51" s="6">
        <f>IFERROR(AA51/AB51,"")</f>
        <v>0.44</v>
      </c>
      <c r="AA51" s="4">
        <f>IF(COUNTA(AC51,AG51)&gt;0, MAX(AC51,AG51),"")</f>
        <v>11</v>
      </c>
      <c r="AB51" s="4">
        <f>25</f>
        <v>25</v>
      </c>
      <c r="AC51" s="4">
        <v>11</v>
      </c>
      <c r="AD51" s="4">
        <v>25</v>
      </c>
      <c r="AE51" s="5">
        <v>44674.675398285268</v>
      </c>
      <c r="AF51" s="4" t="s">
        <v>1289</v>
      </c>
      <c r="AH51" s="4">
        <v>25</v>
      </c>
      <c r="AJ51" s="4" t="s">
        <v>1289</v>
      </c>
      <c r="AK51" s="6">
        <f>IFERROR(AL51/AM51,"")</f>
        <v>1</v>
      </c>
      <c r="AL51" s="4">
        <v>5</v>
      </c>
      <c r="AM51" s="4">
        <f>(COUNTIF(QuizzesByQuiz!D$2:D$100,C51)=0)*5</f>
        <v>5</v>
      </c>
      <c r="AN51" s="5">
        <v>44674.701726872372</v>
      </c>
      <c r="AO51" s="4" t="s">
        <v>1289</v>
      </c>
      <c r="AP51" s="6">
        <f>IFERROR(AQ51/AR51,"")</f>
        <v>0.66666666666666663</v>
      </c>
      <c r="AQ51" s="4">
        <v>2</v>
      </c>
      <c r="AR51" s="4">
        <f>(COUNTIF(QuizzesByQuiz!E$2:E$100,C51)=0)*3</f>
        <v>3</v>
      </c>
      <c r="AS51" s="5">
        <v>44680.734393070343</v>
      </c>
      <c r="AT51" s="4" t="s">
        <v>1289</v>
      </c>
      <c r="AU51" s="6">
        <f>IFERROR(AV51/AW51,"")</f>
        <v>0</v>
      </c>
      <c r="AV51" s="4">
        <v>0</v>
      </c>
      <c r="AW51" s="4">
        <f>(COUNTIF(QuizzesByQuiz!F$2:F$100,C51)=0)*6</f>
        <v>6</v>
      </c>
      <c r="AX51" s="5">
        <v>44687.695802475122</v>
      </c>
      <c r="AY51" s="4" t="s">
        <v>1289</v>
      </c>
      <c r="AZ51" s="6">
        <f>IFERROR(BA51/BB51,"")</f>
        <v>0.30434782608695654</v>
      </c>
      <c r="BA51" s="4">
        <v>7</v>
      </c>
      <c r="BB51" s="4">
        <v>23</v>
      </c>
      <c r="BC51" s="5">
        <v>44692.292628952775</v>
      </c>
      <c r="BD51" s="4" t="s">
        <v>1289</v>
      </c>
      <c r="BE51" s="6">
        <f>IFERROR(BF51/BG51,"")</f>
        <v>0</v>
      </c>
      <c r="BF51" s="4">
        <v>0</v>
      </c>
      <c r="BG51" s="4">
        <f>(COUNTIF(QuizzesByQuiz!G$2:G$100,C51)=0)*3</f>
        <v>3</v>
      </c>
      <c r="BH51" s="5">
        <v>44694.696379785011</v>
      </c>
      <c r="BI51" s="4" t="s">
        <v>1289</v>
      </c>
      <c r="BJ51" s="6">
        <f>IFERROR(BK51/BL51,"")</f>
        <v>0.66666666666666663</v>
      </c>
      <c r="BK51" s="4">
        <v>2</v>
      </c>
      <c r="BL51" s="4">
        <f>(COUNTIF(QuizzesByQuiz!H$2:H$100,C51)=0)*3</f>
        <v>3</v>
      </c>
      <c r="BM51" s="5">
        <v>44701.69394259723</v>
      </c>
      <c r="BN51" s="4" t="s">
        <v>1289</v>
      </c>
      <c r="BO51" s="6">
        <f>IFERROR(BP51/BQ51,"")</f>
        <v>0.52500000000000002</v>
      </c>
      <c r="BP51" s="4">
        <v>21</v>
      </c>
      <c r="BQ51" s="4">
        <v>40</v>
      </c>
      <c r="BR51" s="5">
        <v>44707.971358780123</v>
      </c>
      <c r="BS51" s="4" t="s">
        <v>1289</v>
      </c>
      <c r="BT51" s="6">
        <f>IFERROR(BU51/BV51,"")</f>
        <v>1</v>
      </c>
      <c r="BU51" s="4">
        <v>5</v>
      </c>
      <c r="BV51" s="4">
        <f>(COUNTIF(QuizzesByQuiz!I$2:I$100,C51)=0)*5</f>
        <v>5</v>
      </c>
      <c r="BW51" s="5">
        <v>44708.703370520787</v>
      </c>
      <c r="BX51" s="4" t="s">
        <v>1289</v>
      </c>
      <c r="BY51" s="6">
        <f>BZ51/CA51</f>
        <v>1</v>
      </c>
      <c r="BZ51" s="4">
        <v>100</v>
      </c>
      <c r="CA51" s="4">
        <v>100</v>
      </c>
      <c r="CB51" s="5">
        <v>44718.394638019236</v>
      </c>
      <c r="CC51" s="4" t="s">
        <v>1289</v>
      </c>
      <c r="CD51" s="6">
        <f>CE51/CF51</f>
        <v>0</v>
      </c>
      <c r="CF51" s="4">
        <v>100</v>
      </c>
      <c r="CH51" s="4" t="s">
        <v>1289</v>
      </c>
      <c r="CI51" s="6">
        <f>IFERROR(CJ51/CK51,"")</f>
        <v>1</v>
      </c>
      <c r="CJ51" s="4">
        <v>1</v>
      </c>
      <c r="CK51" s="4">
        <f>(COUNTIF(QuizzesByQuiz!I$2:I$100,C51)=0)*1</f>
        <v>1</v>
      </c>
      <c r="CL51" s="5">
        <v>44715.723811579272</v>
      </c>
      <c r="CM51" s="4" t="s">
        <v>1289</v>
      </c>
      <c r="CN51" s="6">
        <f>IFERROR(CO51/CP51,"")</f>
        <v>0.50694444444444442</v>
      </c>
      <c r="CO51" s="4">
        <v>36.5</v>
      </c>
      <c r="CP51" s="4">
        <f>(COUNTIF('Exams by Exam'!D$2:D$5,C51)=0)*72</f>
        <v>72</v>
      </c>
      <c r="CQ51" s="5">
        <v>44720.098042246507</v>
      </c>
      <c r="CR51" s="4" t="s">
        <v>1289</v>
      </c>
      <c r="CS51" s="4" t="s">
        <v>1289</v>
      </c>
      <c r="CT51" s="6">
        <f>VLOOKUP(C51,Webwork!$G$2:$I$230,2,FALSE)/100</f>
        <v>0.69</v>
      </c>
    </row>
    <row r="52" spans="1:98" x14ac:dyDescent="0.2">
      <c r="A52" s="4" t="s">
        <v>792</v>
      </c>
      <c r="B52" s="4" t="s">
        <v>969</v>
      </c>
      <c r="C52" s="4" t="s">
        <v>966</v>
      </c>
      <c r="D52" s="8">
        <f>E52*20%+F52*10%+G52*40%+H52*30%</f>
        <v>0.59959299516908215</v>
      </c>
      <c r="E52" s="7">
        <f>CT52</f>
        <v>0.93</v>
      </c>
      <c r="F52" s="7">
        <f>(AVERAGE(K52,P52,U52,AK52,AP52,AU52,BE52,BJ52,BT52,CI52)+CD52)/(1+CD52)</f>
        <v>0.32777777777777778</v>
      </c>
      <c r="G52" s="6">
        <f>(SUM(Z52,AZ52,(BO52+BY52)/(1+BY52))-MIN(Z52,AZ52,(BO52+BY52)/(1+BY52)))/2</f>
        <v>0.46766304347826082</v>
      </c>
      <c r="H52" s="7">
        <f>CN52</f>
        <v>0.64583333333333337</v>
      </c>
      <c r="I52" s="4" t="s">
        <v>967</v>
      </c>
      <c r="J52" s="4" t="s">
        <v>1298</v>
      </c>
      <c r="K52" s="6">
        <f>IFERROR(L52/M52,"")</f>
        <v>1</v>
      </c>
      <c r="L52" s="4">
        <v>5</v>
      </c>
      <c r="M52" s="4">
        <f>(COUNTIF(QuizzesByQuiz!A$2:A$100,C52)=0)*5</f>
        <v>5</v>
      </c>
      <c r="N52" s="5">
        <v>44653.067147904803</v>
      </c>
      <c r="O52" s="4" t="s">
        <v>1289</v>
      </c>
      <c r="P52" s="6">
        <f>IFERROR(Q52/R52,"")</f>
        <v>0.25</v>
      </c>
      <c r="Q52" s="4">
        <v>1</v>
      </c>
      <c r="R52" s="4">
        <f>(COUNTIF(QuizzesByQuiz!B$2:B$100,C52)=0)*4</f>
        <v>4</v>
      </c>
      <c r="S52" s="5">
        <v>44659.685436014464</v>
      </c>
      <c r="T52" s="4" t="s">
        <v>1289</v>
      </c>
      <c r="U52" s="6">
        <f>IFERROR(V52/W52,"")</f>
        <v>0</v>
      </c>
      <c r="W52" s="4">
        <f>(COUNTIF(QuizzesByQuiz!C$2:C$100,C52)=0)*5</f>
        <v>5</v>
      </c>
      <c r="Y52" s="4" t="s">
        <v>1289</v>
      </c>
      <c r="Z52" s="6">
        <f>IFERROR(AA52/AB52,"")</f>
        <v>0.26</v>
      </c>
      <c r="AA52" s="4">
        <f>IF(COUNTA(AC52,AG52)&gt;0, MAX(AC52,AG52),"")</f>
        <v>6.5</v>
      </c>
      <c r="AB52" s="4">
        <f>25</f>
        <v>25</v>
      </c>
      <c r="AD52" s="4">
        <v>25</v>
      </c>
      <c r="AF52" s="4" t="s">
        <v>1289</v>
      </c>
      <c r="AG52" s="4">
        <v>6.5</v>
      </c>
      <c r="AH52" s="4">
        <v>25</v>
      </c>
      <c r="AI52" s="5">
        <v>44675.682345945606</v>
      </c>
      <c r="AJ52" s="4" t="s">
        <v>1289</v>
      </c>
      <c r="AK52" s="6">
        <f>IFERROR(AL52/AM52,"")</f>
        <v>1</v>
      </c>
      <c r="AL52" s="4">
        <v>5</v>
      </c>
      <c r="AM52" s="4">
        <f>(COUNTIF(QuizzesByQuiz!D$2:D$100,C52)=0)*5</f>
        <v>5</v>
      </c>
      <c r="AN52" s="5">
        <v>44675.678841634814</v>
      </c>
      <c r="AO52" s="4" t="s">
        <v>1289</v>
      </c>
      <c r="AP52" s="6">
        <f>IFERROR(AQ52/AR52,"")</f>
        <v>0</v>
      </c>
      <c r="AQ52" s="4">
        <v>0</v>
      </c>
      <c r="AR52" s="4">
        <f>(COUNTIF(QuizzesByQuiz!E$2:E$100,C52)=0)*3</f>
        <v>3</v>
      </c>
      <c r="AS52" s="5">
        <v>44680.804339071314</v>
      </c>
      <c r="AT52" s="4" t="s">
        <v>1289</v>
      </c>
      <c r="AU52" s="6">
        <f>IFERROR(AV52/AW52,"")</f>
        <v>0.16666666666666666</v>
      </c>
      <c r="AV52" s="4">
        <v>1</v>
      </c>
      <c r="AW52" s="4">
        <f>(COUNTIF(QuizzesByQuiz!F$2:F$100,C52)=0)*6</f>
        <v>6</v>
      </c>
      <c r="AX52" s="5">
        <v>44687.937171991784</v>
      </c>
      <c r="AY52" s="4" t="s">
        <v>1289</v>
      </c>
      <c r="AZ52" s="6">
        <f>IFERROR(BA52/BB52,"")</f>
        <v>0.34782608695652173</v>
      </c>
      <c r="BA52" s="4">
        <v>8</v>
      </c>
      <c r="BB52" s="4">
        <v>23</v>
      </c>
      <c r="BC52" s="5">
        <v>44692.292466083578</v>
      </c>
      <c r="BD52" s="4" t="s">
        <v>1289</v>
      </c>
      <c r="BE52" s="6">
        <f>IFERROR(BF52/BG52,"")</f>
        <v>0.33333333333333331</v>
      </c>
      <c r="BF52" s="4">
        <v>1</v>
      </c>
      <c r="BG52" s="4">
        <f>(COUNTIF(QuizzesByQuiz!G$2:G$100,C52)=0)*3</f>
        <v>3</v>
      </c>
      <c r="BH52" s="5">
        <v>44698.621119803051</v>
      </c>
      <c r="BI52" s="4" t="s">
        <v>1289</v>
      </c>
      <c r="BJ52" s="6" t="str">
        <f>IFERROR(BK52/BL52,"")</f>
        <v/>
      </c>
      <c r="BL52" s="4">
        <f>(COUNTIF(QuizzesByQuiz!H$2:H$100,C52)=0)*3</f>
        <v>0</v>
      </c>
      <c r="BN52" s="4" t="s">
        <v>1289</v>
      </c>
      <c r="BO52" s="6">
        <f>IFERROR(BP52/BQ52,"")</f>
        <v>0.58750000000000002</v>
      </c>
      <c r="BP52" s="4">
        <v>23.5</v>
      </c>
      <c r="BQ52" s="4">
        <v>40</v>
      </c>
      <c r="BR52" s="5">
        <v>44707.971369728693</v>
      </c>
      <c r="BS52" s="4" t="s">
        <v>1289</v>
      </c>
      <c r="BT52" s="6">
        <f>IFERROR(BU52/BV52,"")</f>
        <v>0.2</v>
      </c>
      <c r="BU52" s="4">
        <v>1</v>
      </c>
      <c r="BV52" s="4">
        <f>(COUNTIF(QuizzesByQuiz!I$2:I$100,C52)=0)*5</f>
        <v>5</v>
      </c>
      <c r="BW52" s="5">
        <v>44708.725647565632</v>
      </c>
      <c r="BX52" s="4" t="s">
        <v>1289</v>
      </c>
      <c r="BY52" s="6">
        <f>BZ52/CA52</f>
        <v>0</v>
      </c>
      <c r="CA52" s="4">
        <v>100</v>
      </c>
      <c r="CC52" s="4" t="s">
        <v>1289</v>
      </c>
      <c r="CD52" s="6">
        <f>CE52/CF52</f>
        <v>0</v>
      </c>
      <c r="CF52" s="4">
        <v>100</v>
      </c>
      <c r="CH52" s="4" t="s">
        <v>1289</v>
      </c>
      <c r="CI52" s="6">
        <f>IFERROR(CJ52/CK52,"")</f>
        <v>0</v>
      </c>
      <c r="CK52" s="4">
        <f>(COUNTIF(QuizzesByQuiz!I$2:I$100,C52)=0)*1</f>
        <v>1</v>
      </c>
      <c r="CM52" s="4" t="s">
        <v>1289</v>
      </c>
      <c r="CN52" s="6">
        <f>IFERROR(CO52/CP52,"")</f>
        <v>0.64583333333333337</v>
      </c>
      <c r="CO52" s="4">
        <v>46.5</v>
      </c>
      <c r="CP52" s="4">
        <f>(COUNTIF('Exams by Exam'!D$2:D$5,C52)=0)*72</f>
        <v>72</v>
      </c>
      <c r="CQ52" s="5">
        <v>44720.098172417958</v>
      </c>
      <c r="CR52" s="4" t="s">
        <v>1289</v>
      </c>
      <c r="CS52" s="4" t="s">
        <v>1289</v>
      </c>
      <c r="CT52" s="6">
        <f>VLOOKUP(C52,Webwork!$G$2:$I$230,2,FALSE)/100</f>
        <v>0.93</v>
      </c>
    </row>
    <row r="53" spans="1:98" x14ac:dyDescent="0.2">
      <c r="A53" s="4" t="s">
        <v>1118</v>
      </c>
      <c r="B53" s="4" t="s">
        <v>1117</v>
      </c>
      <c r="C53" s="4" t="s">
        <v>1114</v>
      </c>
      <c r="D53" s="8">
        <f>E53*20%+F53*10%+G53*40%+H53*30%</f>
        <v>0.60050000000000003</v>
      </c>
      <c r="E53" s="7">
        <f>CT53</f>
        <v>0.35</v>
      </c>
      <c r="F53" s="7">
        <f>(AVERAGE(K53,P53,U53,AK53,AP53,AU53,BE53,BJ53,BT53,CI53)+CD53)/(1+CD53)</f>
        <v>0.51666666666666672</v>
      </c>
      <c r="G53" s="6">
        <f>(SUM(Z53,AZ53,(BO53+BY53)/(1+BY53))-MIN(Z53,AZ53,(BO53+BY53)/(1+BY53)))/2</f>
        <v>0.61375000000000002</v>
      </c>
      <c r="H53" s="7">
        <f>CN53</f>
        <v>0.77777777777777779</v>
      </c>
      <c r="I53" s="4" t="s">
        <v>1115</v>
      </c>
      <c r="J53" s="4" t="s">
        <v>1295</v>
      </c>
      <c r="K53" s="6">
        <f>IFERROR(L53/M53,"")</f>
        <v>1</v>
      </c>
      <c r="L53" s="4">
        <v>5</v>
      </c>
      <c r="M53" s="4">
        <f>(COUNTIF(QuizzesByQuiz!A$2:A$100,C53)=0)*5</f>
        <v>5</v>
      </c>
      <c r="N53" s="5">
        <v>44653.065620000831</v>
      </c>
      <c r="O53" s="4" t="s">
        <v>1289</v>
      </c>
      <c r="P53" s="6">
        <f>IFERROR(Q53/R53,"")</f>
        <v>0.25</v>
      </c>
      <c r="Q53" s="4">
        <v>1</v>
      </c>
      <c r="R53" s="4">
        <f>(COUNTIF(QuizzesByQuiz!B$2:B$100,C53)=0)*4</f>
        <v>4</v>
      </c>
      <c r="S53" s="5">
        <v>44659.684212155931</v>
      </c>
      <c r="T53" s="4" t="s">
        <v>1289</v>
      </c>
      <c r="U53" s="6" t="str">
        <f>IFERROR(V53/W53,"")</f>
        <v/>
      </c>
      <c r="V53" s="4">
        <v>2</v>
      </c>
      <c r="W53" s="4">
        <f>(COUNTIF(QuizzesByQuiz!C$2:C$100,C53)=0)*5</f>
        <v>0</v>
      </c>
      <c r="X53" s="5">
        <v>44666.694445086177</v>
      </c>
      <c r="Y53" s="4" t="s">
        <v>1289</v>
      </c>
      <c r="Z53" s="6">
        <f>IFERROR(AA53/AB53,"")</f>
        <v>0.44</v>
      </c>
      <c r="AA53" s="4">
        <f>IF(COUNTA(AC53,AG53)&gt;0, MAX(AC53,AG53),"")</f>
        <v>11</v>
      </c>
      <c r="AB53" s="4">
        <f>25</f>
        <v>25</v>
      </c>
      <c r="AD53" s="4">
        <v>25</v>
      </c>
      <c r="AF53" s="4" t="s">
        <v>1289</v>
      </c>
      <c r="AG53" s="4">
        <v>11</v>
      </c>
      <c r="AH53" s="4">
        <v>25</v>
      </c>
      <c r="AI53" s="5">
        <v>44675.682245849268</v>
      </c>
      <c r="AJ53" s="4" t="s">
        <v>1289</v>
      </c>
      <c r="AK53" s="6">
        <f>IFERROR(AL53/AM53,"")</f>
        <v>1</v>
      </c>
      <c r="AL53" s="4">
        <v>5</v>
      </c>
      <c r="AM53" s="4">
        <f>(COUNTIF(QuizzesByQuiz!D$2:D$100,C53)=0)*5</f>
        <v>5</v>
      </c>
      <c r="AN53" s="5">
        <v>44674.701727202293</v>
      </c>
      <c r="AO53" s="4" t="s">
        <v>1289</v>
      </c>
      <c r="AP53" s="6">
        <f>IFERROR(AQ53/AR53,"")</f>
        <v>0.66666666666666663</v>
      </c>
      <c r="AQ53" s="4">
        <v>2</v>
      </c>
      <c r="AR53" s="4">
        <f>(COUNTIF(QuizzesByQuiz!E$2:E$100,C53)=0)*3</f>
        <v>3</v>
      </c>
      <c r="AS53" s="5">
        <v>44680.734393541265</v>
      </c>
      <c r="AT53" s="4" t="s">
        <v>1289</v>
      </c>
      <c r="AU53" s="6">
        <f>IFERROR(AV53/AW53,"")</f>
        <v>0</v>
      </c>
      <c r="AV53" s="4">
        <v>0</v>
      </c>
      <c r="AW53" s="4">
        <f>(COUNTIF(QuizzesByQuiz!F$2:F$100,C53)=0)*6</f>
        <v>6</v>
      </c>
      <c r="AX53" s="5">
        <v>44687.69580288716</v>
      </c>
      <c r="AY53" s="4" t="s">
        <v>1289</v>
      </c>
      <c r="AZ53" s="6">
        <f>IFERROR(BA53/BB53,"")</f>
        <v>0.43478260869565216</v>
      </c>
      <c r="BA53" s="4">
        <v>10</v>
      </c>
      <c r="BB53" s="4">
        <v>23</v>
      </c>
      <c r="BC53" s="5">
        <v>44692.284468418162</v>
      </c>
      <c r="BD53" s="4" t="s">
        <v>1289</v>
      </c>
      <c r="BE53" s="6">
        <f>IFERROR(BF53/BG53,"")</f>
        <v>0.66666666666666663</v>
      </c>
      <c r="BF53" s="4">
        <v>2</v>
      </c>
      <c r="BG53" s="4">
        <f>(COUNTIF(QuizzesByQuiz!G$2:G$100,C53)=0)*3</f>
        <v>3</v>
      </c>
      <c r="BH53" s="5">
        <v>44694.696379884284</v>
      </c>
      <c r="BI53" s="4" t="s">
        <v>1289</v>
      </c>
      <c r="BJ53" s="6">
        <f>IFERROR(BK53/BL53,"")</f>
        <v>0.66666666666666663</v>
      </c>
      <c r="BK53" s="4">
        <v>2</v>
      </c>
      <c r="BL53" s="4">
        <f>(COUNTIF(QuizzesByQuiz!H$2:H$100,C53)=0)*3</f>
        <v>3</v>
      </c>
      <c r="BM53" s="5">
        <v>44701.693942925267</v>
      </c>
      <c r="BN53" s="4" t="s">
        <v>1289</v>
      </c>
      <c r="BO53" s="6">
        <f>IFERROR(BP53/BQ53,"")</f>
        <v>0.78749999999999998</v>
      </c>
      <c r="BP53" s="4">
        <v>31.5</v>
      </c>
      <c r="BQ53" s="4">
        <v>40</v>
      </c>
      <c r="BR53" s="5">
        <v>44707.971341576485</v>
      </c>
      <c r="BS53" s="4" t="s">
        <v>1289</v>
      </c>
      <c r="BT53" s="6">
        <f>IFERROR(BU53/BV53,"")</f>
        <v>0.4</v>
      </c>
      <c r="BU53" s="4">
        <v>2</v>
      </c>
      <c r="BV53" s="4">
        <f>(COUNTIF(QuizzesByQuiz!I$2:I$100,C53)=0)*5</f>
        <v>5</v>
      </c>
      <c r="BW53" s="5">
        <v>44708.703370568343</v>
      </c>
      <c r="BX53" s="4" t="s">
        <v>1289</v>
      </c>
      <c r="BY53" s="6">
        <f>BZ53/CA53</f>
        <v>0</v>
      </c>
      <c r="CA53" s="4">
        <v>100</v>
      </c>
      <c r="CC53" s="4" t="s">
        <v>1289</v>
      </c>
      <c r="CD53" s="6">
        <f>CE53/CF53</f>
        <v>0</v>
      </c>
      <c r="CF53" s="4">
        <v>100</v>
      </c>
      <c r="CH53" s="4" t="s">
        <v>1289</v>
      </c>
      <c r="CI53" s="6">
        <f>IFERROR(CJ53/CK53,"")</f>
        <v>0</v>
      </c>
      <c r="CK53" s="4">
        <f>(COUNTIF(QuizzesByQuiz!I$2:I$100,C53)=0)*1</f>
        <v>1</v>
      </c>
      <c r="CM53" s="4" t="s">
        <v>1289</v>
      </c>
      <c r="CN53" s="6">
        <f>IFERROR(CO53/CP53,"")</f>
        <v>0.77777777777777779</v>
      </c>
      <c r="CO53" s="4">
        <v>56</v>
      </c>
      <c r="CP53" s="4">
        <f>(COUNTIF('Exams by Exam'!D$2:D$5,C53)=0)*72</f>
        <v>72</v>
      </c>
      <c r="CQ53" s="5">
        <v>44720.098174847226</v>
      </c>
      <c r="CR53" s="4" t="s">
        <v>1289</v>
      </c>
      <c r="CS53" s="4" t="s">
        <v>1289</v>
      </c>
      <c r="CT53" s="6">
        <f>VLOOKUP(C53,Webwork!$G$2:$I$230,2,FALSE)/100</f>
        <v>0.35</v>
      </c>
    </row>
    <row r="54" spans="1:98" x14ac:dyDescent="0.2">
      <c r="A54" s="4" t="s">
        <v>777</v>
      </c>
      <c r="B54" s="4" t="s">
        <v>768</v>
      </c>
      <c r="C54" s="4" t="s">
        <v>774</v>
      </c>
      <c r="D54" s="8">
        <f>E54*20%+F54*10%+G54*40%+H54*30%</f>
        <v>0.60199999999999998</v>
      </c>
      <c r="E54" s="7">
        <f>CT54</f>
        <v>0.75</v>
      </c>
      <c r="F54" s="7">
        <f>(AVERAGE(K54,P54,U54,AK54,AP54,AU54,BE54,BJ54,BT54,CI54)+CD54)/(1+CD54)</f>
        <v>0.66666666666666663</v>
      </c>
      <c r="G54" s="6">
        <f>(SUM(Z54,AZ54,(BO54+BY54)/(1+BY54))-MIN(Z54,AZ54,(BO54+BY54)/(1+BY54)))/2</f>
        <v>0.489375</v>
      </c>
      <c r="H54" s="7">
        <f>CN54</f>
        <v>0.63194444444444442</v>
      </c>
      <c r="I54" s="4" t="s">
        <v>775</v>
      </c>
      <c r="J54" s="4" t="s">
        <v>1297</v>
      </c>
      <c r="K54" s="6" t="str">
        <f>IFERROR(L54/M54,"")</f>
        <v/>
      </c>
      <c r="M54" s="4">
        <f>(COUNTIF(QuizzesByQuiz!A$2:A$100,C54)=0)*5</f>
        <v>0</v>
      </c>
      <c r="O54" s="4" t="s">
        <v>1289</v>
      </c>
      <c r="P54" s="6">
        <f>IFERROR(Q54/R54,"")</f>
        <v>0</v>
      </c>
      <c r="Q54" s="4">
        <v>0</v>
      </c>
      <c r="R54" s="4">
        <f>(COUNTIF(QuizzesByQuiz!B$2:B$100,C54)=0)*4</f>
        <v>4</v>
      </c>
      <c r="S54" s="5">
        <v>44659.685436163854</v>
      </c>
      <c r="T54" s="4" t="s">
        <v>1289</v>
      </c>
      <c r="U54" s="6">
        <f>IFERROR(V54/W54,"")</f>
        <v>0.6</v>
      </c>
      <c r="V54" s="4">
        <v>3</v>
      </c>
      <c r="W54" s="4">
        <f>(COUNTIF(QuizzesByQuiz!C$2:C$100,C54)=0)*5</f>
        <v>5</v>
      </c>
      <c r="X54" s="5">
        <v>44667.931409635647</v>
      </c>
      <c r="Y54" s="4" t="s">
        <v>1289</v>
      </c>
      <c r="Z54" s="6">
        <f>IFERROR(AA54/AB54,"")</f>
        <v>0.26</v>
      </c>
      <c r="AA54" s="4">
        <f>IF(COUNTA(AC54,AG54)&gt;0, MAX(AC54,AG54),"")</f>
        <v>6.5</v>
      </c>
      <c r="AB54" s="4">
        <f>25</f>
        <v>25</v>
      </c>
      <c r="AD54" s="4">
        <v>25</v>
      </c>
      <c r="AF54" s="4" t="s">
        <v>1289</v>
      </c>
      <c r="AG54" s="4">
        <v>6.5</v>
      </c>
      <c r="AH54" s="4">
        <v>25</v>
      </c>
      <c r="AI54" s="5">
        <v>44675.682345851455</v>
      </c>
      <c r="AJ54" s="4" t="s">
        <v>1289</v>
      </c>
      <c r="AK54" s="6">
        <f>IFERROR(AL54/AM54,"")</f>
        <v>1</v>
      </c>
      <c r="AL54" s="4">
        <v>5</v>
      </c>
      <c r="AM54" s="4">
        <f>(COUNTIF(QuizzesByQuiz!D$2:D$100,C54)=0)*5</f>
        <v>5</v>
      </c>
      <c r="AN54" s="5">
        <v>44675.678843111891</v>
      </c>
      <c r="AO54" s="4" t="s">
        <v>1289</v>
      </c>
      <c r="AP54" s="6">
        <f>IFERROR(AQ54/AR54,"")</f>
        <v>0</v>
      </c>
      <c r="AR54" s="4">
        <f>(COUNTIF(QuizzesByQuiz!E$2:E$100,C54)=0)*3</f>
        <v>3</v>
      </c>
      <c r="AT54" s="4" t="s">
        <v>1289</v>
      </c>
      <c r="AU54" s="6">
        <f>IFERROR(AV54/AW54,"")</f>
        <v>0.33333333333333331</v>
      </c>
      <c r="AV54" s="4">
        <v>2</v>
      </c>
      <c r="AW54" s="4">
        <f>(COUNTIF(QuizzesByQuiz!F$2:F$100,C54)=0)*6</f>
        <v>6</v>
      </c>
      <c r="AX54" s="5">
        <v>44687.937172235899</v>
      </c>
      <c r="AY54" s="4" t="s">
        <v>1289</v>
      </c>
      <c r="AZ54" s="6">
        <f>IFERROR(BA54/BB54,"")</f>
        <v>8.6956521739130432E-2</v>
      </c>
      <c r="BA54" s="4">
        <v>2</v>
      </c>
      <c r="BB54" s="4">
        <v>23</v>
      </c>
      <c r="BC54" s="5">
        <v>44692.292355679318</v>
      </c>
      <c r="BD54" s="4" t="s">
        <v>1289</v>
      </c>
      <c r="BE54" s="6">
        <f>IFERROR(BF54/BG54,"")</f>
        <v>0.33333333333333331</v>
      </c>
      <c r="BF54" s="4">
        <v>1</v>
      </c>
      <c r="BG54" s="4">
        <f>(COUNTIF(QuizzesByQuiz!G$2:G$100,C54)=0)*3</f>
        <v>3</v>
      </c>
      <c r="BH54" s="5">
        <v>44698.621119427058</v>
      </c>
      <c r="BI54" s="4" t="s">
        <v>1289</v>
      </c>
      <c r="BJ54" s="6">
        <f>IFERROR(BK54/BL54,"")</f>
        <v>0.33333333333333331</v>
      </c>
      <c r="BK54" s="4">
        <v>1</v>
      </c>
      <c r="BL54" s="4">
        <f>(COUNTIF(QuizzesByQuiz!H$2:H$100,C54)=0)*3</f>
        <v>3</v>
      </c>
      <c r="BM54" s="5">
        <v>44701.824794399319</v>
      </c>
      <c r="BN54" s="4" t="s">
        <v>1289</v>
      </c>
      <c r="BO54" s="6">
        <f>IFERROR(BP54/BQ54,"")</f>
        <v>0.4375</v>
      </c>
      <c r="BP54" s="4">
        <v>17.5</v>
      </c>
      <c r="BQ54" s="4">
        <v>40</v>
      </c>
      <c r="BR54" s="5">
        <v>44707.97134149359</v>
      </c>
      <c r="BS54" s="4" t="s">
        <v>1289</v>
      </c>
      <c r="BT54" s="6">
        <f>IFERROR(BU54/BV54,"")</f>
        <v>0.4</v>
      </c>
      <c r="BU54" s="4">
        <v>2</v>
      </c>
      <c r="BV54" s="4">
        <f>(COUNTIF(QuizzesByQuiz!I$2:I$100,C54)=0)*5</f>
        <v>5</v>
      </c>
      <c r="BW54" s="5">
        <v>44708.725648053798</v>
      </c>
      <c r="BX54" s="4" t="s">
        <v>1289</v>
      </c>
      <c r="BY54" s="6">
        <f>BZ54/CA54</f>
        <v>1</v>
      </c>
      <c r="BZ54" s="4">
        <v>100</v>
      </c>
      <c r="CA54" s="4">
        <v>100</v>
      </c>
      <c r="CB54" s="5">
        <v>44716.237912099925</v>
      </c>
      <c r="CC54" s="4" t="s">
        <v>1289</v>
      </c>
      <c r="CD54" s="6">
        <f>CE54/CF54</f>
        <v>1</v>
      </c>
      <c r="CE54" s="4">
        <v>100</v>
      </c>
      <c r="CF54" s="4">
        <v>100</v>
      </c>
      <c r="CG54" s="5">
        <v>44716.204505023823</v>
      </c>
      <c r="CH54" s="4" t="s">
        <v>1289</v>
      </c>
      <c r="CI54" s="6">
        <f>IFERROR(CJ54/CK54,"")</f>
        <v>0</v>
      </c>
      <c r="CJ54" s="4">
        <v>0</v>
      </c>
      <c r="CK54" s="4">
        <f>(COUNTIF(QuizzesByQuiz!I$2:I$100,C54)=0)*1</f>
        <v>1</v>
      </c>
      <c r="CL54" s="5">
        <v>44715.763465592012</v>
      </c>
      <c r="CM54" s="4" t="s">
        <v>1289</v>
      </c>
      <c r="CN54" s="6">
        <f>IFERROR(CO54/CP54,"")</f>
        <v>0.63194444444444442</v>
      </c>
      <c r="CO54" s="4">
        <v>45.5</v>
      </c>
      <c r="CP54" s="4">
        <f>(COUNTIF('Exams by Exam'!D$2:D$5,C54)=0)*72</f>
        <v>72</v>
      </c>
      <c r="CQ54" s="5">
        <v>44720.098172573678</v>
      </c>
      <c r="CR54" s="4" t="s">
        <v>1289</v>
      </c>
      <c r="CS54" s="4" t="s">
        <v>1289</v>
      </c>
      <c r="CT54" s="6">
        <f>VLOOKUP(C54,Webwork!$G$2:$I$230,2,FALSE)/100</f>
        <v>0.75</v>
      </c>
    </row>
    <row r="55" spans="1:98" x14ac:dyDescent="0.2">
      <c r="A55" s="4" t="s">
        <v>1194</v>
      </c>
      <c r="B55" s="4" t="s">
        <v>1193</v>
      </c>
      <c r="C55" s="4" t="s">
        <v>1190</v>
      </c>
      <c r="D55" s="8">
        <f>E55*20%+F55*10%+G55*40%+H55*30%</f>
        <v>0.62491666666666656</v>
      </c>
      <c r="E55" s="7">
        <f>CT55</f>
        <v>0.65</v>
      </c>
      <c r="F55" s="7">
        <f>(AVERAGE(K55,P55,U55,AK55,AP55,AU55,BE55,BJ55,BT55,CI55)+CD55)/(1+CD55)</f>
        <v>0.36833333333333335</v>
      </c>
      <c r="G55" s="6">
        <f>(SUM(Z55,AZ55,(BO55+BY55)/(1+BY55))-MIN(Z55,AZ55,(BO55+BY55)/(1+BY55)))/2</f>
        <v>0.6712499999999999</v>
      </c>
      <c r="H55" s="7">
        <f>CN55</f>
        <v>0.63194444444444442</v>
      </c>
      <c r="I55" s="4" t="s">
        <v>1191</v>
      </c>
      <c r="J55" s="4" t="s">
        <v>1299</v>
      </c>
      <c r="K55" s="6">
        <f>IFERROR(L55/M55,"")</f>
        <v>1</v>
      </c>
      <c r="L55" s="4">
        <v>5</v>
      </c>
      <c r="M55" s="4">
        <f>(COUNTIF(QuizzesByQuiz!A$2:A$100,C55)=0)*5</f>
        <v>5</v>
      </c>
      <c r="N55" s="5">
        <v>44653.067146898102</v>
      </c>
      <c r="O55" s="4" t="s">
        <v>1289</v>
      </c>
      <c r="P55" s="6">
        <f>IFERROR(Q55/R55,"")</f>
        <v>0.25</v>
      </c>
      <c r="Q55" s="4">
        <v>1</v>
      </c>
      <c r="R55" s="4">
        <f>(COUNTIF(QuizzesByQuiz!B$2:B$100,C55)=0)*4</f>
        <v>4</v>
      </c>
      <c r="S55" s="5">
        <v>44659.685435625128</v>
      </c>
      <c r="T55" s="4" t="s">
        <v>1289</v>
      </c>
      <c r="U55" s="6">
        <f>IFERROR(V55/W55,"")</f>
        <v>0</v>
      </c>
      <c r="W55" s="4">
        <f>(COUNTIF(QuizzesByQuiz!C$2:C$100,C55)=0)*5</f>
        <v>5</v>
      </c>
      <c r="Y55" s="4" t="s">
        <v>1289</v>
      </c>
      <c r="Z55" s="6">
        <f>IFERROR(AA55/AB55,"")</f>
        <v>0.57999999999999996</v>
      </c>
      <c r="AA55" s="4">
        <f>IF(COUNTA(AC55,AG55)&gt;0, MAX(AC55,AG55),"")</f>
        <v>14.5</v>
      </c>
      <c r="AB55" s="4">
        <f>25</f>
        <v>25</v>
      </c>
      <c r="AC55" s="4">
        <v>14.5</v>
      </c>
      <c r="AD55" s="4">
        <v>25</v>
      </c>
      <c r="AE55" s="5">
        <v>44674.675397828054</v>
      </c>
      <c r="AF55" s="4" t="s">
        <v>1289</v>
      </c>
      <c r="AH55" s="4">
        <v>25</v>
      </c>
      <c r="AJ55" s="4" t="s">
        <v>1289</v>
      </c>
      <c r="AK55" s="6">
        <f>IFERROR(AL55/AM55,"")</f>
        <v>1</v>
      </c>
      <c r="AL55" s="4">
        <v>5</v>
      </c>
      <c r="AM55" s="4">
        <f>(COUNTIF(QuizzesByQuiz!D$2:D$100,C55)=0)*5</f>
        <v>5</v>
      </c>
      <c r="AN55" s="5">
        <v>44675.678842372501</v>
      </c>
      <c r="AO55" s="4" t="s">
        <v>1289</v>
      </c>
      <c r="AP55" s="6">
        <f>IFERROR(AQ55/AR55,"")</f>
        <v>0</v>
      </c>
      <c r="AR55" s="4">
        <f>(COUNTIF(QuizzesByQuiz!E$2:E$100,C55)=0)*3</f>
        <v>3</v>
      </c>
      <c r="AT55" s="4" t="s">
        <v>1289</v>
      </c>
      <c r="AU55" s="6">
        <f>IFERROR(AV55/AW55,"")</f>
        <v>0.5</v>
      </c>
      <c r="AV55" s="4">
        <v>3</v>
      </c>
      <c r="AW55" s="4">
        <f>(COUNTIF(QuizzesByQuiz!F$2:F$100,C55)=0)*6</f>
        <v>6</v>
      </c>
      <c r="AX55" s="5">
        <v>44687.937171819503</v>
      </c>
      <c r="AY55" s="4" t="s">
        <v>1289</v>
      </c>
      <c r="AZ55" s="6">
        <f>IFERROR(BA55/BB55,"")</f>
        <v>0.47826086956521741</v>
      </c>
      <c r="BA55" s="4">
        <v>11</v>
      </c>
      <c r="BB55" s="4">
        <v>23</v>
      </c>
      <c r="BC55" s="5">
        <v>44692.292433322822</v>
      </c>
      <c r="BD55" s="4" t="s">
        <v>1289</v>
      </c>
      <c r="BE55" s="6">
        <f>IFERROR(BF55/BG55,"")</f>
        <v>0</v>
      </c>
      <c r="BG55" s="4">
        <f>(COUNTIF(QuizzesByQuiz!G$2:G$100,C55)=0)*3</f>
        <v>3</v>
      </c>
      <c r="BI55" s="4" t="s">
        <v>1289</v>
      </c>
      <c r="BJ55" s="6">
        <f>IFERROR(BK55/BL55,"")</f>
        <v>0.33333333333333331</v>
      </c>
      <c r="BK55" s="4">
        <v>1</v>
      </c>
      <c r="BL55" s="4">
        <f>(COUNTIF(QuizzesByQuiz!H$2:H$100,C55)=0)*3</f>
        <v>3</v>
      </c>
      <c r="BM55" s="5">
        <v>44701.824794026295</v>
      </c>
      <c r="BN55" s="4" t="s">
        <v>1289</v>
      </c>
      <c r="BO55" s="6">
        <f>IFERROR(BP55/BQ55,"")</f>
        <v>0.52500000000000002</v>
      </c>
      <c r="BP55" s="4">
        <v>21</v>
      </c>
      <c r="BQ55" s="4">
        <v>40</v>
      </c>
      <c r="BR55" s="5">
        <v>44707.971376640613</v>
      </c>
      <c r="BS55" s="4" t="s">
        <v>1289</v>
      </c>
      <c r="BT55" s="6">
        <f>IFERROR(BU55/BV55,"")</f>
        <v>0.6</v>
      </c>
      <c r="BU55" s="4">
        <v>3</v>
      </c>
      <c r="BV55" s="4">
        <f>(COUNTIF(QuizzesByQuiz!I$2:I$100,C55)=0)*5</f>
        <v>5</v>
      </c>
      <c r="BW55" s="5">
        <v>44708.725647884974</v>
      </c>
      <c r="BX55" s="4" t="s">
        <v>1289</v>
      </c>
      <c r="BY55" s="6">
        <f>BZ55/CA55</f>
        <v>1</v>
      </c>
      <c r="BZ55" s="4">
        <v>100</v>
      </c>
      <c r="CA55" s="4">
        <v>100</v>
      </c>
      <c r="CB55" s="5">
        <v>44719.248139743657</v>
      </c>
      <c r="CC55" s="4" t="s">
        <v>1289</v>
      </c>
      <c r="CD55" s="6">
        <f>CE55/CF55</f>
        <v>0</v>
      </c>
      <c r="CF55" s="4">
        <v>100</v>
      </c>
      <c r="CH55" s="4" t="s">
        <v>1289</v>
      </c>
      <c r="CI55" s="6">
        <f>IFERROR(CJ55/CK55,"")</f>
        <v>0</v>
      </c>
      <c r="CJ55" s="4">
        <v>0</v>
      </c>
      <c r="CK55" s="4">
        <f>(COUNTIF(QuizzesByQuiz!I$2:I$100,C55)=0)*1</f>
        <v>1</v>
      </c>
      <c r="CL55" s="5">
        <v>44715.763465712822</v>
      </c>
      <c r="CM55" s="4" t="s">
        <v>1289</v>
      </c>
      <c r="CN55" s="6">
        <f>IFERROR(CO55/CP55,"")</f>
        <v>0.63194444444444442</v>
      </c>
      <c r="CO55" s="4">
        <v>45.5</v>
      </c>
      <c r="CP55" s="4">
        <f>(COUNTIF('Exams by Exam'!D$2:D$5,C55)=0)*72</f>
        <v>72</v>
      </c>
      <c r="CQ55" s="5">
        <v>44720.098172663806</v>
      </c>
      <c r="CR55" s="4" t="s">
        <v>1289</v>
      </c>
      <c r="CS55" s="4" t="s">
        <v>1289</v>
      </c>
      <c r="CT55" s="6">
        <f>VLOOKUP(C55,Webwork!$G$2:$I$230,2,FALSE)/100</f>
        <v>0.65</v>
      </c>
    </row>
    <row r="56" spans="1:98" x14ac:dyDescent="0.2">
      <c r="A56" s="4" t="s">
        <v>872</v>
      </c>
      <c r="B56" s="4" t="s">
        <v>871</v>
      </c>
      <c r="C56" s="4" t="s">
        <v>868</v>
      </c>
      <c r="D56" s="8">
        <f>E56*20%+F56*10%+G56*40%+H56*30%</f>
        <v>0.62525000000000008</v>
      </c>
      <c r="E56" s="7">
        <f>CT56</f>
        <v>0.76</v>
      </c>
      <c r="F56" s="7">
        <f>(AVERAGE(K56,P56,U56,AK56,AP56,AU56,BE56,BJ56,BT56,CI56)+CD56)/(1+CD56)</f>
        <v>0</v>
      </c>
      <c r="G56" s="6">
        <f>(SUM(Z56,AZ56,(BO56+BY56)/(1+BY56))-MIN(Z56,AZ56,(BO56+BY56)/(1+BY56)))/2</f>
        <v>0.66750000000000009</v>
      </c>
      <c r="H56" s="7">
        <f>CN56</f>
        <v>0.6875</v>
      </c>
      <c r="I56" s="4" t="s">
        <v>869</v>
      </c>
      <c r="J56" s="4" t="s">
        <v>1298</v>
      </c>
      <c r="K56" s="6">
        <f>IFERROR(L56/M56,"")</f>
        <v>0</v>
      </c>
      <c r="M56" s="4">
        <f>(COUNTIF(QuizzesByQuiz!A$2:A$100,C56)=0)*5</f>
        <v>5</v>
      </c>
      <c r="O56" s="4" t="s">
        <v>1289</v>
      </c>
      <c r="P56" s="6">
        <f>IFERROR(Q56/R56,"")</f>
        <v>0</v>
      </c>
      <c r="R56" s="4">
        <f>(COUNTIF(QuizzesByQuiz!B$2:B$100,C56)=0)*4</f>
        <v>4</v>
      </c>
      <c r="T56" s="4" t="s">
        <v>1289</v>
      </c>
      <c r="U56" s="6">
        <f>IFERROR(V56/W56,"")</f>
        <v>0</v>
      </c>
      <c r="W56" s="4">
        <f>(COUNTIF(QuizzesByQuiz!C$2:C$100,C56)=0)*5</f>
        <v>5</v>
      </c>
      <c r="Y56" s="4" t="s">
        <v>1289</v>
      </c>
      <c r="Z56" s="6">
        <f>IFERROR(AA56/AB56,"")</f>
        <v>0.66</v>
      </c>
      <c r="AA56" s="4">
        <f>IF(COUNTA(AC56,AG56)&gt;0, MAX(AC56,AG56),"")</f>
        <v>16.5</v>
      </c>
      <c r="AB56" s="4">
        <f>25</f>
        <v>25</v>
      </c>
      <c r="AC56" s="4">
        <v>16.5</v>
      </c>
      <c r="AD56" s="4">
        <v>25</v>
      </c>
      <c r="AE56" s="5">
        <v>44674.675359247252</v>
      </c>
      <c r="AF56" s="4" t="s">
        <v>1289</v>
      </c>
      <c r="AH56" s="4">
        <v>25</v>
      </c>
      <c r="AJ56" s="4" t="s">
        <v>1289</v>
      </c>
      <c r="AK56" s="6">
        <f>IFERROR(AL56/AM56,"")</f>
        <v>0</v>
      </c>
      <c r="AM56" s="4">
        <f>(COUNTIF(QuizzesByQuiz!D$2:D$100,C56)=0)*5</f>
        <v>5</v>
      </c>
      <c r="AO56" s="4" t="s">
        <v>1289</v>
      </c>
      <c r="AP56" s="6">
        <f>IFERROR(AQ56/AR56,"")</f>
        <v>0</v>
      </c>
      <c r="AR56" s="4">
        <f>(COUNTIF(QuizzesByQuiz!E$2:E$100,C56)=0)*3</f>
        <v>3</v>
      </c>
      <c r="AT56" s="4" t="s">
        <v>1289</v>
      </c>
      <c r="AU56" s="6">
        <f>IFERROR(AV56/AW56,"")</f>
        <v>0</v>
      </c>
      <c r="AW56" s="4">
        <f>(COUNTIF(QuizzesByQuiz!F$2:F$100,C56)=0)*6</f>
        <v>6</v>
      </c>
      <c r="AY56" s="4" t="s">
        <v>1289</v>
      </c>
      <c r="AZ56" s="6">
        <f>IFERROR(BA56/BB56,"")</f>
        <v>0.39130434782608697</v>
      </c>
      <c r="BA56" s="4">
        <v>9</v>
      </c>
      <c r="BB56" s="4">
        <v>23</v>
      </c>
      <c r="BC56" s="5">
        <v>44692.285305112338</v>
      </c>
      <c r="BD56" s="4" t="s">
        <v>1289</v>
      </c>
      <c r="BE56" s="6">
        <f>IFERROR(BF56/BG56,"")</f>
        <v>0</v>
      </c>
      <c r="BG56" s="4">
        <f>(COUNTIF(QuizzesByQuiz!G$2:G$100,C56)=0)*3</f>
        <v>3</v>
      </c>
      <c r="BI56" s="4" t="s">
        <v>1289</v>
      </c>
      <c r="BJ56" s="6">
        <f>IFERROR(BK56/BL56,"")</f>
        <v>0</v>
      </c>
      <c r="BL56" s="4">
        <f>(COUNTIF(QuizzesByQuiz!H$2:H$100,C56)=0)*3</f>
        <v>3</v>
      </c>
      <c r="BN56" s="4" t="s">
        <v>1289</v>
      </c>
      <c r="BO56" s="6">
        <f>IFERROR(BP56/BQ56,"")</f>
        <v>0.35</v>
      </c>
      <c r="BP56" s="4">
        <v>14</v>
      </c>
      <c r="BQ56" s="4">
        <v>40</v>
      </c>
      <c r="BR56" s="5">
        <v>44707.971376669608</v>
      </c>
      <c r="BS56" s="4" t="s">
        <v>1289</v>
      </c>
      <c r="BT56" s="6">
        <f>IFERROR(BU56/BV56,"")</f>
        <v>0</v>
      </c>
      <c r="BV56" s="4">
        <f>(COUNTIF(QuizzesByQuiz!I$2:I$100,C56)=0)*5</f>
        <v>5</v>
      </c>
      <c r="BX56" s="4" t="s">
        <v>1289</v>
      </c>
      <c r="BY56" s="6">
        <f>BZ56/CA56</f>
        <v>1</v>
      </c>
      <c r="BZ56" s="4">
        <v>100</v>
      </c>
      <c r="CA56" s="4">
        <v>100</v>
      </c>
      <c r="CB56" s="5">
        <v>44719.195206029821</v>
      </c>
      <c r="CC56" s="4" t="s">
        <v>1289</v>
      </c>
      <c r="CD56" s="6">
        <f>CE56/CF56</f>
        <v>0</v>
      </c>
      <c r="CF56" s="4">
        <v>100</v>
      </c>
      <c r="CH56" s="4" t="s">
        <v>1289</v>
      </c>
      <c r="CI56" s="6">
        <f>IFERROR(CJ56/CK56,"")</f>
        <v>0</v>
      </c>
      <c r="CK56" s="4">
        <f>(COUNTIF(QuizzesByQuiz!I$2:I$100,C56)=0)*1</f>
        <v>1</v>
      </c>
      <c r="CM56" s="4" t="s">
        <v>1289</v>
      </c>
      <c r="CN56" s="6">
        <f>IFERROR(CO56/CP56,"")</f>
        <v>0.6875</v>
      </c>
      <c r="CO56" s="4">
        <v>49.5</v>
      </c>
      <c r="CP56" s="4">
        <f>(COUNTIF('Exams by Exam'!D$2:D$5,C56)=0)*72</f>
        <v>72</v>
      </c>
      <c r="CQ56" s="5">
        <v>44720.097939442756</v>
      </c>
      <c r="CR56" s="4" t="s">
        <v>1289</v>
      </c>
      <c r="CS56" s="4" t="s">
        <v>1289</v>
      </c>
      <c r="CT56" s="6">
        <f>VLOOKUP(C56,Webwork!$G$2:$I$230,2,FALSE)/100</f>
        <v>0.76</v>
      </c>
    </row>
    <row r="57" spans="1:98" x14ac:dyDescent="0.2">
      <c r="A57" s="4" t="s">
        <v>1006</v>
      </c>
      <c r="B57" s="4" t="s">
        <v>1005</v>
      </c>
      <c r="C57" s="4" t="s">
        <v>1002</v>
      </c>
      <c r="D57" s="8">
        <f>E57*20%+F57*10%+G57*40%+H57*30%</f>
        <v>0.62560235507246376</v>
      </c>
      <c r="E57" s="7">
        <f>CT57</f>
        <v>0.85</v>
      </c>
      <c r="F57" s="7">
        <f>(AVERAGE(K57,P57,U57,AK57,AP57,AU57,BE57,BJ57,BT57,CI57)+CD57)/(1+CD57)</f>
        <v>0.66979166666666667</v>
      </c>
      <c r="G57" s="6">
        <f>(SUM(Z57,AZ57,(BO57+BY57)/(1+BY57))-MIN(Z57,AZ57,(BO57+BY57)/(1+BY57)))/2</f>
        <v>0.58614130434782608</v>
      </c>
      <c r="H57" s="7">
        <f>CN57</f>
        <v>0.51388888888888884</v>
      </c>
      <c r="I57" s="4" t="s">
        <v>1003</v>
      </c>
      <c r="J57" s="4" t="s">
        <v>1301</v>
      </c>
      <c r="K57" s="6">
        <f>IFERROR(L57/M57,"")</f>
        <v>1</v>
      </c>
      <c r="L57" s="4">
        <v>5</v>
      </c>
      <c r="M57" s="4">
        <f>(COUNTIF(QuizzesByQuiz!A$2:A$100,C57)=0)*5</f>
        <v>5</v>
      </c>
      <c r="N57" s="5">
        <v>44650.909748667647</v>
      </c>
      <c r="O57" s="4" t="s">
        <v>1289</v>
      </c>
      <c r="P57" s="6">
        <f>IFERROR(Q57/R57,"")</f>
        <v>0.25</v>
      </c>
      <c r="Q57" s="4">
        <v>1</v>
      </c>
      <c r="R57" s="4">
        <f>(COUNTIF(QuizzesByQuiz!B$2:B$100,C57)=0)*4</f>
        <v>4</v>
      </c>
      <c r="S57" s="5">
        <v>44657.935528777984</v>
      </c>
      <c r="T57" s="4" t="s">
        <v>1289</v>
      </c>
      <c r="U57" s="6">
        <f>IFERROR(V57/W57,"")</f>
        <v>0.6</v>
      </c>
      <c r="V57" s="4">
        <v>3</v>
      </c>
      <c r="W57" s="4">
        <f>(COUNTIF(QuizzesByQuiz!C$2:C$100,C57)=0)*5</f>
        <v>5</v>
      </c>
      <c r="X57" s="5">
        <v>44677.865289768903</v>
      </c>
      <c r="Y57" s="4" t="s">
        <v>1289</v>
      </c>
      <c r="Z57" s="6">
        <f>IFERROR(AA57/AB57,"")</f>
        <v>0.32</v>
      </c>
      <c r="AA57" s="4">
        <f>IF(COUNTA(AC57,AG57)&gt;0, MAX(AC57,AG57),"")</f>
        <v>8</v>
      </c>
      <c r="AB57" s="4">
        <f>25</f>
        <v>25</v>
      </c>
      <c r="AC57" s="4">
        <v>8</v>
      </c>
      <c r="AD57" s="4">
        <v>25</v>
      </c>
      <c r="AE57" s="5">
        <v>44674.675359273213</v>
      </c>
      <c r="AF57" s="4" t="s">
        <v>1289</v>
      </c>
      <c r="AH57" s="4">
        <v>25</v>
      </c>
      <c r="AJ57" s="4" t="s">
        <v>1289</v>
      </c>
      <c r="AK57" s="6" t="str">
        <f>IFERROR(AL57/AM57,"")</f>
        <v/>
      </c>
      <c r="AM57" s="4">
        <f>(COUNTIF(QuizzesByQuiz!D$2:D$100,C57)=0)*5</f>
        <v>0</v>
      </c>
      <c r="AO57" s="4" t="s">
        <v>1289</v>
      </c>
      <c r="AP57" s="6">
        <f>IFERROR(AQ57/AR57,"")</f>
        <v>0.33333333333333331</v>
      </c>
      <c r="AQ57" s="4">
        <v>1</v>
      </c>
      <c r="AR57" s="4">
        <f>(COUNTIF(QuizzesByQuiz!E$2:E$100,C57)=0)*3</f>
        <v>3</v>
      </c>
      <c r="AS57" s="5">
        <v>44687.925386405215</v>
      </c>
      <c r="AT57" s="4" t="s">
        <v>1289</v>
      </c>
      <c r="AU57" s="6" t="str">
        <f>IFERROR(AV57/AW57,"")</f>
        <v/>
      </c>
      <c r="AW57" s="4">
        <f>(COUNTIF(QuizzesByQuiz!F$2:F$100,C57)=0)*6</f>
        <v>0</v>
      </c>
      <c r="AY57" s="4" t="s">
        <v>1289</v>
      </c>
      <c r="AZ57" s="6">
        <f>IFERROR(BA57/BB57,"")</f>
        <v>0.43478260869565216</v>
      </c>
      <c r="BA57" s="4">
        <v>10</v>
      </c>
      <c r="BB57" s="4">
        <v>23</v>
      </c>
      <c r="BC57" s="5">
        <v>44692.286386178414</v>
      </c>
      <c r="BD57" s="4" t="s">
        <v>1289</v>
      </c>
      <c r="BE57" s="6">
        <f>IFERROR(BF57/BG57,"")</f>
        <v>0.33333333333333331</v>
      </c>
      <c r="BF57" s="4">
        <v>1</v>
      </c>
      <c r="BG57" s="4">
        <f>(COUNTIF(QuizzesByQuiz!G$2:G$100,C57)=0)*3</f>
        <v>3</v>
      </c>
      <c r="BH57" s="5">
        <v>44694.82317064864</v>
      </c>
      <c r="BI57" s="4" t="s">
        <v>1289</v>
      </c>
      <c r="BJ57" s="6">
        <f>IFERROR(BK57/BL57,"")</f>
        <v>0</v>
      </c>
      <c r="BL57" s="4">
        <f>(COUNTIF(QuizzesByQuiz!H$2:H$100,C57)=0)*3</f>
        <v>3</v>
      </c>
      <c r="BN57" s="4" t="s">
        <v>1289</v>
      </c>
      <c r="BO57" s="6">
        <f>IFERROR(BP57/BQ57,"")</f>
        <v>0.47499999999999998</v>
      </c>
      <c r="BP57" s="4">
        <v>19</v>
      </c>
      <c r="BQ57" s="4">
        <v>40</v>
      </c>
      <c r="BR57" s="5">
        <v>44707.971252560244</v>
      </c>
      <c r="BS57" s="4" t="s">
        <v>1289</v>
      </c>
      <c r="BT57" s="6">
        <f>IFERROR(BU57/BV57,"")</f>
        <v>0.2</v>
      </c>
      <c r="BU57" s="4">
        <v>1</v>
      </c>
      <c r="BV57" s="4">
        <f>(COUNTIF(QuizzesByQuiz!I$2:I$100,C57)=0)*5</f>
        <v>5</v>
      </c>
      <c r="BW57" s="5">
        <v>44712.929439867701</v>
      </c>
      <c r="BX57" s="4" t="s">
        <v>1289</v>
      </c>
      <c r="BY57" s="6">
        <f>BZ57/CA57</f>
        <v>1</v>
      </c>
      <c r="BZ57" s="4">
        <v>100</v>
      </c>
      <c r="CA57" s="4">
        <v>100</v>
      </c>
      <c r="CB57" s="5">
        <v>44719.013931574278</v>
      </c>
      <c r="CC57" s="4" t="s">
        <v>1289</v>
      </c>
      <c r="CD57" s="6">
        <f>CE57/CF57</f>
        <v>1</v>
      </c>
      <c r="CE57" s="4">
        <v>100</v>
      </c>
      <c r="CF57" s="4">
        <v>100</v>
      </c>
      <c r="CG57" s="5">
        <v>44719.0121914599</v>
      </c>
      <c r="CH57" s="4" t="s">
        <v>1289</v>
      </c>
      <c r="CI57" s="6">
        <f>IFERROR(CJ57/CK57,"")</f>
        <v>0</v>
      </c>
      <c r="CK57" s="4">
        <f>(COUNTIF(QuizzesByQuiz!I$2:I$100,C57)=0)*1</f>
        <v>1</v>
      </c>
      <c r="CM57" s="4" t="s">
        <v>1289</v>
      </c>
      <c r="CN57" s="6">
        <f>IFERROR(CO57/CP57,"")</f>
        <v>0.51388888888888884</v>
      </c>
      <c r="CO57" s="4">
        <v>37</v>
      </c>
      <c r="CP57" s="4">
        <f>(COUNTIF('Exams by Exam'!D$2:D$5,C57)=0)*72</f>
        <v>72</v>
      </c>
      <c r="CQ57" s="5">
        <v>44720.097940643725</v>
      </c>
      <c r="CR57" s="4" t="s">
        <v>1289</v>
      </c>
      <c r="CS57" s="4" t="s">
        <v>1289</v>
      </c>
      <c r="CT57" s="6">
        <f>VLOOKUP(C57,Webwork!$G$2:$I$230,2,FALSE)/100</f>
        <v>0.85</v>
      </c>
    </row>
    <row r="58" spans="1:98" x14ac:dyDescent="0.2">
      <c r="A58" s="4" t="s">
        <v>754</v>
      </c>
      <c r="B58" s="4" t="s">
        <v>1175</v>
      </c>
      <c r="C58" s="4" t="s">
        <v>1172</v>
      </c>
      <c r="D58" s="8">
        <f>E58*20%+F58*10%+G58*40%+H58*30%</f>
        <v>0.6269907407407409</v>
      </c>
      <c r="E58" s="7">
        <f>CT58</f>
        <v>0.51</v>
      </c>
      <c r="F58" s="7">
        <f>(AVERAGE(K58,P58,U58,AK58,AP58,AU58,BE58,BJ58,BT58,CI58)+CD58)/(1+CD58)</f>
        <v>0.50740740740740742</v>
      </c>
      <c r="G58" s="6">
        <f>(SUM(Z58,AZ58,(BO58+BY58)/(1+BY58))-MIN(Z58,AZ58,(BO58+BY58)/(1+BY58)))/2</f>
        <v>0.60750000000000015</v>
      </c>
      <c r="H58" s="7">
        <f>CN58</f>
        <v>0.77083333333333337</v>
      </c>
      <c r="I58" s="4" t="s">
        <v>1173</v>
      </c>
      <c r="J58" s="4" t="s">
        <v>1298</v>
      </c>
      <c r="K58" s="6">
        <f>IFERROR(L58/M58,"")</f>
        <v>1</v>
      </c>
      <c r="L58" s="4">
        <v>5</v>
      </c>
      <c r="M58" s="4">
        <f>(COUNTIF(QuizzesByQuiz!A$2:A$100,C58)=0)*5</f>
        <v>5</v>
      </c>
      <c r="N58" s="5">
        <v>44653.067147844456</v>
      </c>
      <c r="O58" s="4" t="s">
        <v>1289</v>
      </c>
      <c r="P58" s="6" t="str">
        <f>IFERROR(Q58/R58,"")</f>
        <v/>
      </c>
      <c r="R58" s="4">
        <f>(COUNTIF(QuizzesByQuiz!B$2:B$100,C58)=0)*4</f>
        <v>0</v>
      </c>
      <c r="T58" s="4" t="s">
        <v>1289</v>
      </c>
      <c r="U58" s="6">
        <f>IFERROR(V58/W58,"")</f>
        <v>0.8</v>
      </c>
      <c r="V58" s="4">
        <v>4</v>
      </c>
      <c r="W58" s="4">
        <f>(COUNTIF(QuizzesByQuiz!C$2:C$100,C58)=0)*5</f>
        <v>5</v>
      </c>
      <c r="X58" s="5">
        <v>44667.931409237637</v>
      </c>
      <c r="Y58" s="4" t="s">
        <v>1289</v>
      </c>
      <c r="Z58" s="6">
        <f>IFERROR(AA58/AB58,"")</f>
        <v>0.44</v>
      </c>
      <c r="AA58" s="4">
        <f>IF(COUNTA(AC58,AG58)&gt;0, MAX(AC58,AG58),"")</f>
        <v>11</v>
      </c>
      <c r="AB58" s="4">
        <f>25</f>
        <v>25</v>
      </c>
      <c r="AC58" s="4">
        <v>11</v>
      </c>
      <c r="AD58" s="4">
        <v>25</v>
      </c>
      <c r="AE58" s="5">
        <v>44674.675353456274</v>
      </c>
      <c r="AF58" s="4" t="s">
        <v>1289</v>
      </c>
      <c r="AH58" s="4">
        <v>25</v>
      </c>
      <c r="AJ58" s="4" t="s">
        <v>1289</v>
      </c>
      <c r="AK58" s="6">
        <f>IFERROR(AL58/AM58,"")</f>
        <v>1</v>
      </c>
      <c r="AL58" s="4">
        <v>5</v>
      </c>
      <c r="AM58" s="4">
        <f>(COUNTIF(QuizzesByQuiz!D$2:D$100,C58)=0)*5</f>
        <v>5</v>
      </c>
      <c r="AN58" s="5">
        <v>44675.678841667948</v>
      </c>
      <c r="AO58" s="4" t="s">
        <v>1289</v>
      </c>
      <c r="AP58" s="6">
        <f>IFERROR(AQ58/AR58,"")</f>
        <v>0</v>
      </c>
      <c r="AQ58" s="4">
        <v>0</v>
      </c>
      <c r="AR58" s="4">
        <f>(COUNTIF(QuizzesByQuiz!E$2:E$100,C58)=0)*3</f>
        <v>3</v>
      </c>
      <c r="AS58" s="5">
        <v>44680.804338981208</v>
      </c>
      <c r="AT58" s="4" t="s">
        <v>1289</v>
      </c>
      <c r="AU58" s="6">
        <f>IFERROR(AV58/AW58,"")</f>
        <v>0.5</v>
      </c>
      <c r="AV58" s="4">
        <v>3</v>
      </c>
      <c r="AW58" s="4">
        <f>(COUNTIF(QuizzesByQuiz!F$2:F$100,C58)=0)*6</f>
        <v>6</v>
      </c>
      <c r="AX58" s="5">
        <v>44687.9371720731</v>
      </c>
      <c r="AY58" s="4" t="s">
        <v>1289</v>
      </c>
      <c r="AZ58" s="6">
        <f>IFERROR(BA58/BB58,"")</f>
        <v>0.17391304347826086</v>
      </c>
      <c r="BA58" s="4">
        <v>4</v>
      </c>
      <c r="BB58" s="4">
        <v>23</v>
      </c>
      <c r="BC58" s="5">
        <v>44692.286109306224</v>
      </c>
      <c r="BD58" s="4" t="s">
        <v>1289</v>
      </c>
      <c r="BE58" s="6">
        <f>IFERROR(BF58/BG58,"")</f>
        <v>0</v>
      </c>
      <c r="BF58" s="4">
        <v>0</v>
      </c>
      <c r="BG58" s="4">
        <f>(COUNTIF(QuizzesByQuiz!G$2:G$100,C58)=0)*3</f>
        <v>3</v>
      </c>
      <c r="BH58" s="5">
        <v>44698.621119782503</v>
      </c>
      <c r="BI58" s="4" t="s">
        <v>1289</v>
      </c>
      <c r="BJ58" s="6">
        <f>IFERROR(BK58/BL58,"")</f>
        <v>0.66666666666666663</v>
      </c>
      <c r="BK58" s="4">
        <v>2</v>
      </c>
      <c r="BL58" s="4">
        <f>(COUNTIF(QuizzesByQuiz!H$2:H$100,C58)=0)*3</f>
        <v>3</v>
      </c>
      <c r="BM58" s="5">
        <v>44701.824793776497</v>
      </c>
      <c r="BN58" s="4" t="s">
        <v>1289</v>
      </c>
      <c r="BO58" s="6">
        <f>IFERROR(BP58/BQ58,"")</f>
        <v>0.55000000000000004</v>
      </c>
      <c r="BP58" s="4">
        <v>22</v>
      </c>
      <c r="BQ58" s="4">
        <v>40</v>
      </c>
      <c r="BR58" s="5">
        <v>44707.971401624964</v>
      </c>
      <c r="BS58" s="4" t="s">
        <v>1289</v>
      </c>
      <c r="BT58" s="6">
        <f>IFERROR(BU58/BV58,"")</f>
        <v>0.6</v>
      </c>
      <c r="BU58" s="4">
        <v>3</v>
      </c>
      <c r="BV58" s="4">
        <f>(COUNTIF(QuizzesByQuiz!I$2:I$100,C58)=0)*5</f>
        <v>5</v>
      </c>
      <c r="BW58" s="5">
        <v>44708.725647659681</v>
      </c>
      <c r="BX58" s="4" t="s">
        <v>1289</v>
      </c>
      <c r="BY58" s="6">
        <f>BZ58/CA58</f>
        <v>1</v>
      </c>
      <c r="BZ58" s="4">
        <v>100</v>
      </c>
      <c r="CA58" s="4">
        <v>100</v>
      </c>
      <c r="CB58" s="5">
        <v>44719.088265383958</v>
      </c>
      <c r="CC58" s="4" t="s">
        <v>1289</v>
      </c>
      <c r="CD58" s="6">
        <f>CE58/CF58</f>
        <v>0</v>
      </c>
      <c r="CF58" s="4">
        <v>100</v>
      </c>
      <c r="CH58" s="4" t="s">
        <v>1289</v>
      </c>
      <c r="CI58" s="6">
        <f>IFERROR(CJ58/CK58,"")</f>
        <v>0</v>
      </c>
      <c r="CJ58" s="4">
        <v>0</v>
      </c>
      <c r="CK58" s="4">
        <f>(COUNTIF(QuizzesByQuiz!I$2:I$100,C58)=0)*1</f>
        <v>1</v>
      </c>
      <c r="CL58" s="5">
        <v>44715.763465910568</v>
      </c>
      <c r="CM58" s="4" t="s">
        <v>1289</v>
      </c>
      <c r="CN58" s="6">
        <f>IFERROR(CO58/CP58,"")</f>
        <v>0.77083333333333337</v>
      </c>
      <c r="CO58" s="4">
        <v>55.5</v>
      </c>
      <c r="CP58" s="4">
        <f>(COUNTIF('Exams by Exam'!D$2:D$5,C58)=0)*72</f>
        <v>72</v>
      </c>
      <c r="CQ58" s="5">
        <v>44720.098172623068</v>
      </c>
      <c r="CR58" s="4" t="s">
        <v>1289</v>
      </c>
      <c r="CS58" s="4" t="s">
        <v>1289</v>
      </c>
      <c r="CT58" s="6">
        <f>VLOOKUP(C58,Webwork!$G$2:$I$230,2,FALSE)/100</f>
        <v>0.51</v>
      </c>
    </row>
    <row r="59" spans="1:98" x14ac:dyDescent="0.2">
      <c r="A59" s="4" t="s">
        <v>288</v>
      </c>
      <c r="B59" s="4" t="s">
        <v>287</v>
      </c>
      <c r="C59" s="4" t="s">
        <v>284</v>
      </c>
      <c r="D59" s="8">
        <f>E59*20%+F59*10%+G59*40%+H59*30%</f>
        <v>0.6396811594202898</v>
      </c>
      <c r="E59" s="7">
        <f>CT59</f>
        <v>0.92</v>
      </c>
      <c r="F59" s="7">
        <f>(AVERAGE(K59,P59,U59,AK59,AP59,AU59,BE59,BJ59,BT59,CI59)+CD59)/(1+CD59)</f>
        <v>0.65916666666666668</v>
      </c>
      <c r="G59" s="6">
        <f>(SUM(Z59,AZ59,(BO59+BY59)/(1+BY59))-MIN(Z59,AZ59,(BO59+BY59)/(1+BY59)))/2</f>
        <v>0.51086956521739124</v>
      </c>
      <c r="H59" s="7">
        <f>CN59</f>
        <v>0.61805555555555558</v>
      </c>
      <c r="I59" s="4" t="s">
        <v>285</v>
      </c>
      <c r="J59" s="4" t="s">
        <v>1290</v>
      </c>
      <c r="K59" s="6">
        <f>IFERROR(L59/M59,"")</f>
        <v>1</v>
      </c>
      <c r="L59" s="4">
        <v>5</v>
      </c>
      <c r="M59" s="4">
        <f>(COUNTIF(QuizzesByQuiz!A$2:A$100,C59)=0)*5</f>
        <v>5</v>
      </c>
      <c r="N59" s="5">
        <v>44653.067146702408</v>
      </c>
      <c r="O59" s="4" t="s">
        <v>1289</v>
      </c>
      <c r="P59" s="6">
        <f>IFERROR(Q59/R59,"")</f>
        <v>0.25</v>
      </c>
      <c r="Q59" s="4">
        <v>1</v>
      </c>
      <c r="R59" s="4">
        <f>(COUNTIF(QuizzesByQuiz!B$2:B$100,C59)=0)*4</f>
        <v>4</v>
      </c>
      <c r="S59" s="5">
        <v>44659.685435530875</v>
      </c>
      <c r="T59" s="4" t="s">
        <v>1289</v>
      </c>
      <c r="U59" s="6">
        <f>IFERROR(V59/W59,"")</f>
        <v>0.6</v>
      </c>
      <c r="V59" s="4">
        <v>3</v>
      </c>
      <c r="W59" s="4">
        <f>(COUNTIF(QuizzesByQuiz!C$2:C$100,C59)=0)*5</f>
        <v>5</v>
      </c>
      <c r="X59" s="5">
        <v>44667.931408770957</v>
      </c>
      <c r="Y59" s="4" t="s">
        <v>1289</v>
      </c>
      <c r="Z59" s="6">
        <f>IFERROR(AA59/AB59,"")</f>
        <v>0.32</v>
      </c>
      <c r="AA59" s="4">
        <f>IF(COUNTA(AC59,AG59)&gt;0, MAX(AC59,AG59),"")</f>
        <v>8</v>
      </c>
      <c r="AB59" s="4">
        <f>25</f>
        <v>25</v>
      </c>
      <c r="AC59" s="4">
        <v>8</v>
      </c>
      <c r="AD59" s="4">
        <v>25</v>
      </c>
      <c r="AE59" s="5">
        <v>44674.675398311389</v>
      </c>
      <c r="AF59" s="4" t="s">
        <v>1289</v>
      </c>
      <c r="AH59" s="4">
        <v>25</v>
      </c>
      <c r="AJ59" s="4" t="s">
        <v>1289</v>
      </c>
      <c r="AK59" s="6">
        <f>IFERROR(AL59/AM59,"")</f>
        <v>1</v>
      </c>
      <c r="AL59" s="4">
        <v>5</v>
      </c>
      <c r="AM59" s="4">
        <f>(COUNTIF(QuizzesByQuiz!D$2:D$100,C59)=0)*5</f>
        <v>5</v>
      </c>
      <c r="AN59" s="5">
        <v>44675.678842585185</v>
      </c>
      <c r="AO59" s="4" t="s">
        <v>1289</v>
      </c>
      <c r="AP59" s="6">
        <f>IFERROR(AQ59/AR59,"")</f>
        <v>0</v>
      </c>
      <c r="AQ59" s="4">
        <v>0</v>
      </c>
      <c r="AR59" s="4">
        <f>(COUNTIF(QuizzesByQuiz!E$2:E$100,C59)=0)*3</f>
        <v>3</v>
      </c>
      <c r="AS59" s="5">
        <v>44680.80433946065</v>
      </c>
      <c r="AT59" s="4" t="s">
        <v>1289</v>
      </c>
      <c r="AU59" s="6">
        <f>IFERROR(AV59/AW59,"")</f>
        <v>0</v>
      </c>
      <c r="AW59" s="4">
        <f>(COUNTIF(QuizzesByQuiz!F$2:F$100,C59)=0)*6</f>
        <v>6</v>
      </c>
      <c r="AY59" s="4" t="s">
        <v>1289</v>
      </c>
      <c r="AZ59" s="6">
        <f>IFERROR(BA59/BB59,"")</f>
        <v>0.52173913043478259</v>
      </c>
      <c r="BA59" s="4">
        <v>12</v>
      </c>
      <c r="BB59" s="4">
        <v>23</v>
      </c>
      <c r="BC59" s="5">
        <v>44692.285661245216</v>
      </c>
      <c r="BD59" s="4" t="s">
        <v>1289</v>
      </c>
      <c r="BE59" s="6">
        <f>IFERROR(BF59/BG59,"")</f>
        <v>0</v>
      </c>
      <c r="BF59" s="4">
        <v>0</v>
      </c>
      <c r="BG59" s="4">
        <f>(COUNTIF(QuizzesByQuiz!G$2:G$100,C59)=0)*3</f>
        <v>3</v>
      </c>
      <c r="BH59" s="5">
        <v>44698.6211204828</v>
      </c>
      <c r="BI59" s="4" t="s">
        <v>1289</v>
      </c>
      <c r="BJ59" s="6">
        <f>IFERROR(BK59/BL59,"")</f>
        <v>0.33333333333333331</v>
      </c>
      <c r="BK59" s="4">
        <v>1</v>
      </c>
      <c r="BL59" s="4">
        <f>(COUNTIF(QuizzesByQuiz!H$2:H$100,C59)=0)*3</f>
        <v>3</v>
      </c>
      <c r="BM59" s="5">
        <v>44702.033765199856</v>
      </c>
      <c r="BN59" s="4" t="s">
        <v>1289</v>
      </c>
      <c r="BO59" s="6">
        <f>IFERROR(BP59/BQ59,"")</f>
        <v>0</v>
      </c>
      <c r="BQ59" s="4">
        <v>40</v>
      </c>
      <c r="BS59" s="4" t="s">
        <v>1289</v>
      </c>
      <c r="BT59" s="6">
        <f>IFERROR(BU59/BV59,"")</f>
        <v>0</v>
      </c>
      <c r="BV59" s="4">
        <f>(COUNTIF(QuizzesByQuiz!I$2:I$100,C59)=0)*5</f>
        <v>5</v>
      </c>
      <c r="BX59" s="4" t="s">
        <v>1289</v>
      </c>
      <c r="BY59" s="6">
        <f>BZ59/CA59</f>
        <v>1</v>
      </c>
      <c r="BZ59" s="4">
        <v>100</v>
      </c>
      <c r="CA59" s="4">
        <v>100</v>
      </c>
      <c r="CB59" s="5">
        <v>44718.979946000058</v>
      </c>
      <c r="CC59" s="4" t="s">
        <v>1289</v>
      </c>
      <c r="CD59" s="6">
        <f>CE59/CF59</f>
        <v>1</v>
      </c>
      <c r="CE59" s="4">
        <v>100</v>
      </c>
      <c r="CF59" s="4">
        <v>100</v>
      </c>
      <c r="CG59" s="5">
        <v>44718.903761157053</v>
      </c>
      <c r="CH59" s="4" t="s">
        <v>1289</v>
      </c>
      <c r="CI59" s="6">
        <f>IFERROR(CJ59/CK59,"")</f>
        <v>0</v>
      </c>
      <c r="CK59" s="4">
        <f>(COUNTIF(QuizzesByQuiz!I$2:I$100,C59)=0)*1</f>
        <v>1</v>
      </c>
      <c r="CM59" s="4" t="s">
        <v>1289</v>
      </c>
      <c r="CN59" s="6">
        <f>IFERROR(CO59/CP59,"")</f>
        <v>0.61805555555555558</v>
      </c>
      <c r="CO59" s="4">
        <v>44.5</v>
      </c>
      <c r="CP59" s="4">
        <f>(COUNTIF('Exams by Exam'!D$2:D$5,C59)=0)*72</f>
        <v>72</v>
      </c>
      <c r="CQ59" s="5">
        <v>44720.098174659201</v>
      </c>
      <c r="CR59" s="4" t="s">
        <v>1289</v>
      </c>
      <c r="CS59" s="4" t="s">
        <v>1289</v>
      </c>
      <c r="CT59" s="6">
        <f>VLOOKUP(C59,Webwork!$G$2:$I$230,2,FALSE)/100</f>
        <v>0.92</v>
      </c>
    </row>
    <row r="60" spans="1:98" x14ac:dyDescent="0.2">
      <c r="A60" s="4" t="s">
        <v>886</v>
      </c>
      <c r="B60" s="4" t="s">
        <v>885</v>
      </c>
      <c r="C60" s="4" t="s">
        <v>882</v>
      </c>
      <c r="D60" s="8">
        <f>E60*20%+F60*10%+G60*40%+H60*30%</f>
        <v>0.64207407407407402</v>
      </c>
      <c r="E60" s="7">
        <f>CT60</f>
        <v>0.47</v>
      </c>
      <c r="F60" s="7">
        <f>(AVERAGE(K60,P60,U60,AK60,AP60,AU60,BE60,BJ60,BT60,CI60)+CD60)/(1+CD60)</f>
        <v>0.27407407407407408</v>
      </c>
      <c r="G60" s="6">
        <f>(SUM(Z60,AZ60,(BO60+BY60)/(1+BY60))-MIN(Z60,AZ60,(BO60+BY60)/(1+BY60)))/2</f>
        <v>0.63500000000000001</v>
      </c>
      <c r="H60" s="7">
        <f>CN60</f>
        <v>0.88888888888888884</v>
      </c>
      <c r="I60" s="4" t="s">
        <v>883</v>
      </c>
      <c r="J60" s="4" t="s">
        <v>1290</v>
      </c>
      <c r="K60" s="6">
        <f>IFERROR(L60/M60,"")</f>
        <v>1</v>
      </c>
      <c r="L60" s="4">
        <v>5</v>
      </c>
      <c r="M60" s="4">
        <f>(COUNTIF(QuizzesByQuiz!A$2:A$100,C60)=0)*5</f>
        <v>5</v>
      </c>
      <c r="N60" s="5">
        <v>44653.067147935733</v>
      </c>
      <c r="O60" s="4" t="s">
        <v>1289</v>
      </c>
      <c r="P60" s="6" t="str">
        <f>IFERROR(Q60/R60,"")</f>
        <v/>
      </c>
      <c r="R60" s="4">
        <f>(COUNTIF(QuizzesByQuiz!B$2:B$100,C60)=0)*4</f>
        <v>0</v>
      </c>
      <c r="T60" s="4" t="s">
        <v>1289</v>
      </c>
      <c r="U60" s="6">
        <f>IFERROR(V60/W60,"")</f>
        <v>0.8</v>
      </c>
      <c r="V60" s="4">
        <v>4</v>
      </c>
      <c r="W60" s="4">
        <f>(COUNTIF(QuizzesByQuiz!C$2:C$100,C60)=0)*5</f>
        <v>5</v>
      </c>
      <c r="X60" s="5">
        <v>44667.931408832839</v>
      </c>
      <c r="Y60" s="4" t="s">
        <v>1289</v>
      </c>
      <c r="Z60" s="6">
        <f>IFERROR(AA60/AB60,"")</f>
        <v>0.42</v>
      </c>
      <c r="AA60" s="4">
        <f>IF(COUNTA(AC60,AG60)&gt;0, MAX(AC60,AG60),"")</f>
        <v>10.5</v>
      </c>
      <c r="AB60" s="4">
        <f>25</f>
        <v>25</v>
      </c>
      <c r="AC60" s="4">
        <v>10.5</v>
      </c>
      <c r="AD60" s="4">
        <v>25</v>
      </c>
      <c r="AE60" s="5">
        <v>44674.675353156854</v>
      </c>
      <c r="AF60" s="4" t="s">
        <v>1289</v>
      </c>
      <c r="AH60" s="4">
        <v>25</v>
      </c>
      <c r="AJ60" s="4" t="s">
        <v>1289</v>
      </c>
      <c r="AK60" s="6">
        <f>IFERROR(AL60/AM60,"")</f>
        <v>0</v>
      </c>
      <c r="AM60" s="4">
        <f>(COUNTIF(QuizzesByQuiz!D$2:D$100,C60)=0)*5</f>
        <v>5</v>
      </c>
      <c r="AO60" s="4" t="s">
        <v>1289</v>
      </c>
      <c r="AP60" s="6">
        <f>IFERROR(AQ60/AR60,"")</f>
        <v>0</v>
      </c>
      <c r="AR60" s="4">
        <f>(COUNTIF(QuizzesByQuiz!E$2:E$100,C60)=0)*3</f>
        <v>3</v>
      </c>
      <c r="AT60" s="4" t="s">
        <v>1289</v>
      </c>
      <c r="AU60" s="6">
        <f>IFERROR(AV60/AW60,"")</f>
        <v>0.66666666666666663</v>
      </c>
      <c r="AV60" s="4">
        <v>4</v>
      </c>
      <c r="AW60" s="4">
        <f>(COUNTIF(QuizzesByQuiz!F$2:F$100,C60)=0)*6</f>
        <v>6</v>
      </c>
      <c r="AX60" s="5">
        <v>44687.937171736688</v>
      </c>
      <c r="AY60" s="4" t="s">
        <v>1289</v>
      </c>
      <c r="AZ60" s="6">
        <f>IFERROR(BA60/BB60,"")</f>
        <v>0</v>
      </c>
      <c r="BB60" s="4">
        <v>23</v>
      </c>
      <c r="BD60" s="4" t="s">
        <v>1289</v>
      </c>
      <c r="BE60" s="6">
        <f>IFERROR(BF60/BG60,"")</f>
        <v>0</v>
      </c>
      <c r="BG60" s="4">
        <f>(COUNTIF(QuizzesByQuiz!G$2:G$100,C60)=0)*3</f>
        <v>3</v>
      </c>
      <c r="BI60" s="4" t="s">
        <v>1289</v>
      </c>
      <c r="BJ60" s="6">
        <f>IFERROR(BK60/BL60,"")</f>
        <v>0</v>
      </c>
      <c r="BL60" s="4">
        <f>(COUNTIF(QuizzesByQuiz!H$2:H$100,C60)=0)*3</f>
        <v>3</v>
      </c>
      <c r="BN60" s="4" t="s">
        <v>1289</v>
      </c>
      <c r="BO60" s="6">
        <f>IFERROR(BP60/BQ60,"")</f>
        <v>0.85</v>
      </c>
      <c r="BP60" s="4">
        <v>34</v>
      </c>
      <c r="BQ60" s="4">
        <v>40</v>
      </c>
      <c r="BR60" s="5">
        <v>44707.971313313014</v>
      </c>
      <c r="BS60" s="4" t="s">
        <v>1289</v>
      </c>
      <c r="BT60" s="6">
        <f>IFERROR(BU60/BV60,"")</f>
        <v>0</v>
      </c>
      <c r="BV60" s="4">
        <f>(COUNTIF(QuizzesByQuiz!I$2:I$100,C60)=0)*5</f>
        <v>5</v>
      </c>
      <c r="BX60" s="4" t="s">
        <v>1289</v>
      </c>
      <c r="BY60" s="6">
        <f>BZ60/CA60</f>
        <v>0</v>
      </c>
      <c r="CA60" s="4">
        <v>100</v>
      </c>
      <c r="CC60" s="4" t="s">
        <v>1289</v>
      </c>
      <c r="CD60" s="6">
        <f>CE60/CF60</f>
        <v>0</v>
      </c>
      <c r="CF60" s="4">
        <v>100</v>
      </c>
      <c r="CH60" s="4" t="s">
        <v>1289</v>
      </c>
      <c r="CI60" s="6">
        <f>IFERROR(CJ60/CK60,"")</f>
        <v>0</v>
      </c>
      <c r="CK60" s="4">
        <f>(COUNTIF(QuizzesByQuiz!I$2:I$100,C60)=0)*1</f>
        <v>1</v>
      </c>
      <c r="CM60" s="4" t="s">
        <v>1289</v>
      </c>
      <c r="CN60" s="6">
        <f>IFERROR(CO60/CP60,"")</f>
        <v>0.88888888888888884</v>
      </c>
      <c r="CO60" s="4">
        <v>64</v>
      </c>
      <c r="CP60" s="4">
        <f>(COUNTIF('Exams by Exam'!D$2:D$5,C60)=0)*72</f>
        <v>72</v>
      </c>
      <c r="CQ60" s="5">
        <v>44720.097939662301</v>
      </c>
      <c r="CR60" s="4" t="s">
        <v>1289</v>
      </c>
      <c r="CS60" s="4" t="s">
        <v>1289</v>
      </c>
      <c r="CT60" s="6">
        <f>VLOOKUP(C60,Webwork!$G$2:$I$230,2,FALSE)/100</f>
        <v>0.47</v>
      </c>
    </row>
    <row r="61" spans="1:98" x14ac:dyDescent="0.2">
      <c r="A61" s="4" t="s">
        <v>522</v>
      </c>
      <c r="B61" s="4" t="s">
        <v>521</v>
      </c>
      <c r="C61" s="4" t="s">
        <v>518</v>
      </c>
      <c r="D61" s="8">
        <f>E61*20%+F61*10%+G61*40%+H61*30%</f>
        <v>0.64632407407407411</v>
      </c>
      <c r="E61" s="7">
        <f>CT61</f>
        <v>0.68</v>
      </c>
      <c r="F61" s="7">
        <f>(AVERAGE(K61,P61,U61,AK61,AP61,AU61,BE61,BJ61,BT61,CI61)+CD61)/(1+CD61)</f>
        <v>0.874074074074074</v>
      </c>
      <c r="G61" s="6">
        <f>(SUM(Z61,AZ61,(BO61+BY61)/(1+BY61))-MIN(Z61,AZ61,(BO61+BY61)/(1+BY61)))/2</f>
        <v>0.43749999999999994</v>
      </c>
      <c r="H61" s="7">
        <f>CN61</f>
        <v>0.82638888888888884</v>
      </c>
      <c r="I61" s="4" t="s">
        <v>519</v>
      </c>
      <c r="J61" s="4" t="s">
        <v>1294</v>
      </c>
      <c r="K61" s="6">
        <f>IFERROR(L61/M61,"")</f>
        <v>1</v>
      </c>
      <c r="L61" s="4">
        <v>5</v>
      </c>
      <c r="M61" s="4">
        <f>(COUNTIF(QuizzesByQuiz!A$2:A$100,C61)=0)*5</f>
        <v>5</v>
      </c>
      <c r="N61" s="5">
        <v>44653.065620957743</v>
      </c>
      <c r="O61" s="4" t="s">
        <v>1289</v>
      </c>
      <c r="P61" s="6" t="str">
        <f>IFERROR(Q61/R61,"")</f>
        <v/>
      </c>
      <c r="R61" s="4">
        <f>(COUNTIF(QuizzesByQuiz!B$2:B$100,C61)=0)*4</f>
        <v>0</v>
      </c>
      <c r="T61" s="4" t="s">
        <v>1289</v>
      </c>
      <c r="U61" s="6">
        <f>IFERROR(V61/W61,"")</f>
        <v>0.8</v>
      </c>
      <c r="V61" s="4">
        <v>4</v>
      </c>
      <c r="W61" s="4">
        <f>(COUNTIF(QuizzesByQuiz!C$2:C$100,C61)=0)*5</f>
        <v>5</v>
      </c>
      <c r="X61" s="5">
        <v>44666.694445461879</v>
      </c>
      <c r="Y61" s="4" t="s">
        <v>1289</v>
      </c>
      <c r="Z61" s="6" t="str">
        <f>IFERROR(AA61/AB61,"")</f>
        <v/>
      </c>
      <c r="AA61" s="4" t="str">
        <f>IF(COUNTA(AC61,AG61)&gt;0, MAX(AC61,AG61),"")</f>
        <v/>
      </c>
      <c r="AB61" s="4">
        <f>25</f>
        <v>25</v>
      </c>
      <c r="AD61" s="4">
        <v>25</v>
      </c>
      <c r="AF61" s="4" t="s">
        <v>1289</v>
      </c>
      <c r="AH61" s="4">
        <v>25</v>
      </c>
      <c r="AJ61" s="4" t="s">
        <v>1289</v>
      </c>
      <c r="AK61" s="6">
        <f>IFERROR(AL61/AM61,"")</f>
        <v>1</v>
      </c>
      <c r="AL61" s="4">
        <v>5</v>
      </c>
      <c r="AM61" s="4">
        <f>(COUNTIF(QuizzesByQuiz!D$2:D$100,C61)=0)*5</f>
        <v>5</v>
      </c>
      <c r="AN61" s="5">
        <v>44674.701728351385</v>
      </c>
      <c r="AO61" s="4" t="s">
        <v>1289</v>
      </c>
      <c r="AP61" s="6">
        <f>IFERROR(AQ61/AR61,"")</f>
        <v>0</v>
      </c>
      <c r="AR61" s="4">
        <f>(COUNTIF(QuizzesByQuiz!E$2:E$100,C61)=0)*3</f>
        <v>3</v>
      </c>
      <c r="AT61" s="4" t="s">
        <v>1289</v>
      </c>
      <c r="AU61" s="6">
        <f>IFERROR(AV61/AW61,"")</f>
        <v>0.66666666666666663</v>
      </c>
      <c r="AV61" s="4">
        <v>4</v>
      </c>
      <c r="AW61" s="4">
        <f>(COUNTIF(QuizzesByQuiz!F$2:F$100,C61)=0)*6</f>
        <v>6</v>
      </c>
      <c r="AX61" s="5">
        <v>44687.695802997558</v>
      </c>
      <c r="AY61" s="4" t="s">
        <v>1289</v>
      </c>
      <c r="AZ61" s="6">
        <f>IFERROR(BA61/BB61,"")</f>
        <v>0.58695652173913049</v>
      </c>
      <c r="BA61" s="4">
        <v>13.5</v>
      </c>
      <c r="BB61" s="4">
        <v>23</v>
      </c>
      <c r="BC61" s="5">
        <v>44692.285683681504</v>
      </c>
      <c r="BD61" s="4" t="s">
        <v>1289</v>
      </c>
      <c r="BE61" s="6">
        <f>IFERROR(BF61/BG61,"")</f>
        <v>0.66666666666666663</v>
      </c>
      <c r="BF61" s="4">
        <v>2</v>
      </c>
      <c r="BG61" s="4">
        <f>(COUNTIF(QuizzesByQuiz!G$2:G$100,C61)=0)*3</f>
        <v>3</v>
      </c>
      <c r="BH61" s="5">
        <v>44694.696380718189</v>
      </c>
      <c r="BI61" s="4" t="s">
        <v>1289</v>
      </c>
      <c r="BJ61" s="6">
        <f>IFERROR(BK61/BL61,"")</f>
        <v>1</v>
      </c>
      <c r="BK61" s="4">
        <v>3</v>
      </c>
      <c r="BL61" s="4">
        <f>(COUNTIF(QuizzesByQuiz!H$2:H$100,C61)=0)*3</f>
        <v>3</v>
      </c>
      <c r="BM61" s="5">
        <v>44701.693943818194</v>
      </c>
      <c r="BN61" s="4" t="s">
        <v>1289</v>
      </c>
      <c r="BO61" s="6">
        <f>IFERROR(BP61/BQ61,"")</f>
        <v>0.75</v>
      </c>
      <c r="BP61" s="4">
        <v>30</v>
      </c>
      <c r="BQ61" s="4">
        <v>40</v>
      </c>
      <c r="BR61" s="5">
        <v>44707.971367404214</v>
      </c>
      <c r="BS61" s="4" t="s">
        <v>1289</v>
      </c>
      <c r="BT61" s="6">
        <f>IFERROR(BU61/BV61,"")</f>
        <v>0.6</v>
      </c>
      <c r="BU61" s="4">
        <v>3</v>
      </c>
      <c r="BV61" s="4">
        <f>(COUNTIF(QuizzesByQuiz!I$2:I$100,C61)=0)*5</f>
        <v>5</v>
      </c>
      <c r="BW61" s="5">
        <v>44708.703370148658</v>
      </c>
      <c r="BX61" s="4" t="s">
        <v>1289</v>
      </c>
      <c r="BY61" s="6">
        <f>BZ61/CA61</f>
        <v>1</v>
      </c>
      <c r="BZ61" s="4">
        <v>100</v>
      </c>
      <c r="CA61" s="4">
        <v>100</v>
      </c>
      <c r="CB61" s="5">
        <v>44719.182496265566</v>
      </c>
      <c r="CC61" s="4" t="s">
        <v>1289</v>
      </c>
      <c r="CD61" s="6">
        <f>CE61/CF61</f>
        <v>1</v>
      </c>
      <c r="CE61" s="4">
        <v>100</v>
      </c>
      <c r="CF61" s="4">
        <v>100</v>
      </c>
      <c r="CG61" s="5">
        <v>44719.193031626419</v>
      </c>
      <c r="CH61" s="4" t="s">
        <v>1289</v>
      </c>
      <c r="CI61" s="6">
        <f>IFERROR(CJ61/CK61,"")</f>
        <v>1</v>
      </c>
      <c r="CJ61" s="4">
        <v>1</v>
      </c>
      <c r="CK61" s="4">
        <f>(COUNTIF(QuizzesByQuiz!I$2:I$100,C61)=0)*1</f>
        <v>1</v>
      </c>
      <c r="CL61" s="5">
        <v>44715.723812193013</v>
      </c>
      <c r="CM61" s="4" t="s">
        <v>1289</v>
      </c>
      <c r="CN61" s="6">
        <f>IFERROR(CO61/CP61,"")</f>
        <v>0.82638888888888884</v>
      </c>
      <c r="CO61" s="4">
        <v>59.5</v>
      </c>
      <c r="CP61" s="4">
        <f>(COUNTIF('Exams by Exam'!D$2:D$5,C61)=0)*72</f>
        <v>72</v>
      </c>
      <c r="CQ61" s="5">
        <v>44720.098172488521</v>
      </c>
      <c r="CR61" s="4" t="s">
        <v>1289</v>
      </c>
      <c r="CS61" s="4" t="s">
        <v>1289</v>
      </c>
      <c r="CT61" s="6">
        <f>VLOOKUP(C61,Webwork!$G$2:$I$230,2,FALSE)/100</f>
        <v>0.68</v>
      </c>
    </row>
    <row r="62" spans="1:98" x14ac:dyDescent="0.2">
      <c r="A62" s="4" t="s">
        <v>230</v>
      </c>
      <c r="B62" s="4" t="s">
        <v>225</v>
      </c>
      <c r="C62" s="4" t="s">
        <v>227</v>
      </c>
      <c r="D62" s="8">
        <f>E62*20%+F62*10%+G62*40%+H62*30%</f>
        <v>0.64700000000000002</v>
      </c>
      <c r="E62" s="7">
        <f>CT62</f>
        <v>0.46</v>
      </c>
      <c r="F62" s="7">
        <f>(AVERAGE(K62,P62,U62,AK62,AP62,AU62,BE62,BJ62,BT62,CI62)+CD62)/(1+CD62)</f>
        <v>0</v>
      </c>
      <c r="G62" s="6">
        <f>(SUM(Z62,AZ62,(BO62+BY62)/(1+BY62))-MIN(Z62,AZ62,(BO62+BY62)/(1+BY62)))/2</f>
        <v>0.82499999999999996</v>
      </c>
      <c r="H62" s="7">
        <f>CN62</f>
        <v>0.75</v>
      </c>
      <c r="I62" s="4" t="s">
        <v>228</v>
      </c>
      <c r="J62" s="4" t="s">
        <v>1298</v>
      </c>
      <c r="K62" s="6">
        <f>IFERROR(L62/M62,"")</f>
        <v>0</v>
      </c>
      <c r="M62" s="4">
        <f>(COUNTIF(QuizzesByQuiz!A$2:A$100,C62)=0)*5</f>
        <v>5</v>
      </c>
      <c r="O62" s="4" t="s">
        <v>1289</v>
      </c>
      <c r="P62" s="6">
        <f>IFERROR(Q62/R62,"")</f>
        <v>0</v>
      </c>
      <c r="R62" s="4">
        <f>(COUNTIF(QuizzesByQuiz!B$2:B$100,C62)=0)*4</f>
        <v>4</v>
      </c>
      <c r="T62" s="4" t="s">
        <v>1289</v>
      </c>
      <c r="U62" s="6">
        <f>IFERROR(V62/W62,"")</f>
        <v>0</v>
      </c>
      <c r="W62" s="4">
        <f>(COUNTIF(QuizzesByQuiz!C$2:C$100,C62)=0)*5</f>
        <v>5</v>
      </c>
      <c r="Y62" s="4" t="s">
        <v>1289</v>
      </c>
      <c r="Z62" s="6">
        <f>IFERROR(AA62/AB62,"")</f>
        <v>0.9</v>
      </c>
      <c r="AA62" s="4">
        <f>IF(COUNTA(AC62,AG62)&gt;0, MAX(AC62,AG62),"")</f>
        <v>22.5</v>
      </c>
      <c r="AB62" s="4">
        <f>25</f>
        <v>25</v>
      </c>
      <c r="AD62" s="4">
        <v>25</v>
      </c>
      <c r="AF62" s="4" t="s">
        <v>1289</v>
      </c>
      <c r="AG62" s="4">
        <v>22.5</v>
      </c>
      <c r="AH62" s="4">
        <v>25</v>
      </c>
      <c r="AI62" s="5">
        <v>44675.682345760288</v>
      </c>
      <c r="AJ62" s="4" t="s">
        <v>1289</v>
      </c>
      <c r="AK62" s="6">
        <f>IFERROR(AL62/AM62,"")</f>
        <v>0</v>
      </c>
      <c r="AM62" s="4">
        <f>(COUNTIF(QuizzesByQuiz!D$2:D$100,C62)=0)*5</f>
        <v>5</v>
      </c>
      <c r="AO62" s="4" t="s">
        <v>1289</v>
      </c>
      <c r="AP62" s="6">
        <f>IFERROR(AQ62/AR62,"")</f>
        <v>0</v>
      </c>
      <c r="AR62" s="4">
        <f>(COUNTIF(QuizzesByQuiz!E$2:E$100,C62)=0)*3</f>
        <v>3</v>
      </c>
      <c r="AT62" s="4" t="s">
        <v>1289</v>
      </c>
      <c r="AU62" s="6">
        <f>IFERROR(AV62/AW62,"")</f>
        <v>0</v>
      </c>
      <c r="AW62" s="4">
        <f>(COUNTIF(QuizzesByQuiz!F$2:F$100,C62)=0)*6</f>
        <v>6</v>
      </c>
      <c r="AY62" s="4" t="s">
        <v>1289</v>
      </c>
      <c r="AZ62" s="6">
        <f>IFERROR(BA62/BB62,"")</f>
        <v>0</v>
      </c>
      <c r="BB62" s="4">
        <v>23</v>
      </c>
      <c r="BD62" s="4" t="s">
        <v>1289</v>
      </c>
      <c r="BE62" s="6">
        <f>IFERROR(BF62/BG62,"")</f>
        <v>0</v>
      </c>
      <c r="BG62" s="4">
        <f>(COUNTIF(QuizzesByQuiz!G$2:G$100,C62)=0)*3</f>
        <v>3</v>
      </c>
      <c r="BI62" s="4" t="s">
        <v>1289</v>
      </c>
      <c r="BJ62" s="6">
        <f>IFERROR(BK62/BL62,"")</f>
        <v>0</v>
      </c>
      <c r="BL62" s="4">
        <f>(COUNTIF(QuizzesByQuiz!H$2:H$100,C62)=0)*3</f>
        <v>3</v>
      </c>
      <c r="BN62" s="4" t="s">
        <v>1289</v>
      </c>
      <c r="BO62" s="6">
        <f>IFERROR(BP62/BQ62,"")</f>
        <v>0.75</v>
      </c>
      <c r="BP62" s="4">
        <v>30</v>
      </c>
      <c r="BQ62" s="4">
        <v>40</v>
      </c>
      <c r="BR62" s="5">
        <v>44707.97130340663</v>
      </c>
      <c r="BS62" s="4" t="s">
        <v>1289</v>
      </c>
      <c r="BT62" s="6">
        <f>IFERROR(BU62/BV62,"")</f>
        <v>0</v>
      </c>
      <c r="BV62" s="4">
        <f>(COUNTIF(QuizzesByQuiz!I$2:I$100,C62)=0)*5</f>
        <v>5</v>
      </c>
      <c r="BX62" s="4" t="s">
        <v>1289</v>
      </c>
      <c r="BY62" s="6">
        <f>BZ62/CA62</f>
        <v>0</v>
      </c>
      <c r="CA62" s="4">
        <v>100</v>
      </c>
      <c r="CC62" s="4" t="s">
        <v>1289</v>
      </c>
      <c r="CD62" s="6">
        <f>CE62/CF62</f>
        <v>0</v>
      </c>
      <c r="CF62" s="4">
        <v>100</v>
      </c>
      <c r="CH62" s="4" t="s">
        <v>1289</v>
      </c>
      <c r="CI62" s="6">
        <f>IFERROR(CJ62/CK62,"")</f>
        <v>0</v>
      </c>
      <c r="CK62" s="4">
        <f>(COUNTIF(QuizzesByQuiz!I$2:I$100,C62)=0)*1</f>
        <v>1</v>
      </c>
      <c r="CM62" s="4" t="s">
        <v>1289</v>
      </c>
      <c r="CN62" s="6">
        <f>IFERROR(CO62/CP62,"")</f>
        <v>0.75</v>
      </c>
      <c r="CO62" s="4">
        <v>54</v>
      </c>
      <c r="CP62" s="4">
        <f>(COUNTIF('Exams by Exam'!D$2:D$5,C62)=0)*72</f>
        <v>72</v>
      </c>
      <c r="CQ62" s="5">
        <v>44720.09794008563</v>
      </c>
      <c r="CR62" s="4" t="s">
        <v>1289</v>
      </c>
      <c r="CS62" s="4" t="s">
        <v>1289</v>
      </c>
      <c r="CT62" s="6">
        <f>VLOOKUP(C62,Webwork!$G$2:$I$230,2,FALSE)/100</f>
        <v>0.46</v>
      </c>
    </row>
    <row r="63" spans="1:98" x14ac:dyDescent="0.2">
      <c r="A63" s="4" t="s">
        <v>1209</v>
      </c>
      <c r="B63" s="4" t="s">
        <v>1208</v>
      </c>
      <c r="C63" s="4" t="s">
        <v>1205</v>
      </c>
      <c r="D63" s="8">
        <f>E63*20%+F63*10%+G63*40%+H63*30%</f>
        <v>0.65333333333333332</v>
      </c>
      <c r="E63" s="7">
        <f>CT63</f>
        <v>1</v>
      </c>
      <c r="F63" s="7">
        <f>(AVERAGE(K63,P63,U63,AK63,AP63,AU63,BE63,BJ63,BT63,CI63)+CD63)/(1+CD63)</f>
        <v>0.71</v>
      </c>
      <c r="G63" s="6">
        <f>(SUM(Z63,AZ63,(BO63+BY63)/(1+BY63))-MIN(Z63,AZ63,(BO63+BY63)/(1+BY63)))/2</f>
        <v>0.52874999999999994</v>
      </c>
      <c r="H63" s="7">
        <f>CN63</f>
        <v>0.56944444444444442</v>
      </c>
      <c r="I63" s="4" t="s">
        <v>1206</v>
      </c>
      <c r="J63" s="4" t="s">
        <v>1297</v>
      </c>
      <c r="K63" s="6">
        <f>IFERROR(L63/M63,"")</f>
        <v>1</v>
      </c>
      <c r="L63" s="4">
        <v>5</v>
      </c>
      <c r="M63" s="4">
        <f>(COUNTIF(QuizzesByQuiz!A$2:A$100,C63)=0)*5</f>
        <v>5</v>
      </c>
      <c r="N63" s="5">
        <v>44653.067148582122</v>
      </c>
      <c r="O63" s="4" t="s">
        <v>1289</v>
      </c>
      <c r="P63" s="6">
        <f>IFERROR(Q63/R63,"")</f>
        <v>0</v>
      </c>
      <c r="Q63" s="4">
        <v>0</v>
      </c>
      <c r="R63" s="4">
        <f>(COUNTIF(QuizzesByQuiz!B$2:B$100,C63)=0)*4</f>
        <v>4</v>
      </c>
      <c r="S63" s="5">
        <v>44659.685436131214</v>
      </c>
      <c r="T63" s="4" t="s">
        <v>1289</v>
      </c>
      <c r="U63" s="6">
        <f>IFERROR(V63/W63,"")</f>
        <v>0.6</v>
      </c>
      <c r="V63" s="4">
        <v>3</v>
      </c>
      <c r="W63" s="4">
        <f>(COUNTIF(QuizzesByQuiz!C$2:C$100,C63)=0)*5</f>
        <v>5</v>
      </c>
      <c r="X63" s="5">
        <v>44667.931409872566</v>
      </c>
      <c r="Y63" s="4" t="s">
        <v>1289</v>
      </c>
      <c r="Z63" s="6">
        <f>IFERROR(AA63/AB63,"")</f>
        <v>0.42</v>
      </c>
      <c r="AA63" s="4">
        <f>IF(COUNTA(AC63,AG63)&gt;0, MAX(AC63,AG63),"")</f>
        <v>10.5</v>
      </c>
      <c r="AB63" s="4">
        <f>25</f>
        <v>25</v>
      </c>
      <c r="AC63" s="4">
        <v>10.5</v>
      </c>
      <c r="AD63" s="4">
        <v>25</v>
      </c>
      <c r="AE63" s="5">
        <v>44674.675353323066</v>
      </c>
      <c r="AF63" s="4" t="s">
        <v>1289</v>
      </c>
      <c r="AH63" s="4">
        <v>25</v>
      </c>
      <c r="AJ63" s="4" t="s">
        <v>1289</v>
      </c>
      <c r="AK63" s="6">
        <f>IFERROR(AL63/AM63,"")</f>
        <v>1</v>
      </c>
      <c r="AL63" s="4">
        <v>5</v>
      </c>
      <c r="AM63" s="4">
        <f>(COUNTIF(QuizzesByQuiz!D$2:D$100,C63)=0)*5</f>
        <v>5</v>
      </c>
      <c r="AN63" s="5">
        <v>44675.678843064161</v>
      </c>
      <c r="AO63" s="4" t="s">
        <v>1289</v>
      </c>
      <c r="AP63" s="6">
        <f>IFERROR(AQ63/AR63,"")</f>
        <v>0</v>
      </c>
      <c r="AQ63" s="4">
        <v>0</v>
      </c>
      <c r="AR63" s="4">
        <f>(COUNTIF(QuizzesByQuiz!E$2:E$100,C63)=0)*3</f>
        <v>3</v>
      </c>
      <c r="AS63" s="5">
        <v>44680.804338848247</v>
      </c>
      <c r="AT63" s="4" t="s">
        <v>1289</v>
      </c>
      <c r="AU63" s="6">
        <f>IFERROR(AV63/AW63,"")</f>
        <v>0</v>
      </c>
      <c r="AW63" s="4">
        <f>(COUNTIF(QuizzesByQuiz!F$2:F$100,C63)=0)*6</f>
        <v>6</v>
      </c>
      <c r="AY63" s="4" t="s">
        <v>1289</v>
      </c>
      <c r="AZ63" s="6">
        <f>IFERROR(BA63/BB63,"")</f>
        <v>0.2608695652173913</v>
      </c>
      <c r="BA63" s="4">
        <v>6</v>
      </c>
      <c r="BB63" s="4">
        <v>23</v>
      </c>
      <c r="BC63" s="5">
        <v>44692.285552527916</v>
      </c>
      <c r="BD63" s="4" t="s">
        <v>1289</v>
      </c>
      <c r="BE63" s="6">
        <f>IFERROR(BF63/BG63,"")</f>
        <v>0.33333333333333331</v>
      </c>
      <c r="BF63" s="4">
        <v>1</v>
      </c>
      <c r="BG63" s="4">
        <f>(COUNTIF(QuizzesByQuiz!G$2:G$100,C63)=0)*3</f>
        <v>3</v>
      </c>
      <c r="BH63" s="5">
        <v>44698.621119551855</v>
      </c>
      <c r="BI63" s="4" t="s">
        <v>1289</v>
      </c>
      <c r="BJ63" s="6">
        <f>IFERROR(BK63/BL63,"")</f>
        <v>0.66666666666666663</v>
      </c>
      <c r="BK63" s="4">
        <v>2</v>
      </c>
      <c r="BL63" s="4">
        <f>(COUNTIF(QuizzesByQuiz!H$2:H$100,C63)=0)*3</f>
        <v>3</v>
      </c>
      <c r="BM63" s="5">
        <v>44701.824794441301</v>
      </c>
      <c r="BN63" s="4" t="s">
        <v>1289</v>
      </c>
      <c r="BO63" s="6">
        <f>IFERROR(BP63/BQ63,"")</f>
        <v>0.27500000000000002</v>
      </c>
      <c r="BP63" s="4">
        <v>11</v>
      </c>
      <c r="BQ63" s="4">
        <v>40</v>
      </c>
      <c r="BR63" s="5">
        <v>44707.971369762476</v>
      </c>
      <c r="BS63" s="4" t="s">
        <v>1289</v>
      </c>
      <c r="BT63" s="6">
        <f>IFERROR(BU63/BV63,"")</f>
        <v>0.6</v>
      </c>
      <c r="BU63" s="4">
        <v>3</v>
      </c>
      <c r="BV63" s="4">
        <f>(COUNTIF(QuizzesByQuiz!I$2:I$100,C63)=0)*5</f>
        <v>5</v>
      </c>
      <c r="BW63" s="5">
        <v>44708.725648036343</v>
      </c>
      <c r="BX63" s="4" t="s">
        <v>1289</v>
      </c>
      <c r="BY63" s="6">
        <f>BZ63/CA63</f>
        <v>1</v>
      </c>
      <c r="BZ63" s="4">
        <v>100</v>
      </c>
      <c r="CA63" s="4">
        <v>100</v>
      </c>
      <c r="CB63" s="5">
        <v>44717.112568341727</v>
      </c>
      <c r="CC63" s="4" t="s">
        <v>1289</v>
      </c>
      <c r="CD63" s="6">
        <f>CE63/CF63</f>
        <v>1</v>
      </c>
      <c r="CE63" s="4">
        <v>100</v>
      </c>
      <c r="CF63" s="4">
        <v>100</v>
      </c>
      <c r="CG63" s="5">
        <v>44715.903984766388</v>
      </c>
      <c r="CH63" s="4" t="s">
        <v>1289</v>
      </c>
      <c r="CI63" s="6">
        <f>IFERROR(CJ63/CK63,"")</f>
        <v>0</v>
      </c>
      <c r="CJ63" s="4">
        <v>0</v>
      </c>
      <c r="CK63" s="4">
        <f>(COUNTIF(QuizzesByQuiz!I$2:I$100,C63)=0)*1</f>
        <v>1</v>
      </c>
      <c r="CL63" s="5">
        <v>44715.76346636266</v>
      </c>
      <c r="CM63" s="4" t="s">
        <v>1289</v>
      </c>
      <c r="CN63" s="6">
        <f>IFERROR(CO63/CP63,"")</f>
        <v>0.56944444444444442</v>
      </c>
      <c r="CO63" s="4">
        <v>41</v>
      </c>
      <c r="CP63" s="4">
        <f>(COUNTIF('Exams by Exam'!D$2:D$5,C63)=0)*72</f>
        <v>72</v>
      </c>
      <c r="CQ63" s="5">
        <v>44720.097940108251</v>
      </c>
      <c r="CR63" s="4" t="s">
        <v>1289</v>
      </c>
      <c r="CS63" s="4" t="s">
        <v>1289</v>
      </c>
      <c r="CT63" s="6">
        <f>VLOOKUP(C63,Webwork!$G$2:$I$230,2,FALSE)/100</f>
        <v>1</v>
      </c>
    </row>
    <row r="64" spans="1:98" x14ac:dyDescent="0.2">
      <c r="A64" s="4" t="s">
        <v>842</v>
      </c>
      <c r="B64" s="4" t="s">
        <v>841</v>
      </c>
      <c r="C64" s="4" t="s">
        <v>838</v>
      </c>
      <c r="D64" s="8">
        <f>E64*20%+F64*10%+G64*40%+H64*30%</f>
        <v>0.65707971014492772</v>
      </c>
      <c r="E64" s="7">
        <f>CT64</f>
        <v>1</v>
      </c>
      <c r="F64" s="7">
        <f>(AVERAGE(K64,P64,U64,AK64,AP64,AU64,BE64,BJ64,BT64,CI64)+CD64)/(1+CD64)</f>
        <v>0.85666666666666669</v>
      </c>
      <c r="G64" s="6">
        <f>(SUM(Z64,AZ64,(BO64+BY64)/(1+BY64))-MIN(Z64,AZ64,(BO64+BY64)/(1+BY64)))/2</f>
        <v>0.92853260869565235</v>
      </c>
      <c r="H64" s="7">
        <f>CN64</f>
        <v>0</v>
      </c>
      <c r="I64" s="4" t="s">
        <v>839</v>
      </c>
      <c r="J64" s="4" t="s">
        <v>1291</v>
      </c>
      <c r="K64" s="6">
        <f>IFERROR(L64/M64,"")</f>
        <v>1</v>
      </c>
      <c r="L64" s="4">
        <v>5</v>
      </c>
      <c r="M64" s="4">
        <f>(COUNTIF(QuizzesByQuiz!A$2:A$100,C64)=0)*5</f>
        <v>5</v>
      </c>
      <c r="N64" s="5">
        <v>44653.065620762791</v>
      </c>
      <c r="O64" s="4" t="s">
        <v>1289</v>
      </c>
      <c r="P64" s="6">
        <f>IFERROR(Q64/R64,"")</f>
        <v>0.5</v>
      </c>
      <c r="Q64" s="4">
        <v>2</v>
      </c>
      <c r="R64" s="4">
        <f>(COUNTIF(QuizzesByQuiz!B$2:B$100,C64)=0)*4</f>
        <v>4</v>
      </c>
      <c r="S64" s="5">
        <v>44659.684212664055</v>
      </c>
      <c r="T64" s="4" t="s">
        <v>1289</v>
      </c>
      <c r="U64" s="6">
        <f>IFERROR(V64/W64,"")</f>
        <v>0.8</v>
      </c>
      <c r="V64" s="4">
        <v>4</v>
      </c>
      <c r="W64" s="4">
        <f>(COUNTIF(QuizzesByQuiz!C$2:C$100,C64)=0)*5</f>
        <v>5</v>
      </c>
      <c r="X64" s="5">
        <v>44666.694445230416</v>
      </c>
      <c r="Y64" s="4" t="s">
        <v>1289</v>
      </c>
      <c r="Z64" s="6">
        <f>IFERROR(AA64/AB64,"")</f>
        <v>0.7</v>
      </c>
      <c r="AA64" s="4">
        <f>IF(COUNTA(AC64,AG64)&gt;0, MAX(AC64,AG64),"")</f>
        <v>17.5</v>
      </c>
      <c r="AB64" s="4">
        <f>25</f>
        <v>25</v>
      </c>
      <c r="AD64" s="4">
        <v>25</v>
      </c>
      <c r="AF64" s="4" t="s">
        <v>1289</v>
      </c>
      <c r="AG64" s="4">
        <v>17.5</v>
      </c>
      <c r="AH64" s="4">
        <v>25</v>
      </c>
      <c r="AI64" s="5">
        <v>44675.682245566684</v>
      </c>
      <c r="AJ64" s="4" t="s">
        <v>1289</v>
      </c>
      <c r="AK64" s="6">
        <f>IFERROR(AL64/AM64,"")</f>
        <v>1</v>
      </c>
      <c r="AL64" s="4">
        <v>5</v>
      </c>
      <c r="AM64" s="4">
        <f>(COUNTIF(QuizzesByQuiz!D$2:D$100,C64)=0)*5</f>
        <v>5</v>
      </c>
      <c r="AN64" s="5">
        <v>44674.701727718704</v>
      </c>
      <c r="AO64" s="4" t="s">
        <v>1289</v>
      </c>
      <c r="AP64" s="6">
        <f>IFERROR(AQ64/AR64,"")</f>
        <v>0.66666666666666663</v>
      </c>
      <c r="AQ64" s="4">
        <v>2</v>
      </c>
      <c r="AR64" s="4">
        <f>(COUNTIF(QuizzesByQuiz!E$2:E$100,C64)=0)*3</f>
        <v>3</v>
      </c>
      <c r="AS64" s="5">
        <v>44680.734393886567</v>
      </c>
      <c r="AT64" s="4" t="s">
        <v>1289</v>
      </c>
      <c r="AU64" s="6">
        <f>IFERROR(AV64/AW64,"")</f>
        <v>0.16666666666666666</v>
      </c>
      <c r="AV64" s="4">
        <v>1</v>
      </c>
      <c r="AW64" s="4">
        <f>(COUNTIF(QuizzesByQuiz!F$2:F$100,C64)=0)*6</f>
        <v>6</v>
      </c>
      <c r="AX64" s="5">
        <v>44687.695803136492</v>
      </c>
      <c r="AY64" s="4" t="s">
        <v>1289</v>
      </c>
      <c r="AZ64" s="6">
        <f>IFERROR(BA64/BB64,"")</f>
        <v>0.86956521739130432</v>
      </c>
      <c r="BA64" s="4">
        <v>20</v>
      </c>
      <c r="BB64" s="4">
        <v>23</v>
      </c>
      <c r="BC64" s="5">
        <v>44692.28449536641</v>
      </c>
      <c r="BD64" s="4" t="s">
        <v>1289</v>
      </c>
      <c r="BE64" s="6">
        <f>IFERROR(BF64/BG64,"")</f>
        <v>1</v>
      </c>
      <c r="BF64" s="4">
        <v>3</v>
      </c>
      <c r="BG64" s="4">
        <f>(COUNTIF(QuizzesByQuiz!G$2:G$100,C64)=0)*3</f>
        <v>3</v>
      </c>
      <c r="BH64" s="5">
        <v>44694.696380558082</v>
      </c>
      <c r="BI64" s="4" t="s">
        <v>1289</v>
      </c>
      <c r="BJ64" s="6">
        <f>IFERROR(BK64/BL64,"")</f>
        <v>1</v>
      </c>
      <c r="BK64" s="4">
        <v>3</v>
      </c>
      <c r="BL64" s="4">
        <f>(COUNTIF(QuizzesByQuiz!H$2:H$100,C64)=0)*3</f>
        <v>3</v>
      </c>
      <c r="BM64" s="5">
        <v>44701.693943610415</v>
      </c>
      <c r="BN64" s="4" t="s">
        <v>1289</v>
      </c>
      <c r="BO64" s="6">
        <f>IFERROR(BP64/BQ64,"")</f>
        <v>0.97499999999999998</v>
      </c>
      <c r="BP64" s="4">
        <v>39</v>
      </c>
      <c r="BQ64" s="4">
        <v>40</v>
      </c>
      <c r="BR64" s="5">
        <v>44707.971278486206</v>
      </c>
      <c r="BS64" s="4" t="s">
        <v>1289</v>
      </c>
      <c r="BT64" s="6">
        <f>IFERROR(BU64/BV64,"")</f>
        <v>1</v>
      </c>
      <c r="BU64" s="4">
        <v>5</v>
      </c>
      <c r="BV64" s="4">
        <f>(COUNTIF(QuizzesByQuiz!I$2:I$100,C64)=0)*5</f>
        <v>5</v>
      </c>
      <c r="BW64" s="5">
        <v>44708.703370967021</v>
      </c>
      <c r="BX64" s="4" t="s">
        <v>1289</v>
      </c>
      <c r="BY64" s="6">
        <f>BZ64/CA64</f>
        <v>1</v>
      </c>
      <c r="BZ64" s="4">
        <v>100</v>
      </c>
      <c r="CA64" s="4">
        <v>100</v>
      </c>
      <c r="CB64" s="5">
        <v>44715.825265862411</v>
      </c>
      <c r="CC64" s="4" t="s">
        <v>1289</v>
      </c>
      <c r="CD64" s="6">
        <f>CE64/CF64</f>
        <v>1</v>
      </c>
      <c r="CE64" s="4">
        <v>100</v>
      </c>
      <c r="CF64" s="4">
        <v>100</v>
      </c>
      <c r="CG64" s="5">
        <v>44715.165147493244</v>
      </c>
      <c r="CH64" s="4" t="s">
        <v>1289</v>
      </c>
      <c r="CI64" s="6">
        <f>IFERROR(CJ64/CK64,"")</f>
        <v>0</v>
      </c>
      <c r="CK64" s="4">
        <f>(COUNTIF(QuizzesByQuiz!I$2:I$100,C64)=0)*1</f>
        <v>1</v>
      </c>
      <c r="CM64" s="4" t="s">
        <v>1289</v>
      </c>
      <c r="CN64" s="6">
        <f>IFERROR(CO64/CP64,"")</f>
        <v>0</v>
      </c>
      <c r="CP64" s="4">
        <f>(COUNTIF('Exams by Exam'!D$2:D$5,C64)=0)*72</f>
        <v>72</v>
      </c>
      <c r="CR64" s="4" t="s">
        <v>1289</v>
      </c>
      <c r="CS64" s="4" t="s">
        <v>1289</v>
      </c>
      <c r="CT64" s="6">
        <f>VLOOKUP(C64,Webwork!$G$2:$I$230,2,FALSE)/100</f>
        <v>1</v>
      </c>
    </row>
    <row r="65" spans="1:98" x14ac:dyDescent="0.2">
      <c r="A65" s="4" t="s">
        <v>616</v>
      </c>
      <c r="B65" s="4" t="s">
        <v>615</v>
      </c>
      <c r="C65" s="4" t="s">
        <v>612</v>
      </c>
      <c r="D65" s="8">
        <f>E65*20%+F65*10%+G65*40%+H65*30%</f>
        <v>0.66387499999999999</v>
      </c>
      <c r="E65" s="7">
        <f>CT65</f>
        <v>0.8</v>
      </c>
      <c r="F65" s="7">
        <f>(AVERAGE(K65,P65,U65,AK65,AP65,AU65,BE65,BJ65,BT65,CI65)+CD65)/(1+CD65)</f>
        <v>0.3979166666666667</v>
      </c>
      <c r="G65" s="6">
        <f>(SUM(Z65,AZ65,(BO65+BY65)/(1+BY65))-MIN(Z65,AZ65,(BO65+BY65)/(1+BY65)))/2</f>
        <v>0.59250000000000003</v>
      </c>
      <c r="H65" s="7">
        <f>CN65</f>
        <v>0.75694444444444442</v>
      </c>
      <c r="I65" s="4" t="s">
        <v>613</v>
      </c>
      <c r="J65" s="4" t="s">
        <v>1300</v>
      </c>
      <c r="K65" s="6">
        <f>IFERROR(L65/M65,"")</f>
        <v>1</v>
      </c>
      <c r="L65" s="4">
        <v>5</v>
      </c>
      <c r="M65" s="4">
        <f>(COUNTIF(QuizzesByQuiz!A$2:A$100,C65)=0)*5</f>
        <v>5</v>
      </c>
      <c r="N65" s="5">
        <v>44650.909747939775</v>
      </c>
      <c r="O65" s="4" t="s">
        <v>1289</v>
      </c>
      <c r="P65" s="6">
        <f>IFERROR(Q65/R65,"")</f>
        <v>0.25</v>
      </c>
      <c r="Q65" s="4">
        <v>1</v>
      </c>
      <c r="R65" s="4">
        <f>(COUNTIF(QuizzesByQuiz!B$2:B$100,C65)=0)*4</f>
        <v>4</v>
      </c>
      <c r="S65" s="5">
        <v>44657.935527513284</v>
      </c>
      <c r="T65" s="4" t="s">
        <v>1289</v>
      </c>
      <c r="U65" s="6">
        <f>IFERROR(V65/W65,"")</f>
        <v>0.8</v>
      </c>
      <c r="V65" s="4">
        <v>4</v>
      </c>
      <c r="W65" s="4">
        <f>(COUNTIF(QuizzesByQuiz!C$2:C$100,C65)=0)*5</f>
        <v>5</v>
      </c>
      <c r="X65" s="5">
        <v>44677.865289177804</v>
      </c>
      <c r="Y65" s="4" t="s">
        <v>1289</v>
      </c>
      <c r="Z65" s="6">
        <f>IFERROR(AA65/AB65,"")</f>
        <v>0.66</v>
      </c>
      <c r="AA65" s="4">
        <f>IF(COUNTA(AC65,AG65)&gt;0, MAX(AC65,AG65),"")</f>
        <v>16.5</v>
      </c>
      <c r="AB65" s="4">
        <f>25</f>
        <v>25</v>
      </c>
      <c r="AC65" s="4">
        <v>16.5</v>
      </c>
      <c r="AD65" s="4">
        <v>25</v>
      </c>
      <c r="AE65" s="5">
        <v>44674.675295009612</v>
      </c>
      <c r="AF65" s="4" t="s">
        <v>1289</v>
      </c>
      <c r="AH65" s="4">
        <v>25</v>
      </c>
      <c r="AJ65" s="4" t="s">
        <v>1289</v>
      </c>
      <c r="AK65" s="6" t="str">
        <f>IFERROR(AL65/AM65,"")</f>
        <v/>
      </c>
      <c r="AM65" s="4">
        <f>(COUNTIF(QuizzesByQuiz!D$2:D$100,C65)=0)*5</f>
        <v>0</v>
      </c>
      <c r="AO65" s="4" t="s">
        <v>1289</v>
      </c>
      <c r="AP65" s="6">
        <f>IFERROR(AQ65/AR65,"")</f>
        <v>0</v>
      </c>
      <c r="AQ65" s="4">
        <v>0</v>
      </c>
      <c r="AR65" s="4">
        <f>(COUNTIF(QuizzesByQuiz!E$2:E$100,C65)=0)*3</f>
        <v>3</v>
      </c>
      <c r="AS65" s="5">
        <v>44687.925385619412</v>
      </c>
      <c r="AT65" s="4" t="s">
        <v>1289</v>
      </c>
      <c r="AU65" s="6" t="str">
        <f>IFERROR(AV65/AW65,"")</f>
        <v/>
      </c>
      <c r="AW65" s="4">
        <f>(COUNTIF(QuizzesByQuiz!F$2:F$100,C65)=0)*6</f>
        <v>0</v>
      </c>
      <c r="AY65" s="4" t="s">
        <v>1289</v>
      </c>
      <c r="AZ65" s="6">
        <f>IFERROR(BA65/BB65,"")</f>
        <v>0.47826086956521741</v>
      </c>
      <c r="BA65" s="4">
        <v>11</v>
      </c>
      <c r="BB65" s="4">
        <v>23</v>
      </c>
      <c r="BC65" s="5">
        <v>44692.284495525993</v>
      </c>
      <c r="BD65" s="4" t="s">
        <v>1289</v>
      </c>
      <c r="BE65" s="6">
        <f>IFERROR(BF65/BG65,"")</f>
        <v>0</v>
      </c>
      <c r="BF65" s="4">
        <v>0</v>
      </c>
      <c r="BG65" s="4">
        <f>(COUNTIF(QuizzesByQuiz!G$2:G$100,C65)=0)*3</f>
        <v>3</v>
      </c>
      <c r="BH65" s="5">
        <v>44694.823170302159</v>
      </c>
      <c r="BI65" s="4" t="s">
        <v>1289</v>
      </c>
      <c r="BJ65" s="6">
        <f>IFERROR(BK65/BL65,"")</f>
        <v>0.33333333333333331</v>
      </c>
      <c r="BK65" s="4">
        <v>1</v>
      </c>
      <c r="BL65" s="4">
        <f>(COUNTIF(QuizzesByQuiz!H$2:H$100,C65)=0)*3</f>
        <v>3</v>
      </c>
      <c r="BM65" s="5">
        <v>44702.033765503642</v>
      </c>
      <c r="BN65" s="4" t="s">
        <v>1289</v>
      </c>
      <c r="BO65" s="6">
        <f>IFERROR(BP65/BQ65,"")</f>
        <v>0.52500000000000002</v>
      </c>
      <c r="BP65" s="4">
        <v>21</v>
      </c>
      <c r="BQ65" s="4">
        <v>40</v>
      </c>
      <c r="BR65" s="5">
        <v>44707.971258949809</v>
      </c>
      <c r="BS65" s="4" t="s">
        <v>1289</v>
      </c>
      <c r="BT65" s="6">
        <f>IFERROR(BU65/BV65,"")</f>
        <v>0.8</v>
      </c>
      <c r="BU65" s="4">
        <v>4</v>
      </c>
      <c r="BV65" s="4">
        <f>(COUNTIF(QuizzesByQuiz!I$2:I$100,C65)=0)*5</f>
        <v>5</v>
      </c>
      <c r="BW65" s="5">
        <v>44712.929439183346</v>
      </c>
      <c r="BX65" s="4" t="s">
        <v>1289</v>
      </c>
      <c r="BY65" s="6">
        <f>BZ65/CA65</f>
        <v>0</v>
      </c>
      <c r="CA65" s="4">
        <v>100</v>
      </c>
      <c r="CC65" s="4" t="s">
        <v>1289</v>
      </c>
      <c r="CD65" s="6">
        <f>CE65/CF65</f>
        <v>0</v>
      </c>
      <c r="CF65" s="4">
        <v>100</v>
      </c>
      <c r="CH65" s="4" t="s">
        <v>1289</v>
      </c>
      <c r="CI65" s="6">
        <f>IFERROR(CJ65/CK65,"")</f>
        <v>0</v>
      </c>
      <c r="CJ65" s="4">
        <v>0</v>
      </c>
      <c r="CK65" s="4">
        <f>(COUNTIF(QuizzesByQuiz!I$2:I$100,C65)=0)*1</f>
        <v>1</v>
      </c>
      <c r="CL65" s="5">
        <v>44715.764249393236</v>
      </c>
      <c r="CM65" s="4" t="s">
        <v>1289</v>
      </c>
      <c r="CN65" s="6">
        <f>IFERROR(CO65/CP65,"")</f>
        <v>0.75694444444444442</v>
      </c>
      <c r="CO65" s="4">
        <v>54.5</v>
      </c>
      <c r="CP65" s="4">
        <f>(COUNTIF('Exams by Exam'!D$2:D$5,C65)=0)*72</f>
        <v>72</v>
      </c>
      <c r="CQ65" s="5">
        <v>44720.098174459155</v>
      </c>
      <c r="CR65" s="4" t="s">
        <v>1289</v>
      </c>
      <c r="CS65" s="4" t="s">
        <v>1289</v>
      </c>
      <c r="CT65" s="6">
        <f>VLOOKUP(C65,Webwork!$G$2:$I$230,2,FALSE)/100</f>
        <v>0.8</v>
      </c>
    </row>
    <row r="66" spans="1:98" x14ac:dyDescent="0.2">
      <c r="A66" s="4" t="s">
        <v>1113</v>
      </c>
      <c r="B66" s="4" t="s">
        <v>1112</v>
      </c>
      <c r="C66" s="4" t="s">
        <v>1109</v>
      </c>
      <c r="D66" s="8">
        <f>E66*20%+F66*10%+G66*40%+H66*30%</f>
        <v>0.66600000000000004</v>
      </c>
      <c r="E66" s="7">
        <f>CT66</f>
        <v>0.99</v>
      </c>
      <c r="F66" s="7">
        <f>(AVERAGE(K66,P66,U66,AK66,AP66,AU66,BE66,BJ66,BT66,CI66)+CD66)/(1+CD66)</f>
        <v>0.73499999999999999</v>
      </c>
      <c r="G66" s="6">
        <f>(SUM(Z66,AZ66,(BO66+BY66)/(1+BY66))-MIN(Z66,AZ66,(BO66+BY66)/(1+BY66)))/2</f>
        <v>0.56437500000000007</v>
      </c>
      <c r="H66" s="7">
        <f>CN66</f>
        <v>0.5625</v>
      </c>
      <c r="I66" s="4" t="s">
        <v>1110</v>
      </c>
      <c r="J66" s="4" t="s">
        <v>1291</v>
      </c>
      <c r="K66" s="6">
        <f>IFERROR(L66/M66,"")</f>
        <v>1</v>
      </c>
      <c r="L66" s="4">
        <v>5</v>
      </c>
      <c r="M66" s="4">
        <f>(COUNTIF(QuizzesByQuiz!A$2:A$100,C66)=0)*5</f>
        <v>5</v>
      </c>
      <c r="N66" s="5">
        <v>44653.065620590809</v>
      </c>
      <c r="O66" s="4" t="s">
        <v>1289</v>
      </c>
      <c r="P66" s="6">
        <f>IFERROR(Q66/R66,"")</f>
        <v>0</v>
      </c>
      <c r="Q66" s="4">
        <v>0</v>
      </c>
      <c r="R66" s="4">
        <f>(COUNTIF(QuizzesByQuiz!B$2:B$100,C66)=0)*4</f>
        <v>4</v>
      </c>
      <c r="S66" s="5">
        <v>44659.684212924127</v>
      </c>
      <c r="T66" s="4" t="s">
        <v>1289</v>
      </c>
      <c r="U66" s="6">
        <f>IFERROR(V66/W66,"")</f>
        <v>0.6</v>
      </c>
      <c r="V66" s="4">
        <v>3</v>
      </c>
      <c r="W66" s="4">
        <f>(COUNTIF(QuizzesByQuiz!C$2:C$100,C66)=0)*5</f>
        <v>5</v>
      </c>
      <c r="X66" s="5">
        <v>44666.694445166024</v>
      </c>
      <c r="Y66" s="4" t="s">
        <v>1289</v>
      </c>
      <c r="Z66" s="6">
        <f>IFERROR(AA66/AB66,"")</f>
        <v>0.36</v>
      </c>
      <c r="AA66" s="4">
        <f>IF(COUNTA(AC66,AG66)&gt;0, MAX(AC66,AG66),"")</f>
        <v>9</v>
      </c>
      <c r="AB66" s="4">
        <f>25</f>
        <v>25</v>
      </c>
      <c r="AC66" s="4">
        <v>9</v>
      </c>
      <c r="AD66" s="4">
        <v>25</v>
      </c>
      <c r="AE66" s="5">
        <v>44674.675397771913</v>
      </c>
      <c r="AF66" s="4" t="s">
        <v>1289</v>
      </c>
      <c r="AH66" s="4">
        <v>25</v>
      </c>
      <c r="AJ66" s="4" t="s">
        <v>1289</v>
      </c>
      <c r="AK66" s="6">
        <f>IFERROR(AL66/AM66,"")</f>
        <v>1</v>
      </c>
      <c r="AL66" s="4">
        <v>5</v>
      </c>
      <c r="AM66" s="4">
        <f>(COUNTIF(QuizzesByQuiz!D$2:D$100,C66)=0)*5</f>
        <v>5</v>
      </c>
      <c r="AN66" s="5">
        <v>44674.701728080559</v>
      </c>
      <c r="AO66" s="4" t="s">
        <v>1289</v>
      </c>
      <c r="AP66" s="6">
        <f>IFERROR(AQ66/AR66,"")</f>
        <v>0.33333333333333331</v>
      </c>
      <c r="AQ66" s="4">
        <v>1</v>
      </c>
      <c r="AR66" s="4">
        <f>(COUNTIF(QuizzesByQuiz!E$2:E$100,C66)=0)*3</f>
        <v>3</v>
      </c>
      <c r="AS66" s="5">
        <v>44680.734394055646</v>
      </c>
      <c r="AT66" s="4" t="s">
        <v>1289</v>
      </c>
      <c r="AU66" s="6">
        <f>IFERROR(AV66/AW66,"")</f>
        <v>0.16666666666666666</v>
      </c>
      <c r="AV66" s="4">
        <v>1</v>
      </c>
      <c r="AW66" s="4">
        <f>(COUNTIF(QuizzesByQuiz!F$2:F$100,C66)=0)*6</f>
        <v>6</v>
      </c>
      <c r="AX66" s="5">
        <v>44687.695803333423</v>
      </c>
      <c r="AY66" s="4" t="s">
        <v>1289</v>
      </c>
      <c r="AZ66" s="6">
        <f>IFERROR(BA66/BB66,"")</f>
        <v>0.13043478260869565</v>
      </c>
      <c r="BA66" s="4">
        <v>3</v>
      </c>
      <c r="BB66" s="4">
        <v>23</v>
      </c>
      <c r="BC66" s="5">
        <v>44692.285683768132</v>
      </c>
      <c r="BD66" s="4" t="s">
        <v>1289</v>
      </c>
      <c r="BE66" s="6">
        <f>IFERROR(BF66/BG66,"")</f>
        <v>0.33333333333333331</v>
      </c>
      <c r="BF66" s="4">
        <v>1</v>
      </c>
      <c r="BG66" s="4">
        <f>(COUNTIF(QuizzesByQuiz!G$2:G$100,C66)=0)*3</f>
        <v>3</v>
      </c>
      <c r="BH66" s="5">
        <v>44694.696380503323</v>
      </c>
      <c r="BI66" s="4" t="s">
        <v>1289</v>
      </c>
      <c r="BJ66" s="6">
        <f>IFERROR(BK66/BL66,"")</f>
        <v>0.66666666666666663</v>
      </c>
      <c r="BK66" s="4">
        <v>2</v>
      </c>
      <c r="BL66" s="4">
        <f>(COUNTIF(QuizzesByQuiz!H$2:H$100,C66)=0)*3</f>
        <v>3</v>
      </c>
      <c r="BM66" s="5">
        <v>44701.693943445061</v>
      </c>
      <c r="BN66" s="4" t="s">
        <v>1289</v>
      </c>
      <c r="BO66" s="6">
        <f>IFERROR(BP66/BQ66,"")</f>
        <v>0.53749999999999998</v>
      </c>
      <c r="BP66" s="4">
        <v>21.5</v>
      </c>
      <c r="BQ66" s="4">
        <v>40</v>
      </c>
      <c r="BR66" s="5">
        <v>44707.971318087475</v>
      </c>
      <c r="BS66" s="4" t="s">
        <v>1289</v>
      </c>
      <c r="BT66" s="6">
        <f>IFERROR(BU66/BV66,"")</f>
        <v>0.6</v>
      </c>
      <c r="BU66" s="4">
        <v>3</v>
      </c>
      <c r="BV66" s="4">
        <f>(COUNTIF(QuizzesByQuiz!I$2:I$100,C66)=0)*5</f>
        <v>5</v>
      </c>
      <c r="BW66" s="5">
        <v>44708.703371196229</v>
      </c>
      <c r="BX66" s="4" t="s">
        <v>1289</v>
      </c>
      <c r="BY66" s="6">
        <f>BZ66/CA66</f>
        <v>1</v>
      </c>
      <c r="BZ66" s="4">
        <v>100</v>
      </c>
      <c r="CA66" s="4">
        <v>100</v>
      </c>
      <c r="CB66" s="5">
        <v>44719.248723323552</v>
      </c>
      <c r="CC66" s="4" t="s">
        <v>1289</v>
      </c>
      <c r="CD66" s="6">
        <f>CE66/CF66</f>
        <v>1</v>
      </c>
      <c r="CE66" s="4">
        <v>100</v>
      </c>
      <c r="CF66" s="4">
        <v>100</v>
      </c>
      <c r="CG66" s="5">
        <v>44719.056779384176</v>
      </c>
      <c r="CH66" s="4" t="s">
        <v>1289</v>
      </c>
      <c r="CI66" s="6">
        <f>IFERROR(CJ66/CK66,"")</f>
        <v>0</v>
      </c>
      <c r="CJ66" s="4">
        <v>0</v>
      </c>
      <c r="CK66" s="4">
        <f>(COUNTIF(QuizzesByQuiz!I$2:I$100,C66)=0)*1</f>
        <v>1</v>
      </c>
      <c r="CL66" s="5">
        <v>44715.723811995587</v>
      </c>
      <c r="CM66" s="4" t="s">
        <v>1289</v>
      </c>
      <c r="CN66" s="6">
        <f>IFERROR(CO66/CP66,"")</f>
        <v>0.5625</v>
      </c>
      <c r="CO66" s="4">
        <v>40.5</v>
      </c>
      <c r="CP66" s="4">
        <f>(COUNTIF('Exams by Exam'!D$2:D$5,C66)=0)*72</f>
        <v>72</v>
      </c>
      <c r="CQ66" s="5">
        <v>44720.098172403203</v>
      </c>
      <c r="CR66" s="4" t="s">
        <v>1289</v>
      </c>
      <c r="CS66" s="4" t="s">
        <v>1289</v>
      </c>
      <c r="CT66" s="6">
        <f>VLOOKUP(C66,Webwork!$G$2:$I$230,2,FALSE)/100</f>
        <v>0.99</v>
      </c>
    </row>
    <row r="67" spans="1:98" x14ac:dyDescent="0.2">
      <c r="A67" s="4" t="s">
        <v>1086</v>
      </c>
      <c r="B67" s="4" t="s">
        <v>1085</v>
      </c>
      <c r="C67" s="4" t="s">
        <v>1082</v>
      </c>
      <c r="D67" s="8">
        <f>E67*20%+F67*10%+G67*40%+H67*30%</f>
        <v>0.66683333333333328</v>
      </c>
      <c r="E67" s="7">
        <f>CT67</f>
        <v>0.9</v>
      </c>
      <c r="F67" s="7">
        <f>(AVERAGE(K67,P67,U67,AK67,AP67,AU67,BE67,BJ67,BT67,CI67)+CD67)/(1+CD67)</f>
        <v>0.64916666666666667</v>
      </c>
      <c r="G67" s="6">
        <f>(SUM(Z67,AZ67,(BO67+BY67)/(1+BY67))-MIN(Z67,AZ67,(BO67+BY67)/(1+BY67)))/2</f>
        <v>0.55999999999999994</v>
      </c>
      <c r="H67" s="7">
        <f>CN67</f>
        <v>0.65972222222222221</v>
      </c>
      <c r="I67" s="4" t="s">
        <v>1083</v>
      </c>
      <c r="J67" s="4" t="s">
        <v>1297</v>
      </c>
      <c r="K67" s="6">
        <f>IFERROR(L67/M67,"")</f>
        <v>1</v>
      </c>
      <c r="L67" s="4">
        <v>5</v>
      </c>
      <c r="M67" s="4">
        <f>(COUNTIF(QuizzesByQuiz!A$2:A$100,C67)=0)*5</f>
        <v>5</v>
      </c>
      <c r="N67" s="5">
        <v>44653.067148448878</v>
      </c>
      <c r="O67" s="4" t="s">
        <v>1289</v>
      </c>
      <c r="P67" s="6">
        <f>IFERROR(Q67/R67,"")</f>
        <v>0.25</v>
      </c>
      <c r="Q67" s="4">
        <v>1</v>
      </c>
      <c r="R67" s="4">
        <f>(COUNTIF(QuizzesByQuiz!B$2:B$100,C67)=0)*4</f>
        <v>4</v>
      </c>
      <c r="S67" s="5">
        <v>44659.685436290703</v>
      </c>
      <c r="T67" s="4" t="s">
        <v>1289</v>
      </c>
      <c r="U67" s="6">
        <f>IFERROR(V67/W67,"")</f>
        <v>0.4</v>
      </c>
      <c r="V67" s="4">
        <v>2</v>
      </c>
      <c r="W67" s="4">
        <f>(COUNTIF(QuizzesByQuiz!C$2:C$100,C67)=0)*5</f>
        <v>5</v>
      </c>
      <c r="X67" s="5">
        <v>44667.931409573612</v>
      </c>
      <c r="Y67" s="4" t="s">
        <v>1289</v>
      </c>
      <c r="Z67" s="6">
        <f>IFERROR(AA67/AB67,"")</f>
        <v>0.42</v>
      </c>
      <c r="AA67" s="4">
        <f>IF(COUNTA(AC67,AG67)&gt;0, MAX(AC67,AG67),"")</f>
        <v>10.5</v>
      </c>
      <c r="AB67" s="4">
        <f>25</f>
        <v>25</v>
      </c>
      <c r="AC67" s="4">
        <v>10.5</v>
      </c>
      <c r="AD67" s="4">
        <v>25</v>
      </c>
      <c r="AE67" s="5">
        <v>44674.675359299945</v>
      </c>
      <c r="AF67" s="4" t="s">
        <v>1289</v>
      </c>
      <c r="AH67" s="4">
        <v>25</v>
      </c>
      <c r="AJ67" s="4" t="s">
        <v>1289</v>
      </c>
      <c r="AK67" s="6">
        <f>IFERROR(AL67/AM67,"")</f>
        <v>1</v>
      </c>
      <c r="AL67" s="4">
        <v>5</v>
      </c>
      <c r="AM67" s="4">
        <f>(COUNTIF(QuizzesByQuiz!D$2:D$100,C67)=0)*5</f>
        <v>5</v>
      </c>
      <c r="AN67" s="5">
        <v>44675.678842895446</v>
      </c>
      <c r="AO67" s="4" t="s">
        <v>1289</v>
      </c>
      <c r="AP67" s="6">
        <f>IFERROR(AQ67/AR67,"")</f>
        <v>0</v>
      </c>
      <c r="AQ67" s="4">
        <v>0</v>
      </c>
      <c r="AR67" s="4">
        <f>(COUNTIF(QuizzesByQuiz!E$2:E$100,C67)=0)*3</f>
        <v>3</v>
      </c>
      <c r="AS67" s="5">
        <v>44680.804338808302</v>
      </c>
      <c r="AT67" s="4" t="s">
        <v>1289</v>
      </c>
      <c r="AU67" s="6">
        <f>IFERROR(AV67/AW67,"")</f>
        <v>0</v>
      </c>
      <c r="AW67" s="4">
        <f>(COUNTIF(QuizzesByQuiz!F$2:F$100,C67)=0)*6</f>
        <v>6</v>
      </c>
      <c r="AY67" s="4" t="s">
        <v>1289</v>
      </c>
      <c r="AZ67" s="6">
        <f>IFERROR(BA67/BB67,"")</f>
        <v>0.2608695652173913</v>
      </c>
      <c r="BA67" s="4">
        <v>6</v>
      </c>
      <c r="BB67" s="4">
        <v>23</v>
      </c>
      <c r="BC67" s="5">
        <v>44692.285661213762</v>
      </c>
      <c r="BD67" s="4" t="s">
        <v>1289</v>
      </c>
      <c r="BE67" s="6">
        <f>IFERROR(BF67/BG67,"")</f>
        <v>0</v>
      </c>
      <c r="BF67" s="4">
        <v>0</v>
      </c>
      <c r="BG67" s="4">
        <f>(COUNTIF(QuizzesByQuiz!G$2:G$100,C67)=0)*3</f>
        <v>3</v>
      </c>
      <c r="BH67" s="5">
        <v>44698.621119613832</v>
      </c>
      <c r="BI67" s="4" t="s">
        <v>1289</v>
      </c>
      <c r="BJ67" s="6">
        <f>IFERROR(BK67/BL67,"")</f>
        <v>0.33333333333333331</v>
      </c>
      <c r="BK67" s="4">
        <v>1</v>
      </c>
      <c r="BL67" s="4">
        <f>(COUNTIF(QuizzesByQuiz!H$2:H$100,C67)=0)*3</f>
        <v>3</v>
      </c>
      <c r="BM67" s="5">
        <v>44701.824794554544</v>
      </c>
      <c r="BN67" s="4" t="s">
        <v>1289</v>
      </c>
      <c r="BO67" s="6">
        <f>IFERROR(BP67/BQ67,"")</f>
        <v>0.4</v>
      </c>
      <c r="BP67" s="4">
        <v>16</v>
      </c>
      <c r="BQ67" s="4">
        <v>40</v>
      </c>
      <c r="BR67" s="5">
        <v>44707.971258676014</v>
      </c>
      <c r="BS67" s="4" t="s">
        <v>1289</v>
      </c>
      <c r="BT67" s="6">
        <f>IFERROR(BU67/BV67,"")</f>
        <v>0</v>
      </c>
      <c r="BV67" s="4">
        <f>(COUNTIF(QuizzesByQuiz!I$2:I$100,C67)=0)*5</f>
        <v>5</v>
      </c>
      <c r="BX67" s="4" t="s">
        <v>1289</v>
      </c>
      <c r="BY67" s="6">
        <f>BZ67/CA67</f>
        <v>1</v>
      </c>
      <c r="BZ67" s="4">
        <v>100</v>
      </c>
      <c r="CA67" s="4">
        <v>100</v>
      </c>
      <c r="CB67" s="5">
        <v>44719.246132808912</v>
      </c>
      <c r="CC67" s="4" t="s">
        <v>1289</v>
      </c>
      <c r="CD67" s="6">
        <f>CE67/CF67</f>
        <v>1</v>
      </c>
      <c r="CE67" s="4">
        <v>100</v>
      </c>
      <c r="CF67" s="4">
        <v>100</v>
      </c>
      <c r="CG67" s="5">
        <v>44719.246878177546</v>
      </c>
      <c r="CH67" s="4" t="s">
        <v>1289</v>
      </c>
      <c r="CI67" s="6">
        <f>IFERROR(CJ67/CK67,"")</f>
        <v>0</v>
      </c>
      <c r="CJ67" s="4">
        <v>0</v>
      </c>
      <c r="CK67" s="4">
        <f>(COUNTIF(QuizzesByQuiz!I$2:I$100,C67)=0)*1</f>
        <v>1</v>
      </c>
      <c r="CL67" s="5">
        <v>44715.763466115066</v>
      </c>
      <c r="CM67" s="4" t="s">
        <v>1289</v>
      </c>
      <c r="CN67" s="6">
        <f>IFERROR(CO67/CP67,"")</f>
        <v>0.65972222222222221</v>
      </c>
      <c r="CO67" s="4">
        <v>47.5</v>
      </c>
      <c r="CP67" s="4">
        <f>(COUNTIF('Exams by Exam'!D$2:D$5,C67)=0)*72</f>
        <v>72</v>
      </c>
      <c r="CQ67" s="5">
        <v>44720.097940567721</v>
      </c>
      <c r="CR67" s="4" t="s">
        <v>1289</v>
      </c>
      <c r="CS67" s="4" t="s">
        <v>1289</v>
      </c>
      <c r="CT67" s="6">
        <f>VLOOKUP(C67,Webwork!$G$2:$I$230,2,FALSE)/100</f>
        <v>0.9</v>
      </c>
    </row>
    <row r="68" spans="1:98" x14ac:dyDescent="0.2">
      <c r="A68" s="4" t="s">
        <v>384</v>
      </c>
      <c r="B68" s="4" t="s">
        <v>383</v>
      </c>
      <c r="C68" s="4" t="s">
        <v>380</v>
      </c>
      <c r="D68" s="8">
        <f>E68*20%+F68*10%+G68*40%+H68*30%</f>
        <v>0.66766666666666663</v>
      </c>
      <c r="E68" s="7">
        <f>CT68</f>
        <v>0.74</v>
      </c>
      <c r="F68" s="7">
        <f>(AVERAGE(K68,P68,U68,AK68,AP68,AU68,BE68,BJ68,BT68,CI68)+CD68)/(1+CD68)</f>
        <v>0.71333333333333337</v>
      </c>
      <c r="G68" s="6">
        <f>(SUM(Z68,AZ68,(BO68+BY68)/(1+BY68))-MIN(Z68,AZ68,(BO68+BY68)/(1+BY68)))/2</f>
        <v>0.63124999999999998</v>
      </c>
      <c r="H68" s="7">
        <f>CN68</f>
        <v>0.65277777777777779</v>
      </c>
      <c r="I68" s="4" t="s">
        <v>381</v>
      </c>
      <c r="J68" s="4" t="s">
        <v>1291</v>
      </c>
      <c r="K68" s="6">
        <f>IFERROR(L68/M68,"")</f>
        <v>1</v>
      </c>
      <c r="L68" s="4">
        <v>5</v>
      </c>
      <c r="M68" s="4">
        <f>(COUNTIF(QuizzesByQuiz!A$2:A$100,C68)=0)*5</f>
        <v>5</v>
      </c>
      <c r="N68" s="5">
        <v>44653.06562038562</v>
      </c>
      <c r="O68" s="4" t="s">
        <v>1289</v>
      </c>
      <c r="P68" s="6">
        <f>IFERROR(Q68/R68,"")</f>
        <v>0</v>
      </c>
      <c r="Q68" s="4">
        <v>0</v>
      </c>
      <c r="R68" s="4">
        <f>(COUNTIF(QuizzesByQuiz!B$2:B$100,C68)=0)*4</f>
        <v>4</v>
      </c>
      <c r="S68" s="5">
        <v>44659.684212574764</v>
      </c>
      <c r="T68" s="4" t="s">
        <v>1289</v>
      </c>
      <c r="U68" s="6">
        <f>IFERROR(V68/W68,"")</f>
        <v>0.8</v>
      </c>
      <c r="V68" s="4">
        <v>4</v>
      </c>
      <c r="W68" s="4">
        <f>(COUNTIF(QuizzesByQuiz!C$2:C$100,C68)=0)*5</f>
        <v>5</v>
      </c>
      <c r="X68" s="5">
        <v>44666.694445021116</v>
      </c>
      <c r="Y68" s="4" t="s">
        <v>1289</v>
      </c>
      <c r="Z68" s="6">
        <f>IFERROR(AA68/AB68,"")</f>
        <v>0.48</v>
      </c>
      <c r="AA68" s="4">
        <f>IF(COUNTA(AC68,AG68)&gt;0, MAX(AC68,AG68),"")</f>
        <v>12</v>
      </c>
      <c r="AB68" s="4">
        <f>25</f>
        <v>25</v>
      </c>
      <c r="AD68" s="4">
        <v>25</v>
      </c>
      <c r="AF68" s="4" t="s">
        <v>1289</v>
      </c>
      <c r="AG68" s="4">
        <v>12</v>
      </c>
      <c r="AH68" s="4">
        <v>25</v>
      </c>
      <c r="AI68" s="5">
        <v>44675.682070494848</v>
      </c>
      <c r="AJ68" s="4" t="s">
        <v>1289</v>
      </c>
      <c r="AK68" s="6">
        <f>IFERROR(AL68/AM68,"")</f>
        <v>1</v>
      </c>
      <c r="AL68" s="4">
        <v>5</v>
      </c>
      <c r="AM68" s="4">
        <f>(COUNTIF(QuizzesByQuiz!D$2:D$100,C68)=0)*5</f>
        <v>5</v>
      </c>
      <c r="AN68" s="5">
        <v>44674.701727626176</v>
      </c>
      <c r="AO68" s="4" t="s">
        <v>1289</v>
      </c>
      <c r="AP68" s="6">
        <f>IFERROR(AQ68/AR68,"")</f>
        <v>0</v>
      </c>
      <c r="AQ68" s="4">
        <v>0</v>
      </c>
      <c r="AR68" s="4">
        <f>(COUNTIF(QuizzesByQuiz!E$2:E$100,C68)=0)*3</f>
        <v>3</v>
      </c>
      <c r="AS68" s="5">
        <v>44680.734393672596</v>
      </c>
      <c r="AT68" s="4" t="s">
        <v>1289</v>
      </c>
      <c r="AU68" s="6">
        <f>IFERROR(AV68/AW68,"")</f>
        <v>0</v>
      </c>
      <c r="AV68" s="4">
        <v>0</v>
      </c>
      <c r="AW68" s="4">
        <f>(COUNTIF(QuizzesByQuiz!F$2:F$100,C68)=0)*6</f>
        <v>6</v>
      </c>
      <c r="AX68" s="5">
        <v>44687.695803057475</v>
      </c>
      <c r="AY68" s="4" t="s">
        <v>1289</v>
      </c>
      <c r="AZ68" s="6">
        <f>IFERROR(BA68/BB68,"")</f>
        <v>0.5</v>
      </c>
      <c r="BA68" s="4">
        <v>11.5</v>
      </c>
      <c r="BB68" s="4">
        <v>23</v>
      </c>
      <c r="BC68" s="5">
        <v>44692.284413676709</v>
      </c>
      <c r="BD68" s="4" t="s">
        <v>1289</v>
      </c>
      <c r="BE68" s="6">
        <f>IFERROR(BF68/BG68,"")</f>
        <v>0</v>
      </c>
      <c r="BF68" s="4">
        <v>0</v>
      </c>
      <c r="BG68" s="4">
        <f>(COUNTIF(QuizzesByQuiz!G$2:G$100,C68)=0)*3</f>
        <v>3</v>
      </c>
      <c r="BH68" s="5">
        <v>44694.696380260619</v>
      </c>
      <c r="BI68" s="4" t="s">
        <v>1289</v>
      </c>
      <c r="BJ68" s="6">
        <f>IFERROR(BK68/BL68,"")</f>
        <v>0.66666666666666663</v>
      </c>
      <c r="BK68" s="4">
        <v>2</v>
      </c>
      <c r="BL68" s="4">
        <f>(COUNTIF(QuizzesByQuiz!H$2:H$100,C68)=0)*3</f>
        <v>3</v>
      </c>
      <c r="BM68" s="5">
        <v>44701.693943233695</v>
      </c>
      <c r="BN68" s="4" t="s">
        <v>1289</v>
      </c>
      <c r="BO68" s="6">
        <f>IFERROR(BP68/BQ68,"")</f>
        <v>0.52500000000000002</v>
      </c>
      <c r="BP68" s="4">
        <v>21</v>
      </c>
      <c r="BQ68" s="4">
        <v>40</v>
      </c>
      <c r="BR68" s="5">
        <v>44707.971130248079</v>
      </c>
      <c r="BS68" s="4" t="s">
        <v>1289</v>
      </c>
      <c r="BT68" s="6">
        <f>IFERROR(BU68/BV68,"")</f>
        <v>0.8</v>
      </c>
      <c r="BU68" s="4">
        <v>4</v>
      </c>
      <c r="BV68" s="4">
        <f>(COUNTIF(QuizzesByQuiz!I$2:I$100,C68)=0)*5</f>
        <v>5</v>
      </c>
      <c r="BW68" s="5">
        <v>44708.703370882526</v>
      </c>
      <c r="BX68" s="4" t="s">
        <v>1289</v>
      </c>
      <c r="BY68" s="6">
        <f>BZ68/CA68</f>
        <v>1</v>
      </c>
      <c r="BZ68" s="4">
        <v>100</v>
      </c>
      <c r="CA68" s="4">
        <v>100</v>
      </c>
      <c r="CB68" s="5">
        <v>44719.241978427213</v>
      </c>
      <c r="CC68" s="4" t="s">
        <v>1289</v>
      </c>
      <c r="CD68" s="6">
        <f>CE68/CF68</f>
        <v>1</v>
      </c>
      <c r="CE68" s="4">
        <v>100</v>
      </c>
      <c r="CF68" s="4">
        <v>100</v>
      </c>
      <c r="CG68" s="5">
        <v>44719.243976110069</v>
      </c>
      <c r="CH68" s="4" t="s">
        <v>1289</v>
      </c>
      <c r="CI68" s="6">
        <f>IFERROR(CJ68/CK68,"")</f>
        <v>0</v>
      </c>
      <c r="CJ68" s="4">
        <v>0</v>
      </c>
      <c r="CK68" s="4">
        <f>(COUNTIF(QuizzesByQuiz!I$2:I$100,C68)=0)*1</f>
        <v>1</v>
      </c>
      <c r="CL68" s="5">
        <v>44715.723811918419</v>
      </c>
      <c r="CM68" s="4" t="s">
        <v>1289</v>
      </c>
      <c r="CN68" s="6">
        <f>IFERROR(CO68/CP68,"")</f>
        <v>0.65277777777777779</v>
      </c>
      <c r="CO68" s="4">
        <v>47</v>
      </c>
      <c r="CP68" s="4">
        <f>(COUNTIF('Exams by Exam'!D$2:D$5,C68)=0)*72</f>
        <v>72</v>
      </c>
      <c r="CQ68" s="5">
        <v>44720.098174875515</v>
      </c>
      <c r="CR68" s="4" t="s">
        <v>1289</v>
      </c>
      <c r="CS68" s="4" t="s">
        <v>1289</v>
      </c>
      <c r="CT68" s="6">
        <f>VLOOKUP(C68,Webwork!$G$2:$I$230,2,FALSE)/100</f>
        <v>0.74</v>
      </c>
    </row>
    <row r="69" spans="1:98" x14ac:dyDescent="0.2">
      <c r="A69" s="4" t="s">
        <v>1143</v>
      </c>
      <c r="B69" s="4" t="s">
        <v>1142</v>
      </c>
      <c r="C69" s="4" t="s">
        <v>1139</v>
      </c>
      <c r="D69" s="8">
        <f>E69*20%+F69*10%+G69*40%+H69*30%</f>
        <v>0.67062962962962969</v>
      </c>
      <c r="E69" s="7">
        <f>CT69</f>
        <v>0.84</v>
      </c>
      <c r="F69" s="7">
        <f>(AVERAGE(K69,P69,U69,AK69,AP69,AU69,BE69,BJ69,BT69,CI69)+CD69)/(1+CD69)</f>
        <v>0.70462962962962961</v>
      </c>
      <c r="G69" s="6">
        <f>(SUM(Z69,AZ69,(BO69+BY69)/(1+BY69))-MIN(Z69,AZ69,(BO69+BY69)/(1+BY69)))/2</f>
        <v>0.60124999999999995</v>
      </c>
      <c r="H69" s="7">
        <f>CN69</f>
        <v>0.63888888888888884</v>
      </c>
      <c r="I69" s="4" t="s">
        <v>1140</v>
      </c>
      <c r="J69" s="4" t="s">
        <v>1299</v>
      </c>
      <c r="K69" s="6">
        <f>IFERROR(L69/M69,"")</f>
        <v>1</v>
      </c>
      <c r="L69" s="4">
        <v>5</v>
      </c>
      <c r="M69" s="4">
        <f>(COUNTIF(QuizzesByQuiz!A$2:A$100,C69)=0)*5</f>
        <v>5</v>
      </c>
      <c r="N69" s="5">
        <v>44653.067146971385</v>
      </c>
      <c r="O69" s="4" t="s">
        <v>1289</v>
      </c>
      <c r="P69" s="6">
        <f>IFERROR(Q69/R69,"")</f>
        <v>0.25</v>
      </c>
      <c r="Q69" s="4">
        <v>1</v>
      </c>
      <c r="R69" s="4">
        <f>(COUNTIF(QuizzesByQuiz!B$2:B$100,C69)=0)*4</f>
        <v>4</v>
      </c>
      <c r="S69" s="5">
        <v>44659.685435819512</v>
      </c>
      <c r="T69" s="4" t="s">
        <v>1289</v>
      </c>
      <c r="U69" s="6">
        <f>IFERROR(V69/W69,"")</f>
        <v>0.6</v>
      </c>
      <c r="V69" s="4">
        <v>3</v>
      </c>
      <c r="W69" s="4">
        <f>(COUNTIF(QuizzesByQuiz!C$2:C$100,C69)=0)*5</f>
        <v>5</v>
      </c>
      <c r="X69" s="5">
        <v>44667.931408602148</v>
      </c>
      <c r="Y69" s="4" t="s">
        <v>1289</v>
      </c>
      <c r="Z69" s="6">
        <f>IFERROR(AA69/AB69,"")</f>
        <v>0.44</v>
      </c>
      <c r="AA69" s="4">
        <f>IF(COUNTA(AC69,AG69)&gt;0, MAX(AC69,AG69),"")</f>
        <v>11</v>
      </c>
      <c r="AB69" s="4">
        <f>25</f>
        <v>25</v>
      </c>
      <c r="AD69" s="4">
        <v>25</v>
      </c>
      <c r="AF69" s="4" t="s">
        <v>1289</v>
      </c>
      <c r="AG69" s="4">
        <v>11</v>
      </c>
      <c r="AH69" s="4">
        <v>25</v>
      </c>
      <c r="AI69" s="5">
        <v>44675.682245877804</v>
      </c>
      <c r="AJ69" s="4" t="s">
        <v>1289</v>
      </c>
      <c r="AK69" s="6">
        <f>IFERROR(AL69/AM69,"")</f>
        <v>1</v>
      </c>
      <c r="AL69" s="4">
        <v>5</v>
      </c>
      <c r="AM69" s="4">
        <f>(COUNTIF(QuizzesByQuiz!D$2:D$100,C69)=0)*5</f>
        <v>5</v>
      </c>
      <c r="AN69" s="5">
        <v>44675.678842252593</v>
      </c>
      <c r="AO69" s="4" t="s">
        <v>1289</v>
      </c>
      <c r="AP69" s="6" t="str">
        <f>IFERROR(AQ69/AR69,"")</f>
        <v/>
      </c>
      <c r="AR69" s="4">
        <f>(COUNTIF(QuizzesByQuiz!E$2:E$100,C69)=0)*3</f>
        <v>0</v>
      </c>
      <c r="AT69" s="4" t="s">
        <v>1289</v>
      </c>
      <c r="AU69" s="6">
        <f>IFERROR(AV69/AW69,"")</f>
        <v>0.16666666666666666</v>
      </c>
      <c r="AV69" s="4">
        <v>1</v>
      </c>
      <c r="AW69" s="4">
        <f>(COUNTIF(QuizzesByQuiz!F$2:F$100,C69)=0)*6</f>
        <v>6</v>
      </c>
      <c r="AX69" s="5">
        <v>44687.937171946964</v>
      </c>
      <c r="AY69" s="4" t="s">
        <v>1289</v>
      </c>
      <c r="AZ69" s="6">
        <f>IFERROR(BA69/BB69,"")</f>
        <v>0.30434782608695654</v>
      </c>
      <c r="BA69" s="4">
        <v>7</v>
      </c>
      <c r="BB69" s="4">
        <v>23</v>
      </c>
      <c r="BC69" s="5">
        <v>44692.285545357416</v>
      </c>
      <c r="BD69" s="4" t="s">
        <v>1289</v>
      </c>
      <c r="BE69" s="6">
        <f>IFERROR(BF69/BG69,"")</f>
        <v>0.66666666666666663</v>
      </c>
      <c r="BF69" s="4">
        <v>2</v>
      </c>
      <c r="BG69" s="4">
        <f>(COUNTIF(QuizzesByQuiz!G$2:G$100,C69)=0)*3</f>
        <v>3</v>
      </c>
      <c r="BH69" s="5">
        <v>44698.621119948846</v>
      </c>
      <c r="BI69" s="4" t="s">
        <v>1289</v>
      </c>
      <c r="BJ69" s="6">
        <f>IFERROR(BK69/BL69,"")</f>
        <v>0</v>
      </c>
      <c r="BL69" s="4">
        <f>(COUNTIF(QuizzesByQuiz!H$2:H$100,C69)=0)*3</f>
        <v>3</v>
      </c>
      <c r="BN69" s="4" t="s">
        <v>1289</v>
      </c>
      <c r="BO69" s="6">
        <f>IFERROR(BP69/BQ69,"")</f>
        <v>0.52500000000000002</v>
      </c>
      <c r="BP69" s="4">
        <v>21</v>
      </c>
      <c r="BQ69" s="4">
        <v>40</v>
      </c>
      <c r="BR69" s="5">
        <v>44707.971282732033</v>
      </c>
      <c r="BS69" s="4" t="s">
        <v>1289</v>
      </c>
      <c r="BT69" s="6">
        <f>IFERROR(BU69/BV69,"")</f>
        <v>0</v>
      </c>
      <c r="BV69" s="4">
        <f>(COUNTIF(QuizzesByQuiz!I$2:I$100,C69)=0)*5</f>
        <v>5</v>
      </c>
      <c r="BX69" s="4" t="s">
        <v>1289</v>
      </c>
      <c r="BY69" s="6">
        <f>BZ69/CA69</f>
        <v>1</v>
      </c>
      <c r="BZ69" s="4">
        <v>100</v>
      </c>
      <c r="CA69" s="4">
        <v>100</v>
      </c>
      <c r="CB69" s="5">
        <v>44718.699951337228</v>
      </c>
      <c r="CC69" s="4" t="s">
        <v>1289</v>
      </c>
      <c r="CD69" s="6">
        <f>CE69/CF69</f>
        <v>1</v>
      </c>
      <c r="CE69" s="4">
        <v>100</v>
      </c>
      <c r="CF69" s="4">
        <v>100</v>
      </c>
      <c r="CG69" s="5">
        <v>44718.69505125282</v>
      </c>
      <c r="CH69" s="4" t="s">
        <v>1289</v>
      </c>
      <c r="CI69" s="6">
        <f>IFERROR(CJ69/CK69,"")</f>
        <v>0</v>
      </c>
      <c r="CK69" s="4">
        <f>(COUNTIF(QuizzesByQuiz!I$2:I$100,C69)=0)*1</f>
        <v>1</v>
      </c>
      <c r="CM69" s="4" t="s">
        <v>1289</v>
      </c>
      <c r="CN69" s="6">
        <f>IFERROR(CO69/CP69,"")</f>
        <v>0.63888888888888884</v>
      </c>
      <c r="CO69" s="4">
        <v>46</v>
      </c>
      <c r="CP69" s="4">
        <f>(COUNTIF('Exams by Exam'!D$2:D$5,C69)=0)*72</f>
        <v>72</v>
      </c>
      <c r="CQ69" s="5">
        <v>44720.097940394662</v>
      </c>
      <c r="CR69" s="4" t="s">
        <v>1289</v>
      </c>
      <c r="CS69" s="4" t="s">
        <v>1289</v>
      </c>
      <c r="CT69" s="6">
        <f>VLOOKUP(C69,Webwork!$G$2:$I$230,2,FALSE)/100</f>
        <v>0.84</v>
      </c>
    </row>
    <row r="70" spans="1:98" x14ac:dyDescent="0.2">
      <c r="A70" s="4" t="s">
        <v>532</v>
      </c>
      <c r="B70" s="4" t="s">
        <v>531</v>
      </c>
      <c r="C70" s="4" t="s">
        <v>528</v>
      </c>
      <c r="D70" s="8">
        <f>E70*20%+F70*10%+G70*40%+H70*30%</f>
        <v>0.6810815217391305</v>
      </c>
      <c r="E70" s="7">
        <f>CT70</f>
        <v>0.88</v>
      </c>
      <c r="F70" s="7">
        <f>(AVERAGE(K70,P70,U70,AK70,AP70,AU70,BE70,BJ70,BT70,CI70)+CD70)/(1+CD70)</f>
        <v>0.70625000000000004</v>
      </c>
      <c r="G70" s="6">
        <f>(SUM(Z70,AZ70,(BO70+BY70)/(1+BY70))-MIN(Z70,AZ70,(BO70+BY70)/(1+BY70)))/2</f>
        <v>0.58614130434782608</v>
      </c>
      <c r="H70" s="7">
        <f>CN70</f>
        <v>0.66666666666666663</v>
      </c>
      <c r="I70" s="4" t="s">
        <v>529</v>
      </c>
      <c r="J70" s="4" t="s">
        <v>1301</v>
      </c>
      <c r="K70" s="6">
        <f>IFERROR(L70/M70,"")</f>
        <v>1</v>
      </c>
      <c r="L70" s="4">
        <v>5</v>
      </c>
      <c r="M70" s="4">
        <f>(COUNTIF(QuizzesByQuiz!A$2:A$100,C70)=0)*5</f>
        <v>5</v>
      </c>
      <c r="N70" s="5">
        <v>44650.909748400511</v>
      </c>
      <c r="O70" s="4" t="s">
        <v>1289</v>
      </c>
      <c r="P70" s="6">
        <f>IFERROR(Q70/R70,"")</f>
        <v>0.5</v>
      </c>
      <c r="Q70" s="4">
        <v>2</v>
      </c>
      <c r="R70" s="4">
        <f>(COUNTIF(QuizzesByQuiz!B$2:B$100,C70)=0)*4</f>
        <v>4</v>
      </c>
      <c r="S70" s="5">
        <v>44657.935528070178</v>
      </c>
      <c r="T70" s="4" t="s">
        <v>1289</v>
      </c>
      <c r="U70" s="6">
        <f>IFERROR(V70/W70,"")</f>
        <v>0.4</v>
      </c>
      <c r="V70" s="4">
        <v>2</v>
      </c>
      <c r="W70" s="4">
        <f>(COUNTIF(QuizzesByQuiz!C$2:C$100,C70)=0)*5</f>
        <v>5</v>
      </c>
      <c r="X70" s="5">
        <v>44677.865289880858</v>
      </c>
      <c r="Y70" s="4" t="s">
        <v>1289</v>
      </c>
      <c r="Z70" s="6">
        <f>IFERROR(AA70/AB70,"")</f>
        <v>0.4</v>
      </c>
      <c r="AA70" s="4">
        <f>IF(COUNTA(AC70,AG70)&gt;0, MAX(AC70,AG70),"")</f>
        <v>10</v>
      </c>
      <c r="AB70" s="4">
        <f>25</f>
        <v>25</v>
      </c>
      <c r="AC70" s="4">
        <v>10</v>
      </c>
      <c r="AD70" s="4">
        <v>25</v>
      </c>
      <c r="AE70" s="5">
        <v>44674.675397854793</v>
      </c>
      <c r="AF70" s="4" t="s">
        <v>1289</v>
      </c>
      <c r="AH70" s="4">
        <v>25</v>
      </c>
      <c r="AJ70" s="4" t="s">
        <v>1289</v>
      </c>
      <c r="AK70" s="6" t="str">
        <f>IFERROR(AL70/AM70,"")</f>
        <v/>
      </c>
      <c r="AM70" s="4">
        <f>(COUNTIF(QuizzesByQuiz!D$2:D$100,C70)=0)*5</f>
        <v>0</v>
      </c>
      <c r="AO70" s="4" t="s">
        <v>1289</v>
      </c>
      <c r="AP70" s="6">
        <f>IFERROR(AQ70/AR70,"")</f>
        <v>0.66666666666666663</v>
      </c>
      <c r="AQ70" s="4">
        <v>2</v>
      </c>
      <c r="AR70" s="4">
        <f>(COUNTIF(QuizzesByQuiz!E$2:E$100,C70)=0)*3</f>
        <v>3</v>
      </c>
      <c r="AS70" s="5">
        <v>44687.925386265961</v>
      </c>
      <c r="AT70" s="4" t="s">
        <v>1289</v>
      </c>
      <c r="AU70" s="6" t="str">
        <f>IFERROR(AV70/AW70,"")</f>
        <v/>
      </c>
      <c r="AW70" s="4">
        <f>(COUNTIF(QuizzesByQuiz!F$2:F$100,C70)=0)*6</f>
        <v>0</v>
      </c>
      <c r="AY70" s="4" t="s">
        <v>1289</v>
      </c>
      <c r="AZ70" s="6">
        <f>IFERROR(BA70/BB70,"")</f>
        <v>0.43478260869565216</v>
      </c>
      <c r="BA70" s="4">
        <v>10</v>
      </c>
      <c r="BB70" s="4">
        <v>23</v>
      </c>
      <c r="BC70" s="5">
        <v>44692.29235570805</v>
      </c>
      <c r="BD70" s="4" t="s">
        <v>1289</v>
      </c>
      <c r="BE70" s="6">
        <f>IFERROR(BF70/BG70,"")</f>
        <v>0</v>
      </c>
      <c r="BG70" s="4">
        <f>(COUNTIF(QuizzesByQuiz!G$2:G$100,C70)=0)*3</f>
        <v>3</v>
      </c>
      <c r="BI70" s="4" t="s">
        <v>1289</v>
      </c>
      <c r="BJ70" s="6">
        <f>IFERROR(BK70/BL70,"")</f>
        <v>0.33333333333333331</v>
      </c>
      <c r="BK70" s="4">
        <v>1</v>
      </c>
      <c r="BL70" s="4">
        <f>(COUNTIF(QuizzesByQuiz!H$2:H$100,C70)=0)*3</f>
        <v>3</v>
      </c>
      <c r="BM70" s="5">
        <v>44701.824794470449</v>
      </c>
      <c r="BN70" s="4" t="s">
        <v>1289</v>
      </c>
      <c r="BO70" s="6">
        <f>IFERROR(BP70/BQ70,"")</f>
        <v>0.47499999999999998</v>
      </c>
      <c r="BP70" s="4">
        <v>19</v>
      </c>
      <c r="BQ70" s="4">
        <v>40</v>
      </c>
      <c r="BR70" s="5">
        <v>44707.971318044671</v>
      </c>
      <c r="BS70" s="4" t="s">
        <v>1289</v>
      </c>
      <c r="BT70" s="6">
        <f>IFERROR(BU70/BV70,"")</f>
        <v>0.4</v>
      </c>
      <c r="BU70" s="4">
        <v>2</v>
      </c>
      <c r="BV70" s="4">
        <f>(COUNTIF(QuizzesByQuiz!I$2:I$100,C70)=0)*5</f>
        <v>5</v>
      </c>
      <c r="BW70" s="5">
        <v>44712.929439653482</v>
      </c>
      <c r="BX70" s="4" t="s">
        <v>1289</v>
      </c>
      <c r="BY70" s="6">
        <f>BZ70/CA70</f>
        <v>1</v>
      </c>
      <c r="BZ70" s="4">
        <v>100</v>
      </c>
      <c r="CA70" s="4">
        <v>100</v>
      </c>
      <c r="CB70" s="5">
        <v>44719.224847400103</v>
      </c>
      <c r="CC70" s="4" t="s">
        <v>1289</v>
      </c>
      <c r="CD70" s="6">
        <f>CE70/CF70</f>
        <v>1</v>
      </c>
      <c r="CE70" s="4">
        <v>100</v>
      </c>
      <c r="CF70" s="4">
        <v>100</v>
      </c>
      <c r="CG70" s="5">
        <v>44719.211156744248</v>
      </c>
      <c r="CH70" s="4" t="s">
        <v>1289</v>
      </c>
      <c r="CI70" s="6">
        <f>IFERROR(CJ70/CK70,"")</f>
        <v>0</v>
      </c>
      <c r="CJ70" s="4">
        <v>0</v>
      </c>
      <c r="CK70" s="4">
        <f>(COUNTIF(QuizzesByQuiz!I$2:I$100,C70)=0)*1</f>
        <v>1</v>
      </c>
      <c r="CL70" s="5">
        <v>44715.76424997978</v>
      </c>
      <c r="CM70" s="4" t="s">
        <v>1289</v>
      </c>
      <c r="CN70" s="6">
        <f>IFERROR(CO70/CP70,"")</f>
        <v>0.66666666666666663</v>
      </c>
      <c r="CO70" s="4">
        <v>48</v>
      </c>
      <c r="CP70" s="4">
        <f>(COUNTIF('Exams by Exam'!D$2:D$5,C70)=0)*72</f>
        <v>72</v>
      </c>
      <c r="CQ70" s="5">
        <v>44720.098173990475</v>
      </c>
      <c r="CR70" s="4" t="s">
        <v>1289</v>
      </c>
      <c r="CS70" s="4" t="s">
        <v>1289</v>
      </c>
      <c r="CT70" s="6">
        <f>VLOOKUP(C70,Webwork!$G$2:$I$230,2,FALSE)/100</f>
        <v>0.88</v>
      </c>
    </row>
    <row r="71" spans="1:98" x14ac:dyDescent="0.2">
      <c r="A71" s="4" t="s">
        <v>349</v>
      </c>
      <c r="B71" s="4" t="s">
        <v>348</v>
      </c>
      <c r="C71" s="4" t="s">
        <v>345</v>
      </c>
      <c r="D71" s="8">
        <f>E71*20%+F71*10%+G71*40%+H71*30%</f>
        <v>0.68272619047619054</v>
      </c>
      <c r="E71" s="7">
        <f>CT71</f>
        <v>0.9</v>
      </c>
      <c r="F71" s="7">
        <f>(AVERAGE(K71,P71,U71,AK71,AP71,AU71,BE71,BJ71,BT71,CI71)+CD71)/(1+CD71)</f>
        <v>0.77976190476190477</v>
      </c>
      <c r="G71" s="6">
        <f>(SUM(Z71,AZ71,(BO71+BY71)/(1+BY71))-MIN(Z71,AZ71,(BO71+BY71)/(1+BY71)))/2</f>
        <v>0.62437500000000001</v>
      </c>
      <c r="H71" s="7">
        <f>CN71</f>
        <v>0.58333333333333337</v>
      </c>
      <c r="I71" s="4" t="s">
        <v>346</v>
      </c>
      <c r="J71" s="4" t="s">
        <v>1300</v>
      </c>
      <c r="K71" s="6">
        <f>IFERROR(L71/M71,"")</f>
        <v>1</v>
      </c>
      <c r="L71" s="4">
        <v>5</v>
      </c>
      <c r="M71" s="4">
        <f>(COUNTIF(QuizzesByQuiz!A$2:A$100,C71)=0)*5</f>
        <v>5</v>
      </c>
      <c r="N71" s="5">
        <v>44650.909747953978</v>
      </c>
      <c r="O71" s="4" t="s">
        <v>1289</v>
      </c>
      <c r="P71" s="6">
        <f>IFERROR(Q71/R71,"")</f>
        <v>0.25</v>
      </c>
      <c r="Q71" s="4">
        <v>1</v>
      </c>
      <c r="R71" s="4">
        <f>(COUNTIF(QuizzesByQuiz!B$2:B$100,C71)=0)*4</f>
        <v>4</v>
      </c>
      <c r="S71" s="5">
        <v>44657.935527125708</v>
      </c>
      <c r="T71" s="4" t="s">
        <v>1289</v>
      </c>
      <c r="U71" s="6">
        <f>IFERROR(V71/W71,"")</f>
        <v>0.4</v>
      </c>
      <c r="V71" s="4">
        <v>2</v>
      </c>
      <c r="W71" s="4">
        <f>(COUNTIF(QuizzesByQuiz!C$2:C$100,C71)=0)*5</f>
        <v>5</v>
      </c>
      <c r="X71" s="5">
        <v>44677.865288850982</v>
      </c>
      <c r="Y71" s="4" t="s">
        <v>1289</v>
      </c>
      <c r="Z71" s="6">
        <f>IFERROR(AA71/AB71,"")</f>
        <v>0.48</v>
      </c>
      <c r="AA71" s="4">
        <f>IF(COUNTA(AC71,AG71)&gt;0, MAX(AC71,AG71),"")</f>
        <v>12</v>
      </c>
      <c r="AB71" s="4">
        <f>25</f>
        <v>25</v>
      </c>
      <c r="AC71" s="4">
        <v>12</v>
      </c>
      <c r="AD71" s="4">
        <v>25</v>
      </c>
      <c r="AE71" s="5">
        <v>44674.675398420339</v>
      </c>
      <c r="AF71" s="4" t="s">
        <v>1289</v>
      </c>
      <c r="AH71" s="4">
        <v>25</v>
      </c>
      <c r="AJ71" s="4" t="s">
        <v>1289</v>
      </c>
      <c r="AK71" s="6" t="str">
        <f>IFERROR(AL71/AM71,"")</f>
        <v/>
      </c>
      <c r="AM71" s="4">
        <f>(COUNTIF(QuizzesByQuiz!D$2:D$100,C71)=0)*5</f>
        <v>0</v>
      </c>
      <c r="AO71" s="4" t="s">
        <v>1289</v>
      </c>
      <c r="AP71" s="6">
        <f>IFERROR(AQ71/AR71,"")</f>
        <v>0.66666666666666663</v>
      </c>
      <c r="AQ71" s="4">
        <v>2</v>
      </c>
      <c r="AR71" s="4">
        <f>(COUNTIF(QuizzesByQuiz!E$2:E$100,C71)=0)*3</f>
        <v>3</v>
      </c>
      <c r="AS71" s="5">
        <v>44687.925385781178</v>
      </c>
      <c r="AT71" s="4" t="s">
        <v>1289</v>
      </c>
      <c r="AU71" s="6" t="str">
        <f>IFERROR(AV71/AW71,"")</f>
        <v/>
      </c>
      <c r="AW71" s="4">
        <f>(COUNTIF(QuizzesByQuiz!F$2:F$100,C71)=0)*6</f>
        <v>0</v>
      </c>
      <c r="AY71" s="4" t="s">
        <v>1289</v>
      </c>
      <c r="AZ71" s="6">
        <f>IFERROR(BA71/BB71,"")</f>
        <v>0.45652173913043476</v>
      </c>
      <c r="BA71" s="4">
        <v>10.5</v>
      </c>
      <c r="BB71" s="4">
        <v>23</v>
      </c>
      <c r="BC71" s="5">
        <v>44699.005413911749</v>
      </c>
      <c r="BD71" s="4" t="s">
        <v>1289</v>
      </c>
      <c r="BE71" s="6" t="str">
        <f>IFERROR(BF71/BG71,"")</f>
        <v/>
      </c>
      <c r="BG71" s="4">
        <f>(COUNTIF(QuizzesByQuiz!G$2:G$100,C71)=0)*3</f>
        <v>0</v>
      </c>
      <c r="BI71" s="4" t="s">
        <v>1289</v>
      </c>
      <c r="BJ71" s="6">
        <f>IFERROR(BK71/BL71,"")</f>
        <v>1</v>
      </c>
      <c r="BK71" s="4">
        <v>3</v>
      </c>
      <c r="BL71" s="4">
        <f>(COUNTIF(QuizzesByQuiz!H$2:H$100,C71)=0)*3</f>
        <v>3</v>
      </c>
      <c r="BM71" s="5">
        <v>44702.033765696542</v>
      </c>
      <c r="BN71" s="4" t="s">
        <v>1289</v>
      </c>
      <c r="BO71" s="6">
        <f>IFERROR(BP71/BQ71,"")</f>
        <v>0.53749999999999998</v>
      </c>
      <c r="BP71" s="4">
        <v>21.5</v>
      </c>
      <c r="BQ71" s="4">
        <v>40</v>
      </c>
      <c r="BR71" s="5">
        <v>44707.971266593304</v>
      </c>
      <c r="BS71" s="4" t="s">
        <v>1289</v>
      </c>
      <c r="BT71" s="6">
        <f>IFERROR(BU71/BV71,"")</f>
        <v>0.6</v>
      </c>
      <c r="BU71" s="4">
        <v>3</v>
      </c>
      <c r="BV71" s="4">
        <f>(COUNTIF(QuizzesByQuiz!I$2:I$100,C71)=0)*5</f>
        <v>5</v>
      </c>
      <c r="BW71" s="5">
        <v>44712.929439394895</v>
      </c>
      <c r="BX71" s="4" t="s">
        <v>1289</v>
      </c>
      <c r="BY71" s="6">
        <f>BZ71/CA71</f>
        <v>1</v>
      </c>
      <c r="BZ71" s="4">
        <v>100</v>
      </c>
      <c r="CA71" s="4">
        <v>100</v>
      </c>
      <c r="CB71" s="5">
        <v>44718.217802112689</v>
      </c>
      <c r="CC71" s="4" t="s">
        <v>1289</v>
      </c>
      <c r="CD71" s="6">
        <f>CE71/CF71</f>
        <v>1</v>
      </c>
      <c r="CE71" s="4">
        <v>100</v>
      </c>
      <c r="CF71" s="4">
        <v>100</v>
      </c>
      <c r="CG71" s="5">
        <v>44714.978460298124</v>
      </c>
      <c r="CH71" s="4" t="s">
        <v>1289</v>
      </c>
      <c r="CI71" s="6">
        <f>IFERROR(CJ71/CK71,"")</f>
        <v>0</v>
      </c>
      <c r="CJ71" s="4">
        <v>0</v>
      </c>
      <c r="CK71" s="4">
        <f>(COUNTIF(QuizzesByQuiz!I$2:I$100,C71)=0)*1</f>
        <v>1</v>
      </c>
      <c r="CL71" s="5">
        <v>44715.764250001812</v>
      </c>
      <c r="CM71" s="4" t="s">
        <v>1289</v>
      </c>
      <c r="CN71" s="6">
        <f>IFERROR(CO71/CP71,"")</f>
        <v>0.58333333333333337</v>
      </c>
      <c r="CO71" s="4">
        <v>42</v>
      </c>
      <c r="CP71" s="4">
        <f>(COUNTIF('Exams by Exam'!D$2:D$5,C71)=0)*72</f>
        <v>72</v>
      </c>
      <c r="CQ71" s="5">
        <v>44720.098174728686</v>
      </c>
      <c r="CR71" s="4" t="s">
        <v>1289</v>
      </c>
      <c r="CS71" s="4" t="s">
        <v>1289</v>
      </c>
      <c r="CT71" s="6">
        <f>VLOOKUP(C71,Webwork!$G$2:$I$230,2,FALSE)/100</f>
        <v>0.9</v>
      </c>
    </row>
    <row r="72" spans="1:98" x14ac:dyDescent="0.2">
      <c r="A72" s="4" t="s">
        <v>1081</v>
      </c>
      <c r="B72" s="4" t="s">
        <v>1080</v>
      </c>
      <c r="C72" s="4" t="s">
        <v>1077</v>
      </c>
      <c r="D72" s="8">
        <f>E72*20%+F72*10%+G72*40%+H72*30%</f>
        <v>0.6855</v>
      </c>
      <c r="E72" s="7">
        <f>CT72</f>
        <v>0.98</v>
      </c>
      <c r="F72" s="7">
        <f>(AVERAGE(K72,P72,U72,AK72,AP72,AU72,BE72,BJ72,BT72,CI72)+CD72)/(1+CD72)</f>
        <v>0.625</v>
      </c>
      <c r="G72" s="6">
        <f>(SUM(Z72,AZ72,(BO72+BY72)/(1+BY72))-MIN(Z72,AZ72,(BO72+BY72)/(1+BY72)))/2</f>
        <v>0.5675</v>
      </c>
      <c r="H72" s="7">
        <f>CN72</f>
        <v>0.66666666666666663</v>
      </c>
      <c r="I72" s="4" t="s">
        <v>1078</v>
      </c>
      <c r="J72" s="4" t="s">
        <v>1300</v>
      </c>
      <c r="K72" s="6">
        <f>IFERROR(L72/M72,"")</f>
        <v>1</v>
      </c>
      <c r="L72" s="4">
        <v>5</v>
      </c>
      <c r="M72" s="4">
        <f>(COUNTIF(QuizzesByQuiz!A$2:A$100,C72)=0)*5</f>
        <v>5</v>
      </c>
      <c r="N72" s="5">
        <v>44650.909748088437</v>
      </c>
      <c r="O72" s="4" t="s">
        <v>1289</v>
      </c>
      <c r="P72" s="6">
        <f>IFERROR(Q72/R72,"")</f>
        <v>0</v>
      </c>
      <c r="Q72" s="4">
        <v>0</v>
      </c>
      <c r="R72" s="4">
        <f>(COUNTIF(QuizzesByQuiz!B$2:B$100,C72)=0)*4</f>
        <v>4</v>
      </c>
      <c r="S72" s="5">
        <v>44657.93552757804</v>
      </c>
      <c r="T72" s="4" t="s">
        <v>1289</v>
      </c>
      <c r="U72" s="6">
        <f>IFERROR(V72/W72,"")</f>
        <v>0.4</v>
      </c>
      <c r="V72" s="4">
        <v>2</v>
      </c>
      <c r="W72" s="4">
        <f>(COUNTIF(QuizzesByQuiz!C$2:C$100,C72)=0)*5</f>
        <v>5</v>
      </c>
      <c r="X72" s="5">
        <v>44677.865288400906</v>
      </c>
      <c r="Y72" s="4" t="s">
        <v>1289</v>
      </c>
      <c r="Z72" s="6">
        <f>IFERROR(AA72/AB72,"")</f>
        <v>0.46</v>
      </c>
      <c r="AA72" s="4">
        <f>IF(COUNTA(AC72,AG72)&gt;0, MAX(AC72,AG72),"")</f>
        <v>11.5</v>
      </c>
      <c r="AB72" s="4">
        <f>25</f>
        <v>25</v>
      </c>
      <c r="AC72" s="4">
        <v>11.5</v>
      </c>
      <c r="AD72" s="4">
        <v>25</v>
      </c>
      <c r="AE72" s="5">
        <v>44674.675294848959</v>
      </c>
      <c r="AF72" s="4" t="s">
        <v>1289</v>
      </c>
      <c r="AH72" s="4">
        <v>25</v>
      </c>
      <c r="AJ72" s="4" t="s">
        <v>1289</v>
      </c>
      <c r="AK72" s="6" t="str">
        <f>IFERROR(AL72/AM72,"")</f>
        <v/>
      </c>
      <c r="AM72" s="4">
        <f>(COUNTIF(QuizzesByQuiz!D$2:D$100,C72)=0)*5</f>
        <v>0</v>
      </c>
      <c r="AO72" s="4" t="s">
        <v>1289</v>
      </c>
      <c r="AP72" s="6">
        <f>IFERROR(AQ72/AR72,"")</f>
        <v>0</v>
      </c>
      <c r="AQ72" s="4">
        <v>0</v>
      </c>
      <c r="AR72" s="4">
        <f>(COUNTIF(QuizzesByQuiz!E$2:E$100,C72)=0)*3</f>
        <v>3</v>
      </c>
      <c r="AS72" s="5">
        <v>44687.925385635303</v>
      </c>
      <c r="AT72" s="4" t="s">
        <v>1289</v>
      </c>
      <c r="AU72" s="6" t="str">
        <f>IFERROR(AV72/AW72,"")</f>
        <v/>
      </c>
      <c r="AW72" s="4">
        <f>(COUNTIF(QuizzesByQuiz!F$2:F$100,C72)=0)*6</f>
        <v>0</v>
      </c>
      <c r="AY72" s="4" t="s">
        <v>1289</v>
      </c>
      <c r="AZ72" s="6">
        <f>IFERROR(BA72/BB72,"")</f>
        <v>0.34782608695652173</v>
      </c>
      <c r="BA72" s="4">
        <v>8</v>
      </c>
      <c r="BB72" s="4">
        <v>23</v>
      </c>
      <c r="BC72" s="5">
        <v>44692.286109353387</v>
      </c>
      <c r="BD72" s="4" t="s">
        <v>1289</v>
      </c>
      <c r="BE72" s="6">
        <f>IFERROR(BF72/BG72,"")</f>
        <v>0</v>
      </c>
      <c r="BF72" s="4">
        <v>0</v>
      </c>
      <c r="BG72" s="4">
        <f>(COUNTIF(QuizzesByQuiz!G$2:G$100,C72)=0)*3</f>
        <v>3</v>
      </c>
      <c r="BH72" s="5">
        <v>44694.823170288364</v>
      </c>
      <c r="BI72" s="4" t="s">
        <v>1289</v>
      </c>
      <c r="BJ72" s="6">
        <f>IFERROR(BK72/BL72,"")</f>
        <v>0</v>
      </c>
      <c r="BK72" s="4">
        <v>0</v>
      </c>
      <c r="BL72" s="4">
        <f>(COUNTIF(QuizzesByQuiz!H$2:H$100,C72)=0)*3</f>
        <v>3</v>
      </c>
      <c r="BM72" s="5">
        <v>44702.033765391272</v>
      </c>
      <c r="BN72" s="4" t="s">
        <v>1289</v>
      </c>
      <c r="BO72" s="6">
        <f>IFERROR(BP72/BQ72,"")</f>
        <v>0.35</v>
      </c>
      <c r="BP72" s="4">
        <v>14</v>
      </c>
      <c r="BQ72" s="4">
        <v>40</v>
      </c>
      <c r="BR72" s="5">
        <v>44707.97128614314</v>
      </c>
      <c r="BS72" s="4" t="s">
        <v>1289</v>
      </c>
      <c r="BT72" s="6">
        <f>IFERROR(BU72/BV72,"")</f>
        <v>0.6</v>
      </c>
      <c r="BU72" s="4">
        <v>3</v>
      </c>
      <c r="BV72" s="4">
        <f>(COUNTIF(QuizzesByQuiz!I$2:I$100,C72)=0)*5</f>
        <v>5</v>
      </c>
      <c r="BW72" s="5">
        <v>44712.929439271436</v>
      </c>
      <c r="BX72" s="4" t="s">
        <v>1289</v>
      </c>
      <c r="BY72" s="6">
        <f>BZ72/CA72</f>
        <v>1</v>
      </c>
      <c r="BZ72" s="4">
        <v>100</v>
      </c>
      <c r="CA72" s="4">
        <v>100</v>
      </c>
      <c r="CB72" s="5">
        <v>44714.749637892775</v>
      </c>
      <c r="CC72" s="4" t="s">
        <v>1289</v>
      </c>
      <c r="CD72" s="6">
        <f>CE72/CF72</f>
        <v>1</v>
      </c>
      <c r="CE72" s="4">
        <v>100</v>
      </c>
      <c r="CF72" s="4">
        <v>100</v>
      </c>
      <c r="CG72" s="5">
        <v>44715.123298492581</v>
      </c>
      <c r="CH72" s="4" t="s">
        <v>1289</v>
      </c>
      <c r="CI72" s="6">
        <f>IFERROR(CJ72/CK72,"")</f>
        <v>0</v>
      </c>
      <c r="CJ72" s="4">
        <v>0</v>
      </c>
      <c r="CK72" s="4">
        <f>(COUNTIF(QuizzesByQuiz!I$2:I$100,C72)=0)*1</f>
        <v>1</v>
      </c>
      <c r="CL72" s="5">
        <v>44715.764249417662</v>
      </c>
      <c r="CM72" s="4" t="s">
        <v>1289</v>
      </c>
      <c r="CN72" s="6">
        <f>IFERROR(CO72/CP72,"")</f>
        <v>0.66666666666666663</v>
      </c>
      <c r="CO72" s="4">
        <v>48</v>
      </c>
      <c r="CP72" s="4">
        <f>(COUNTIF('Exams by Exam'!D$2:D$5,C72)=0)*72</f>
        <v>72</v>
      </c>
      <c r="CQ72" s="5">
        <v>44720.100180138033</v>
      </c>
      <c r="CR72" s="4" t="s">
        <v>1289</v>
      </c>
      <c r="CS72" s="4" t="s">
        <v>1289</v>
      </c>
      <c r="CT72" s="6">
        <f>VLOOKUP(C72,Webwork!$G$2:$I$230,2,FALSE)/100</f>
        <v>0.98</v>
      </c>
    </row>
    <row r="73" spans="1:98" x14ac:dyDescent="0.2">
      <c r="A73" s="4" t="s">
        <v>1123</v>
      </c>
      <c r="B73" s="4" t="s">
        <v>1122</v>
      </c>
      <c r="C73" s="4" t="s">
        <v>1119</v>
      </c>
      <c r="D73" s="8">
        <f>E73*20%+F73*10%+G73*40%+H73*30%</f>
        <v>0.68636231884057974</v>
      </c>
      <c r="E73" s="7">
        <f>CT73</f>
        <v>0.78</v>
      </c>
      <c r="F73" s="7">
        <f>(AVERAGE(K73,P73,U73,AK73,AP73,AU73,BE73,BJ73,BT73,CI73)+CD73)/(1+CD73)</f>
        <v>0.44999999999999996</v>
      </c>
      <c r="G73" s="6">
        <f>(SUM(Z73,AZ73,(BO73+BY73)/(1+BY73))-MIN(Z73,AZ73,(BO73+BY73)/(1+BY73)))/2</f>
        <v>0.60923913043478262</v>
      </c>
      <c r="H73" s="7">
        <f>CN73</f>
        <v>0.80555555555555558</v>
      </c>
      <c r="I73" s="4" t="s">
        <v>1120</v>
      </c>
      <c r="J73" s="4" t="s">
        <v>1292</v>
      </c>
      <c r="K73" s="6">
        <f>IFERROR(L73/M73,"")</f>
        <v>0</v>
      </c>
      <c r="M73" s="4">
        <f>(COUNTIF(QuizzesByQuiz!A$2:A$100,C73)=0)*5</f>
        <v>5</v>
      </c>
      <c r="O73" s="4" t="s">
        <v>1289</v>
      </c>
      <c r="P73" s="6">
        <f>IFERROR(Q73/R73,"")</f>
        <v>0</v>
      </c>
      <c r="Q73" s="4">
        <v>0</v>
      </c>
      <c r="R73" s="4">
        <f>(COUNTIF(QuizzesByQuiz!B$2:B$100,C73)=0)*4</f>
        <v>4</v>
      </c>
      <c r="S73" s="5">
        <v>44657.935526678746</v>
      </c>
      <c r="T73" s="4" t="s">
        <v>1289</v>
      </c>
      <c r="U73" s="6">
        <f>IFERROR(V73/W73,"")</f>
        <v>0.6</v>
      </c>
      <c r="V73" s="4">
        <v>3</v>
      </c>
      <c r="W73" s="4">
        <f>(COUNTIF(QuizzesByQuiz!C$2:C$100,C73)=0)*5</f>
        <v>5</v>
      </c>
      <c r="X73" s="5">
        <v>44677.865288174085</v>
      </c>
      <c r="Y73" s="4" t="s">
        <v>1289</v>
      </c>
      <c r="Z73" s="6">
        <f>IFERROR(AA73/AB73,"")</f>
        <v>0.26</v>
      </c>
      <c r="AA73" s="4">
        <f>IF(COUNTA(AC73,AG73)&gt;0, MAX(AC73,AG73),"")</f>
        <v>6.5</v>
      </c>
      <c r="AB73" s="4">
        <f>25</f>
        <v>25</v>
      </c>
      <c r="AD73" s="4">
        <v>25</v>
      </c>
      <c r="AF73" s="4" t="s">
        <v>1289</v>
      </c>
      <c r="AG73" s="4">
        <v>6.5</v>
      </c>
      <c r="AH73" s="4">
        <v>25</v>
      </c>
      <c r="AI73" s="5">
        <v>44675.682245454511</v>
      </c>
      <c r="AJ73" s="4" t="s">
        <v>1289</v>
      </c>
      <c r="AK73" s="6" t="str">
        <f>IFERROR(AL73/AM73,"")</f>
        <v/>
      </c>
      <c r="AM73" s="4">
        <f>(COUNTIF(QuizzesByQuiz!D$2:D$100,C73)=0)*5</f>
        <v>0</v>
      </c>
      <c r="AO73" s="4" t="s">
        <v>1289</v>
      </c>
      <c r="AP73" s="6">
        <f>IFERROR(AQ73/AR73,"")</f>
        <v>0.33333333333333331</v>
      </c>
      <c r="AQ73" s="4">
        <v>1</v>
      </c>
      <c r="AR73" s="4">
        <f>(COUNTIF(QuizzesByQuiz!E$2:E$100,C73)=0)*3</f>
        <v>3</v>
      </c>
      <c r="AS73" s="5">
        <v>44687.925385392213</v>
      </c>
      <c r="AT73" s="4" t="s">
        <v>1289</v>
      </c>
      <c r="AU73" s="6" t="str">
        <f>IFERROR(AV73/AW73,"")</f>
        <v/>
      </c>
      <c r="AW73" s="4">
        <f>(COUNTIF(QuizzesByQuiz!F$2:F$100,C73)=0)*6</f>
        <v>0</v>
      </c>
      <c r="AY73" s="4" t="s">
        <v>1289</v>
      </c>
      <c r="AZ73" s="6">
        <f>IFERROR(BA73/BB73,"")</f>
        <v>0.54347826086956519</v>
      </c>
      <c r="BA73" s="4">
        <v>12.5</v>
      </c>
      <c r="BB73" s="4">
        <v>23</v>
      </c>
      <c r="BC73" s="5">
        <v>44692.284495320084</v>
      </c>
      <c r="BD73" s="4" t="s">
        <v>1289</v>
      </c>
      <c r="BE73" s="6">
        <f>IFERROR(BF73/BG73,"")</f>
        <v>0.33333333333333331</v>
      </c>
      <c r="BF73" s="4">
        <v>1</v>
      </c>
      <c r="BG73" s="4">
        <f>(COUNTIF(QuizzesByQuiz!G$2:G$100,C73)=0)*3</f>
        <v>3</v>
      </c>
      <c r="BH73" s="5">
        <v>44694.823170761098</v>
      </c>
      <c r="BI73" s="4" t="s">
        <v>1289</v>
      </c>
      <c r="BJ73" s="6">
        <f>IFERROR(BK73/BL73,"")</f>
        <v>0.33333333333333331</v>
      </c>
      <c r="BK73" s="4">
        <v>1</v>
      </c>
      <c r="BL73" s="4">
        <f>(COUNTIF(QuizzesByQuiz!H$2:H$100,C73)=0)*3</f>
        <v>3</v>
      </c>
      <c r="BM73" s="5">
        <v>44702.033765086366</v>
      </c>
      <c r="BN73" s="4" t="s">
        <v>1289</v>
      </c>
      <c r="BO73" s="6">
        <f>IFERROR(BP73/BQ73,"")</f>
        <v>0.35</v>
      </c>
      <c r="BP73" s="4">
        <v>14</v>
      </c>
      <c r="BQ73" s="4">
        <v>40</v>
      </c>
      <c r="BR73" s="5">
        <v>44707.971142727678</v>
      </c>
      <c r="BS73" s="4" t="s">
        <v>1289</v>
      </c>
      <c r="BT73" s="6">
        <f>IFERROR(BU73/BV73,"")</f>
        <v>1</v>
      </c>
      <c r="BU73" s="4">
        <v>5</v>
      </c>
      <c r="BV73" s="4">
        <f>(COUNTIF(QuizzesByQuiz!I$2:I$100,C73)=0)*5</f>
        <v>5</v>
      </c>
      <c r="BW73" s="5">
        <v>44712.929439141983</v>
      </c>
      <c r="BX73" s="4" t="s">
        <v>1289</v>
      </c>
      <c r="BY73" s="6">
        <f>BZ73/CA73</f>
        <v>1</v>
      </c>
      <c r="BZ73" s="4">
        <v>100</v>
      </c>
      <c r="CA73" s="4">
        <v>100</v>
      </c>
      <c r="CB73" s="5">
        <v>44719.248562799738</v>
      </c>
      <c r="CC73" s="4" t="s">
        <v>1289</v>
      </c>
      <c r="CD73" s="6">
        <f>CE73/CF73</f>
        <v>0</v>
      </c>
      <c r="CF73" s="4">
        <v>100</v>
      </c>
      <c r="CH73" s="4" t="s">
        <v>1289</v>
      </c>
      <c r="CI73" s="6">
        <f>IFERROR(CJ73/CK73,"")</f>
        <v>1</v>
      </c>
      <c r="CJ73" s="4">
        <v>1</v>
      </c>
      <c r="CK73" s="4">
        <f>(COUNTIF(QuizzesByQuiz!I$2:I$100,C73)=0)*1</f>
        <v>1</v>
      </c>
      <c r="CL73" s="5">
        <v>44715.764249183863</v>
      </c>
      <c r="CM73" s="4" t="s">
        <v>1289</v>
      </c>
      <c r="CN73" s="6">
        <f>IFERROR(CO73/CP73,"")</f>
        <v>0.80555555555555558</v>
      </c>
      <c r="CO73" s="4">
        <v>58</v>
      </c>
      <c r="CP73" s="4">
        <f>(COUNTIF('Exams by Exam'!D$2:D$5,C73)=0)*72</f>
        <v>72</v>
      </c>
      <c r="CQ73" s="5">
        <v>44720.098042519079</v>
      </c>
      <c r="CR73" s="4" t="s">
        <v>1289</v>
      </c>
      <c r="CS73" s="4" t="s">
        <v>1289</v>
      </c>
      <c r="CT73" s="6">
        <f>VLOOKUP(C73,Webwork!$G$2:$I$230,2,FALSE)/100</f>
        <v>0.78</v>
      </c>
    </row>
    <row r="74" spans="1:98" x14ac:dyDescent="0.2">
      <c r="A74" s="4" t="s">
        <v>1016</v>
      </c>
      <c r="B74" s="4" t="s">
        <v>1015</v>
      </c>
      <c r="C74" s="4" t="s">
        <v>1012</v>
      </c>
      <c r="D74" s="8">
        <f>E74*20%+F74*10%+G74*40%+H74*30%</f>
        <v>0.68642391304347827</v>
      </c>
      <c r="E74" s="7">
        <f>CT74</f>
        <v>0.93</v>
      </c>
      <c r="F74" s="7">
        <f>(AVERAGE(K74,P74,U74,AK74,AP74,AU74,BE74,BJ74,BT74,CI74)+CD74)/(1+CD74)</f>
        <v>0.70333333333333337</v>
      </c>
      <c r="G74" s="6">
        <f>(SUM(Z74,AZ74,(BO74+BY74)/(1+BY74))-MIN(Z74,AZ74,(BO74+BY74)/(1+BY74)))/2</f>
        <v>0.51793478260869563</v>
      </c>
      <c r="H74" s="7">
        <f>CN74</f>
        <v>0.74305555555555558</v>
      </c>
      <c r="I74" s="4" t="s">
        <v>1013</v>
      </c>
      <c r="J74" s="4" t="s">
        <v>1299</v>
      </c>
      <c r="K74" s="6">
        <f>IFERROR(L74/M74,"")</f>
        <v>1</v>
      </c>
      <c r="L74" s="4">
        <v>5</v>
      </c>
      <c r="M74" s="4">
        <f>(COUNTIF(QuizzesByQuiz!A$2:A$100,C74)=0)*5</f>
        <v>5</v>
      </c>
      <c r="N74" s="5">
        <v>44653.06714706296</v>
      </c>
      <c r="O74" s="4" t="s">
        <v>1289</v>
      </c>
      <c r="P74" s="6">
        <f>IFERROR(Q74/R74,"")</f>
        <v>0.5</v>
      </c>
      <c r="Q74" s="4">
        <v>2</v>
      </c>
      <c r="R74" s="4">
        <f>(COUNTIF(QuizzesByQuiz!B$2:B$100,C74)=0)*4</f>
        <v>4</v>
      </c>
      <c r="S74" s="5">
        <v>44659.685435686784</v>
      </c>
      <c r="T74" s="4" t="s">
        <v>1289</v>
      </c>
      <c r="U74" s="6">
        <f>IFERROR(V74/W74,"")</f>
        <v>0.4</v>
      </c>
      <c r="V74" s="4">
        <v>2</v>
      </c>
      <c r="W74" s="4">
        <f>(COUNTIF(QuizzesByQuiz!C$2:C$100,C74)=0)*5</f>
        <v>5</v>
      </c>
      <c r="X74" s="5">
        <v>44667.93140857351</v>
      </c>
      <c r="Y74" s="4" t="s">
        <v>1289</v>
      </c>
      <c r="Z74" s="6">
        <f>IFERROR(AA74/AB74,"")</f>
        <v>0.22</v>
      </c>
      <c r="AA74" s="4">
        <f>IF(COUNTA(AC74,AG74)&gt;0, MAX(AC74,AG74),"")</f>
        <v>5.5</v>
      </c>
      <c r="AB74" s="4">
        <f>25</f>
        <v>25</v>
      </c>
      <c r="AD74" s="4">
        <v>25</v>
      </c>
      <c r="AF74" s="4" t="s">
        <v>1289</v>
      </c>
      <c r="AG74" s="4">
        <v>5.5</v>
      </c>
      <c r="AH74" s="4">
        <v>25</v>
      </c>
      <c r="AI74" s="5">
        <v>44675.684659739512</v>
      </c>
      <c r="AJ74" s="4" t="s">
        <v>1289</v>
      </c>
      <c r="AK74" s="6">
        <f>IFERROR(AL74/AM74,"")</f>
        <v>0</v>
      </c>
      <c r="AM74" s="4">
        <f>(COUNTIF(QuizzesByQuiz!D$2:D$100,C74)=0)*5</f>
        <v>5</v>
      </c>
      <c r="AO74" s="4" t="s">
        <v>1289</v>
      </c>
      <c r="AP74" s="6">
        <f>IFERROR(AQ74/AR74,"")</f>
        <v>0</v>
      </c>
      <c r="AQ74" s="4">
        <v>0</v>
      </c>
      <c r="AR74" s="4">
        <f>(COUNTIF(QuizzesByQuiz!E$2:E$100,C74)=0)*3</f>
        <v>3</v>
      </c>
      <c r="AS74" s="5">
        <v>44680.804339264083</v>
      </c>
      <c r="AT74" s="4" t="s">
        <v>1289</v>
      </c>
      <c r="AU74" s="6">
        <f>IFERROR(AV74/AW74,"")</f>
        <v>0.16666666666666666</v>
      </c>
      <c r="AV74" s="4">
        <v>1</v>
      </c>
      <c r="AW74" s="4">
        <f>(COUNTIF(QuizzesByQuiz!F$2:F$100,C74)=0)*6</f>
        <v>6</v>
      </c>
      <c r="AX74" s="5">
        <v>44687.937171707687</v>
      </c>
      <c r="AY74" s="4" t="s">
        <v>1289</v>
      </c>
      <c r="AZ74" s="6">
        <f>IFERROR(BA74/BB74,"")</f>
        <v>0.2608695652173913</v>
      </c>
      <c r="BA74" s="4">
        <v>6</v>
      </c>
      <c r="BB74" s="4">
        <v>23</v>
      </c>
      <c r="BC74" s="5">
        <v>44692.286000360036</v>
      </c>
      <c r="BD74" s="4" t="s">
        <v>1289</v>
      </c>
      <c r="BE74" s="6">
        <f>IFERROR(BF74/BG74,"")</f>
        <v>0.33333333333333331</v>
      </c>
      <c r="BF74" s="4">
        <v>1</v>
      </c>
      <c r="BG74" s="4">
        <f>(COUNTIF(QuizzesByQuiz!G$2:G$100,C74)=0)*3</f>
        <v>3</v>
      </c>
      <c r="BH74" s="5">
        <v>44698.621120214826</v>
      </c>
      <c r="BI74" s="4" t="s">
        <v>1289</v>
      </c>
      <c r="BJ74" s="6">
        <f>IFERROR(BK74/BL74,"")</f>
        <v>0.66666666666666663</v>
      </c>
      <c r="BK74" s="4">
        <v>2</v>
      </c>
      <c r="BL74" s="4">
        <f>(COUNTIF(QuizzesByQuiz!H$2:H$100,C74)=0)*3</f>
        <v>3</v>
      </c>
      <c r="BM74" s="5">
        <v>44701.824793835811</v>
      </c>
      <c r="BN74" s="4" t="s">
        <v>1289</v>
      </c>
      <c r="BO74" s="6">
        <f>IFERROR(BP74/BQ74,"")</f>
        <v>0.55000000000000004</v>
      </c>
      <c r="BP74" s="4">
        <v>22</v>
      </c>
      <c r="BQ74" s="4">
        <v>40</v>
      </c>
      <c r="BR74" s="5">
        <v>44707.971399427319</v>
      </c>
      <c r="BS74" s="4" t="s">
        <v>1289</v>
      </c>
      <c r="BT74" s="6">
        <f>IFERROR(BU74/BV74,"")</f>
        <v>1</v>
      </c>
      <c r="BU74" s="4">
        <v>5</v>
      </c>
      <c r="BV74" s="4">
        <f>(COUNTIF(QuizzesByQuiz!I$2:I$100,C74)=0)*5</f>
        <v>5</v>
      </c>
      <c r="BW74" s="5">
        <v>44708.72564789941</v>
      </c>
      <c r="BX74" s="4" t="s">
        <v>1289</v>
      </c>
      <c r="BY74" s="6">
        <f>BZ74/CA74</f>
        <v>1</v>
      </c>
      <c r="BZ74" s="4">
        <v>100</v>
      </c>
      <c r="CA74" s="4">
        <v>100</v>
      </c>
      <c r="CB74" s="5">
        <v>44716.10628419913</v>
      </c>
      <c r="CC74" s="4" t="s">
        <v>1289</v>
      </c>
      <c r="CD74" s="6">
        <f>CE74/CF74</f>
        <v>1</v>
      </c>
      <c r="CE74" s="4">
        <v>100</v>
      </c>
      <c r="CF74" s="4">
        <v>100</v>
      </c>
      <c r="CG74" s="5">
        <v>44718.170645650229</v>
      </c>
      <c r="CH74" s="4" t="s">
        <v>1289</v>
      </c>
      <c r="CI74" s="6">
        <f>IFERROR(CJ74/CK74,"")</f>
        <v>0</v>
      </c>
      <c r="CJ74" s="4">
        <v>0</v>
      </c>
      <c r="CK74" s="4">
        <f>(COUNTIF(QuizzesByQuiz!I$2:I$100,C74)=0)*1</f>
        <v>1</v>
      </c>
      <c r="CL74" s="5">
        <v>44715.763465689728</v>
      </c>
      <c r="CM74" s="4" t="s">
        <v>1289</v>
      </c>
      <c r="CN74" s="6">
        <f>IFERROR(CO74/CP74,"")</f>
        <v>0.74305555555555558</v>
      </c>
      <c r="CO74" s="4">
        <v>53.5</v>
      </c>
      <c r="CP74" s="4">
        <f>(COUNTIF('Exams by Exam'!D$2:D$5,C74)=0)*72</f>
        <v>72</v>
      </c>
      <c r="CQ74" s="5">
        <v>44720.098174008577</v>
      </c>
      <c r="CR74" s="4" t="s">
        <v>1289</v>
      </c>
      <c r="CS74" s="4" t="s">
        <v>1289</v>
      </c>
      <c r="CT74" s="6">
        <f>VLOOKUP(C74,Webwork!$G$2:$I$230,2,FALSE)/100</f>
        <v>0.93</v>
      </c>
    </row>
    <row r="75" spans="1:98" x14ac:dyDescent="0.2">
      <c r="A75" s="4" t="s">
        <v>185</v>
      </c>
      <c r="B75" s="4" t="s">
        <v>184</v>
      </c>
      <c r="C75" s="4" t="s">
        <v>180</v>
      </c>
      <c r="D75" s="8">
        <f>E75*20%+F75*10%+G75*40%+H75*30%</f>
        <v>0.69181884057971021</v>
      </c>
      <c r="E75" s="7">
        <f>CT75</f>
        <v>0.86</v>
      </c>
      <c r="F75" s="7">
        <f>(AVERAGE(K75,P75,U75,AK75,AP75,AU75,BE75,BJ75,BT75,CI75)+CD75)/(1+CD75)</f>
        <v>0.44166666666666671</v>
      </c>
      <c r="G75" s="6">
        <f>(SUM(Z75,AZ75,(BO75+BY75)/(1+BY75))-MIN(Z75,AZ75,(BO75+BY75)/(1+BY75)))/2</f>
        <v>0.62663043478260883</v>
      </c>
      <c r="H75" s="7">
        <f>CN75</f>
        <v>0.75</v>
      </c>
      <c r="I75" s="4" t="s">
        <v>182</v>
      </c>
      <c r="J75" s="4" t="s">
        <v>1299</v>
      </c>
      <c r="K75" s="6">
        <f>IFERROR(L75/M75,"")</f>
        <v>1</v>
      </c>
      <c r="L75" s="4">
        <v>5</v>
      </c>
      <c r="M75" s="4">
        <f>(COUNTIF(QuizzesByQuiz!A$2:A$100,C75)=0)*5</f>
        <v>5</v>
      </c>
      <c r="N75" s="5">
        <v>44653.06714699696</v>
      </c>
      <c r="O75" s="4" t="s">
        <v>1289</v>
      </c>
      <c r="P75" s="6">
        <f>IFERROR(Q75/R75,"")</f>
        <v>0.25</v>
      </c>
      <c r="Q75" s="4">
        <v>1</v>
      </c>
      <c r="R75" s="4">
        <f>(COUNTIF(QuizzesByQuiz!B$2:B$100,C75)=0)*4</f>
        <v>4</v>
      </c>
      <c r="S75" s="5">
        <v>44659.685435720115</v>
      </c>
      <c r="T75" s="4" t="s">
        <v>1289</v>
      </c>
      <c r="U75" s="6">
        <f>IFERROR(V75/W75,"")</f>
        <v>0.4</v>
      </c>
      <c r="V75" s="4">
        <v>2</v>
      </c>
      <c r="W75" s="4">
        <f>(COUNTIF(QuizzesByQuiz!C$2:C$100,C75)=0)*5</f>
        <v>5</v>
      </c>
      <c r="X75" s="5">
        <v>44667.93140867693</v>
      </c>
      <c r="Y75" s="4" t="s">
        <v>1289</v>
      </c>
      <c r="Z75" s="6">
        <f>IFERROR(AA75/AB75,"")</f>
        <v>0.44</v>
      </c>
      <c r="AA75" s="4">
        <f>IF(COUNTA(AC75,AG75)&gt;0, MAX(AC75,AG75),"")</f>
        <v>11</v>
      </c>
      <c r="AB75" s="4">
        <f>25</f>
        <v>25</v>
      </c>
      <c r="AD75" s="4">
        <v>25</v>
      </c>
      <c r="AF75" s="4" t="s">
        <v>1289</v>
      </c>
      <c r="AG75" s="4">
        <v>11</v>
      </c>
      <c r="AH75" s="4">
        <v>25</v>
      </c>
      <c r="AI75" s="5">
        <v>44675.682070418101</v>
      </c>
      <c r="AJ75" s="4" t="s">
        <v>1289</v>
      </c>
      <c r="AK75" s="6">
        <f>IFERROR(AL75/AM75,"")</f>
        <v>1</v>
      </c>
      <c r="AL75" s="4">
        <v>5</v>
      </c>
      <c r="AM75" s="4">
        <f>(COUNTIF(QuizzesByQuiz!D$2:D$100,C75)=0)*5</f>
        <v>5</v>
      </c>
      <c r="AN75" s="5">
        <v>44675.678842002904</v>
      </c>
      <c r="AO75" s="4" t="s">
        <v>1289</v>
      </c>
      <c r="AP75" s="6">
        <f>IFERROR(AQ75/AR75,"")</f>
        <v>0.33333333333333331</v>
      </c>
      <c r="AQ75" s="4">
        <v>1</v>
      </c>
      <c r="AR75" s="4">
        <f>(COUNTIF(QuizzesByQuiz!E$2:E$100,C75)=0)*3</f>
        <v>3</v>
      </c>
      <c r="AS75" s="5">
        <v>44680.804339176757</v>
      </c>
      <c r="AT75" s="4" t="s">
        <v>1289</v>
      </c>
      <c r="AU75" s="6">
        <f>IFERROR(AV75/AW75,"")</f>
        <v>0.5</v>
      </c>
      <c r="AV75" s="4">
        <v>3</v>
      </c>
      <c r="AW75" s="4">
        <f>(COUNTIF(QuizzesByQuiz!F$2:F$100,C75)=0)*6</f>
        <v>6</v>
      </c>
      <c r="AX75" s="5">
        <v>44687.937171792626</v>
      </c>
      <c r="AY75" s="4" t="s">
        <v>1289</v>
      </c>
      <c r="AZ75" s="6">
        <f>IFERROR(BA75/BB75,"")</f>
        <v>0.47826086956521741</v>
      </c>
      <c r="BA75" s="4">
        <v>11</v>
      </c>
      <c r="BB75" s="4">
        <v>23</v>
      </c>
      <c r="BC75" s="5">
        <v>44692.292628866795</v>
      </c>
      <c r="BD75" s="4" t="s">
        <v>1289</v>
      </c>
      <c r="BE75" s="6">
        <f>IFERROR(BF75/BG75,"")</f>
        <v>0</v>
      </c>
      <c r="BF75" s="4">
        <v>0</v>
      </c>
      <c r="BG75" s="4">
        <f>(COUNTIF(QuizzesByQuiz!G$2:G$100,C75)=0)*3</f>
        <v>3</v>
      </c>
      <c r="BH75" s="5">
        <v>44698.621120009659</v>
      </c>
      <c r="BI75" s="4" t="s">
        <v>1289</v>
      </c>
      <c r="BJ75" s="6">
        <f>IFERROR(BK75/BL75,"")</f>
        <v>0.33333333333333331</v>
      </c>
      <c r="BK75" s="4">
        <v>1</v>
      </c>
      <c r="BL75" s="4">
        <f>(COUNTIF(QuizzesByQuiz!H$2:H$100,C75)=0)*3</f>
        <v>3</v>
      </c>
      <c r="BM75" s="5">
        <v>44701.824793850014</v>
      </c>
      <c r="BN75" s="4" t="s">
        <v>1289</v>
      </c>
      <c r="BO75" s="6">
        <f>IFERROR(BP75/BQ75,"")</f>
        <v>0.55000000000000004</v>
      </c>
      <c r="BP75" s="4">
        <v>22</v>
      </c>
      <c r="BQ75" s="4">
        <v>40</v>
      </c>
      <c r="BR75" s="5">
        <v>44707.971234381665</v>
      </c>
      <c r="BS75" s="4" t="s">
        <v>1289</v>
      </c>
      <c r="BT75" s="6">
        <f>IFERROR(BU75/BV75,"")</f>
        <v>0.6</v>
      </c>
      <c r="BU75" s="4">
        <v>3</v>
      </c>
      <c r="BV75" s="4">
        <f>(COUNTIF(QuizzesByQuiz!I$2:I$100,C75)=0)*5</f>
        <v>5</v>
      </c>
      <c r="BW75" s="5">
        <v>44708.72564781236</v>
      </c>
      <c r="BX75" s="4" t="s">
        <v>1289</v>
      </c>
      <c r="BY75" s="6">
        <f>BZ75/CA75</f>
        <v>1</v>
      </c>
      <c r="BZ75" s="4">
        <v>100</v>
      </c>
      <c r="CA75" s="4">
        <v>100</v>
      </c>
      <c r="CB75" s="5">
        <v>44719.106624899759</v>
      </c>
      <c r="CC75" s="4" t="s">
        <v>1289</v>
      </c>
      <c r="CD75" s="6">
        <f>CE75/CF75</f>
        <v>0</v>
      </c>
      <c r="CF75" s="4">
        <v>100</v>
      </c>
      <c r="CH75" s="4" t="s">
        <v>1289</v>
      </c>
      <c r="CI75" s="6">
        <f>IFERROR(CJ75/CK75,"")</f>
        <v>0</v>
      </c>
      <c r="CJ75" s="4">
        <v>0</v>
      </c>
      <c r="CK75" s="4">
        <f>(COUNTIF(QuizzesByQuiz!I$2:I$100,C75)=0)*1</f>
        <v>1</v>
      </c>
      <c r="CL75" s="5">
        <v>44715.763465640528</v>
      </c>
      <c r="CM75" s="4" t="s">
        <v>1289</v>
      </c>
      <c r="CN75" s="6">
        <f>IFERROR(CO75/CP75,"")</f>
        <v>0.75</v>
      </c>
      <c r="CO75" s="4">
        <v>54</v>
      </c>
      <c r="CP75" s="4">
        <f>(COUNTIF('Exams by Exam'!D$2:D$5,C75)=0)*72</f>
        <v>72</v>
      </c>
      <c r="CQ75" s="5">
        <v>44720.098174801184</v>
      </c>
      <c r="CR75" s="4" t="s">
        <v>1289</v>
      </c>
      <c r="CS75" s="4" t="s">
        <v>1289</v>
      </c>
      <c r="CT75" s="6">
        <f>VLOOKUP(C75,Webwork!$G$2:$I$230,2,FALSE)/100</f>
        <v>0.86</v>
      </c>
    </row>
    <row r="76" spans="1:98" x14ac:dyDescent="0.2">
      <c r="A76" s="4" t="s">
        <v>896</v>
      </c>
      <c r="B76" s="4" t="s">
        <v>895</v>
      </c>
      <c r="C76" s="4" t="s">
        <v>892</v>
      </c>
      <c r="D76" s="8">
        <f>E76*20%+F76*10%+G76*40%+H76*30%</f>
        <v>0.69233333333333336</v>
      </c>
      <c r="E76" s="7">
        <f>CT76</f>
        <v>0.91</v>
      </c>
      <c r="F76" s="7">
        <f>(AVERAGE(K76,P76,U76,AK76,AP76,AU76,BE76,BJ76,BT76,CI76)+CD76)/(1+CD76)</f>
        <v>0.72166666666666668</v>
      </c>
      <c r="G76" s="6">
        <f>(SUM(Z76,AZ76,(BO76+BY76)/(1+BY76))-MIN(Z76,AZ76,(BO76+BY76)/(1+BY76)))/2</f>
        <v>0.46</v>
      </c>
      <c r="H76" s="7">
        <f>CN76</f>
        <v>0.84722222222222221</v>
      </c>
      <c r="I76" s="4" t="s">
        <v>893</v>
      </c>
      <c r="J76" s="4" t="s">
        <v>1298</v>
      </c>
      <c r="K76" s="6">
        <f>IFERROR(L76/M76,"")</f>
        <v>1</v>
      </c>
      <c r="L76" s="4">
        <v>5</v>
      </c>
      <c r="M76" s="4">
        <f>(COUNTIF(QuizzesByQuiz!A$2:A$100,C76)=0)*5</f>
        <v>5</v>
      </c>
      <c r="N76" s="5">
        <v>44653.067147458307</v>
      </c>
      <c r="O76" s="4" t="s">
        <v>1289</v>
      </c>
      <c r="P76" s="6">
        <f>IFERROR(Q76/R76,"")</f>
        <v>0.75</v>
      </c>
      <c r="Q76" s="4">
        <v>3</v>
      </c>
      <c r="R76" s="4">
        <f>(COUNTIF(QuizzesByQuiz!B$2:B$100,C76)=0)*4</f>
        <v>4</v>
      </c>
      <c r="S76" s="5">
        <v>44659.68543583581</v>
      </c>
      <c r="T76" s="4" t="s">
        <v>1289</v>
      </c>
      <c r="U76" s="6">
        <f>IFERROR(V76/W76,"")</f>
        <v>1</v>
      </c>
      <c r="V76" s="4">
        <v>5</v>
      </c>
      <c r="W76" s="4">
        <f>(COUNTIF(QuizzesByQuiz!C$2:C$100,C76)=0)*5</f>
        <v>5</v>
      </c>
      <c r="X76" s="5">
        <v>44667.93140896938</v>
      </c>
      <c r="Y76" s="4" t="s">
        <v>1289</v>
      </c>
      <c r="Z76" s="6">
        <f>IFERROR(AA76/AB76,"")</f>
        <v>0.92</v>
      </c>
      <c r="AA76" s="4">
        <f>IF(COUNTA(AC76,AG76)&gt;0, MAX(AC76,AG76),"")</f>
        <v>23</v>
      </c>
      <c r="AB76" s="4">
        <f>25</f>
        <v>25</v>
      </c>
      <c r="AC76" s="4">
        <v>23</v>
      </c>
      <c r="AD76" s="4">
        <v>25</v>
      </c>
      <c r="AE76" s="5">
        <v>44674.675127216658</v>
      </c>
      <c r="AF76" s="4" t="s">
        <v>1289</v>
      </c>
      <c r="AH76" s="4">
        <v>25</v>
      </c>
      <c r="AJ76" s="4" t="s">
        <v>1289</v>
      </c>
      <c r="AK76" s="6">
        <f>IFERROR(AL76/AM76,"")</f>
        <v>1</v>
      </c>
      <c r="AL76" s="4">
        <v>5</v>
      </c>
      <c r="AM76" s="4">
        <f>(COUNTIF(QuizzesByQuiz!D$2:D$100,C76)=0)*5</f>
        <v>5</v>
      </c>
      <c r="AN76" s="5">
        <v>44675.67884183256</v>
      </c>
      <c r="AO76" s="4" t="s">
        <v>1289</v>
      </c>
      <c r="AP76" s="6">
        <f>IFERROR(AQ76/AR76,"")</f>
        <v>1</v>
      </c>
      <c r="AQ76" s="4">
        <v>3</v>
      </c>
      <c r="AR76" s="4">
        <f>(COUNTIF(QuizzesByQuiz!E$2:E$100,C76)=0)*3</f>
        <v>3</v>
      </c>
      <c r="AS76" s="5">
        <v>44680.80433912747</v>
      </c>
      <c r="AT76" s="4" t="s">
        <v>1289</v>
      </c>
      <c r="AU76" s="6">
        <f>IFERROR(AV76/AW76,"")</f>
        <v>0</v>
      </c>
      <c r="AW76" s="4">
        <f>(COUNTIF(QuizzesByQuiz!F$2:F$100,C76)=0)*6</f>
        <v>6</v>
      </c>
      <c r="AY76" s="4" t="s">
        <v>1289</v>
      </c>
      <c r="AZ76" s="6">
        <f>IFERROR(BA76/BB76,"")</f>
        <v>0</v>
      </c>
      <c r="BB76" s="4">
        <v>23</v>
      </c>
      <c r="BD76" s="4" t="s">
        <v>1289</v>
      </c>
      <c r="BE76" s="6">
        <f>IFERROR(BF76/BG76,"")</f>
        <v>1</v>
      </c>
      <c r="BF76" s="4">
        <v>3</v>
      </c>
      <c r="BG76" s="4">
        <f>(COUNTIF(QuizzesByQuiz!G$2:G$100,C76)=0)*3</f>
        <v>3</v>
      </c>
      <c r="BH76" s="5">
        <v>44698.621119719232</v>
      </c>
      <c r="BI76" s="4" t="s">
        <v>1289</v>
      </c>
      <c r="BJ76" s="6">
        <f>IFERROR(BK76/BL76,"")</f>
        <v>0.66666666666666663</v>
      </c>
      <c r="BK76" s="4">
        <v>2</v>
      </c>
      <c r="BL76" s="4">
        <f>(COUNTIF(QuizzesByQuiz!H$2:H$100,C76)=0)*3</f>
        <v>3</v>
      </c>
      <c r="BM76" s="5">
        <v>44701.824794180007</v>
      </c>
      <c r="BN76" s="4" t="s">
        <v>1289</v>
      </c>
      <c r="BO76" s="6">
        <f>IFERROR(BP76/BQ76,"")</f>
        <v>0</v>
      </c>
      <c r="BQ76" s="4">
        <v>40</v>
      </c>
      <c r="BS76" s="4" t="s">
        <v>1289</v>
      </c>
      <c r="BT76" s="6">
        <f>IFERROR(BU76/BV76,"")</f>
        <v>0.8</v>
      </c>
      <c r="BU76" s="4">
        <v>4</v>
      </c>
      <c r="BV76" s="4">
        <f>(COUNTIF(QuizzesByQuiz!I$2:I$100,C76)=0)*5</f>
        <v>5</v>
      </c>
      <c r="BW76" s="5">
        <v>44708.725647596853</v>
      </c>
      <c r="BX76" s="4" t="s">
        <v>1289</v>
      </c>
      <c r="BY76" s="6">
        <f>BZ76/CA76</f>
        <v>0</v>
      </c>
      <c r="CA76" s="4">
        <v>100</v>
      </c>
      <c r="CC76" s="4" t="s">
        <v>1289</v>
      </c>
      <c r="CD76" s="6">
        <f>CE76/CF76</f>
        <v>0</v>
      </c>
      <c r="CF76" s="4">
        <v>100</v>
      </c>
      <c r="CH76" s="4" t="s">
        <v>1289</v>
      </c>
      <c r="CI76" s="6">
        <f>IFERROR(CJ76/CK76,"")</f>
        <v>0</v>
      </c>
      <c r="CK76" s="4">
        <f>(COUNTIF(QuizzesByQuiz!I$2:I$100,C76)=0)*1</f>
        <v>1</v>
      </c>
      <c r="CM76" s="4" t="s">
        <v>1289</v>
      </c>
      <c r="CN76" s="6">
        <f>IFERROR(CO76/CP76,"")</f>
        <v>0.84722222222222221</v>
      </c>
      <c r="CO76" s="4">
        <v>61</v>
      </c>
      <c r="CP76" s="4">
        <f>(COUNTIF('Exams by Exam'!D$2:D$5,C76)=0)*72</f>
        <v>72</v>
      </c>
      <c r="CQ76" s="5">
        <v>44720.097939391475</v>
      </c>
      <c r="CR76" s="4" t="s">
        <v>1289</v>
      </c>
      <c r="CS76" s="4" t="s">
        <v>1289</v>
      </c>
      <c r="CT76" s="6">
        <f>VLOOKUP(C76,Webwork!$G$2:$I$230,2,FALSE)/100</f>
        <v>0.91</v>
      </c>
    </row>
    <row r="77" spans="1:98" x14ac:dyDescent="0.2">
      <c r="A77" s="4" t="s">
        <v>344</v>
      </c>
      <c r="B77" s="4" t="s">
        <v>343</v>
      </c>
      <c r="C77" s="4" t="s">
        <v>340</v>
      </c>
      <c r="D77" s="8">
        <f>E77*20%+F77*10%+G77*40%+H77*30%</f>
        <v>0.69396376811594207</v>
      </c>
      <c r="E77" s="7">
        <f>CT77</f>
        <v>0.59</v>
      </c>
      <c r="F77" s="7">
        <f>(AVERAGE(K77,P77,U77,AK77,AP77,AU77,BE77,BJ77,BT77,CI77)+CD77)/(1+CD77)</f>
        <v>0.66666666666666674</v>
      </c>
      <c r="G77" s="6">
        <f>(SUM(Z77,AZ77,(BO77+BY77)/(1+BY77))-MIN(Z77,AZ77,(BO77+BY77)/(1+BY77)))/2</f>
        <v>0.63782608695652177</v>
      </c>
      <c r="H77" s="7">
        <f>CN77</f>
        <v>0.84722222222222221</v>
      </c>
      <c r="I77" s="4" t="s">
        <v>341</v>
      </c>
      <c r="J77" s="4" t="s">
        <v>1293</v>
      </c>
      <c r="K77" s="6">
        <f>IFERROR(L77/M77,"")</f>
        <v>1</v>
      </c>
      <c r="L77" s="4">
        <v>5</v>
      </c>
      <c r="M77" s="4">
        <f>(COUNTIF(QuizzesByQuiz!A$2:A$100,C77)=0)*5</f>
        <v>5</v>
      </c>
      <c r="N77" s="5">
        <v>44650.909748431033</v>
      </c>
      <c r="O77" s="4" t="s">
        <v>1289</v>
      </c>
      <c r="P77" s="6">
        <f>IFERROR(Q77/R77,"")</f>
        <v>1</v>
      </c>
      <c r="Q77" s="4">
        <v>4</v>
      </c>
      <c r="R77" s="4">
        <f>(COUNTIF(QuizzesByQuiz!B$2:B$100,C77)=0)*4</f>
        <v>4</v>
      </c>
      <c r="S77" s="5">
        <v>44657.935528492082</v>
      </c>
      <c r="T77" s="4" t="s">
        <v>1289</v>
      </c>
      <c r="U77" s="6">
        <f>IFERROR(V77/W77,"")</f>
        <v>1</v>
      </c>
      <c r="V77" s="4">
        <v>5</v>
      </c>
      <c r="W77" s="4">
        <f>(COUNTIF(QuizzesByQuiz!C$2:C$100,C77)=0)*5</f>
        <v>5</v>
      </c>
      <c r="X77" s="5">
        <v>44677.865289994617</v>
      </c>
      <c r="Y77" s="4" t="s">
        <v>1289</v>
      </c>
      <c r="Z77" s="6">
        <f>IFERROR(AA77/AB77,"")</f>
        <v>0.57999999999999996</v>
      </c>
      <c r="AA77" s="4">
        <f>IF(COUNTA(AC77,AG77)&gt;0, MAX(AC77,AG77),"")</f>
        <v>14.5</v>
      </c>
      <c r="AB77" s="4">
        <f>25</f>
        <v>25</v>
      </c>
      <c r="AD77" s="4">
        <v>25</v>
      </c>
      <c r="AF77" s="4" t="s">
        <v>1289</v>
      </c>
      <c r="AG77" s="4">
        <v>14.5</v>
      </c>
      <c r="AH77" s="4">
        <v>25</v>
      </c>
      <c r="AI77" s="5">
        <v>44675.684659811202</v>
      </c>
      <c r="AJ77" s="4" t="s">
        <v>1289</v>
      </c>
      <c r="AK77" s="6" t="str">
        <f>IFERROR(AL77/AM77,"")</f>
        <v/>
      </c>
      <c r="AM77" s="4">
        <f>(COUNTIF(QuizzesByQuiz!D$2:D$100,C77)=0)*5</f>
        <v>0</v>
      </c>
      <c r="AO77" s="4" t="s">
        <v>1289</v>
      </c>
      <c r="AP77" s="6">
        <f>IFERROR(AQ77/AR77,"")</f>
        <v>0</v>
      </c>
      <c r="AR77" s="4">
        <f>(COUNTIF(QuizzesByQuiz!E$2:E$100,C77)=0)*3</f>
        <v>3</v>
      </c>
      <c r="AT77" s="4" t="s">
        <v>1289</v>
      </c>
      <c r="AU77" s="6" t="str">
        <f>IFERROR(AV77/AW77,"")</f>
        <v/>
      </c>
      <c r="AW77" s="4">
        <f>(COUNTIF(QuizzesByQuiz!F$2:F$100,C77)=0)*6</f>
        <v>0</v>
      </c>
      <c r="AY77" s="4" t="s">
        <v>1289</v>
      </c>
      <c r="AZ77" s="6">
        <f>IFERROR(BA77/BB77,"")</f>
        <v>0.69565217391304346</v>
      </c>
      <c r="BA77" s="4">
        <v>16</v>
      </c>
      <c r="BB77" s="4">
        <v>23</v>
      </c>
      <c r="BC77" s="5">
        <v>44692.292080230531</v>
      </c>
      <c r="BD77" s="4" t="s">
        <v>1289</v>
      </c>
      <c r="BE77" s="6">
        <f>IFERROR(BF77/BG77,"")</f>
        <v>0.33333333333333331</v>
      </c>
      <c r="BF77" s="4">
        <v>1</v>
      </c>
      <c r="BG77" s="4">
        <f>(COUNTIF(QuizzesByQuiz!G$2:G$100,C77)=0)*3</f>
        <v>3</v>
      </c>
      <c r="BH77" s="5">
        <v>44694.82317033007</v>
      </c>
      <c r="BI77" s="4" t="s">
        <v>1289</v>
      </c>
      <c r="BJ77" s="6">
        <f>IFERROR(BK77/BL77,"")</f>
        <v>1</v>
      </c>
      <c r="BK77" s="4">
        <v>3</v>
      </c>
      <c r="BL77" s="4">
        <f>(COUNTIF(QuizzesByQuiz!H$2:H$100,C77)=0)*3</f>
        <v>3</v>
      </c>
      <c r="BM77" s="5">
        <v>44702.033766334942</v>
      </c>
      <c r="BN77" s="4" t="s">
        <v>1289</v>
      </c>
      <c r="BO77" s="6">
        <f>IFERROR(BP77/BQ77,"")</f>
        <v>0</v>
      </c>
      <c r="BQ77" s="4">
        <v>40</v>
      </c>
      <c r="BS77" s="4" t="s">
        <v>1289</v>
      </c>
      <c r="BT77" s="6">
        <f>IFERROR(BU77/BV77,"")</f>
        <v>0</v>
      </c>
      <c r="BV77" s="4">
        <f>(COUNTIF(QuizzesByQuiz!I$2:I$100,C77)=0)*5</f>
        <v>5</v>
      </c>
      <c r="BX77" s="4" t="s">
        <v>1289</v>
      </c>
      <c r="BY77" s="6">
        <f>BZ77/CA77</f>
        <v>0</v>
      </c>
      <c r="CA77" s="4">
        <v>100</v>
      </c>
      <c r="CC77" s="4" t="s">
        <v>1289</v>
      </c>
      <c r="CD77" s="6">
        <f>CE77/CF77</f>
        <v>0</v>
      </c>
      <c r="CF77" s="4">
        <v>100</v>
      </c>
      <c r="CH77" s="4" t="s">
        <v>1289</v>
      </c>
      <c r="CI77" s="6">
        <f>IFERROR(CJ77/CK77,"")</f>
        <v>1</v>
      </c>
      <c r="CJ77" s="4">
        <v>1</v>
      </c>
      <c r="CK77" s="4">
        <f>(COUNTIF(QuizzesByQuiz!I$2:I$100,C77)=0)*1</f>
        <v>1</v>
      </c>
      <c r="CL77" s="5">
        <v>44715.764249956381</v>
      </c>
      <c r="CM77" s="4" t="s">
        <v>1289</v>
      </c>
      <c r="CN77" s="6">
        <f>IFERROR(CO77/CP77,"")</f>
        <v>0.84722222222222221</v>
      </c>
      <c r="CO77" s="4">
        <v>61</v>
      </c>
      <c r="CP77" s="4">
        <f>(COUNTIF('Exams by Exam'!D$2:D$5,C77)=0)*72</f>
        <v>72</v>
      </c>
      <c r="CQ77" s="5">
        <v>44720.098172503305</v>
      </c>
      <c r="CR77" s="4" t="s">
        <v>1289</v>
      </c>
      <c r="CS77" s="4" t="s">
        <v>1289</v>
      </c>
      <c r="CT77" s="6">
        <f>VLOOKUP(C77,Webwork!$G$2:$I$230,2,FALSE)/100</f>
        <v>0.59</v>
      </c>
    </row>
    <row r="78" spans="1:98" x14ac:dyDescent="0.2">
      <c r="A78" s="4" t="s">
        <v>677</v>
      </c>
      <c r="B78" s="4" t="s">
        <v>676</v>
      </c>
      <c r="C78" s="4" t="s">
        <v>673</v>
      </c>
      <c r="D78" s="8">
        <f>E78*20%+F78*10%+G78*40%+H78*30%</f>
        <v>0.69646376811594202</v>
      </c>
      <c r="E78" s="7">
        <f>CT78</f>
        <v>0.86</v>
      </c>
      <c r="F78" s="7">
        <f>(AVERAGE(K78,P78,U78,AK78,AP78,AU78,BE78,BJ78,BT78,CI78)+CD78)/(1+CD78)</f>
        <v>0.495</v>
      </c>
      <c r="G78" s="6">
        <f>(SUM(Z78,AZ78,(BO78+BY78)/(1+BY78))-MIN(Z78,AZ78,(BO78+BY78)/(1+BY78)))/2</f>
        <v>0.7915760869565216</v>
      </c>
      <c r="H78" s="7">
        <f>CN78</f>
        <v>0.52777777777777779</v>
      </c>
      <c r="I78" s="4" t="s">
        <v>674</v>
      </c>
      <c r="J78" s="4" t="s">
        <v>1299</v>
      </c>
      <c r="K78" s="6">
        <f>IFERROR(L78/M78,"")</f>
        <v>1</v>
      </c>
      <c r="L78" s="4">
        <v>5</v>
      </c>
      <c r="M78" s="4">
        <f>(COUNTIF(QuizzesByQuiz!A$2:A$100,C78)=0)*5</f>
        <v>5</v>
      </c>
      <c r="N78" s="5">
        <v>44653.067147268157</v>
      </c>
      <c r="O78" s="4" t="s">
        <v>1289</v>
      </c>
      <c r="P78" s="6">
        <f>IFERROR(Q78/R78,"")</f>
        <v>0.75</v>
      </c>
      <c r="Q78" s="4">
        <v>3</v>
      </c>
      <c r="R78" s="4">
        <f>(COUNTIF(QuizzesByQuiz!B$2:B$100,C78)=0)*4</f>
        <v>4</v>
      </c>
      <c r="S78" s="5">
        <v>44659.685435771287</v>
      </c>
      <c r="T78" s="4" t="s">
        <v>1289</v>
      </c>
      <c r="U78" s="6">
        <f>IFERROR(V78/W78,"")</f>
        <v>0.8</v>
      </c>
      <c r="V78" s="4">
        <v>4</v>
      </c>
      <c r="W78" s="4">
        <f>(COUNTIF(QuizzesByQuiz!C$2:C$100,C78)=0)*5</f>
        <v>5</v>
      </c>
      <c r="X78" s="5">
        <v>44667.93140839332</v>
      </c>
      <c r="Y78" s="4" t="s">
        <v>1289</v>
      </c>
      <c r="Z78" s="6">
        <f>IFERROR(AA78/AB78,"")</f>
        <v>0.62</v>
      </c>
      <c r="AA78" s="4">
        <f>IF(COUNTA(AC78,AG78)&gt;0, MAX(AC78,AG78),"")</f>
        <v>15.5</v>
      </c>
      <c r="AB78" s="4">
        <f>25</f>
        <v>25</v>
      </c>
      <c r="AC78" s="4">
        <v>15.5</v>
      </c>
      <c r="AD78" s="4">
        <v>25</v>
      </c>
      <c r="AE78" s="5">
        <v>44674.675294964443</v>
      </c>
      <c r="AF78" s="4" t="s">
        <v>1289</v>
      </c>
      <c r="AH78" s="4">
        <v>25</v>
      </c>
      <c r="AJ78" s="4" t="s">
        <v>1289</v>
      </c>
      <c r="AK78" s="6">
        <f>IFERROR(AL78/AM78,"")</f>
        <v>1</v>
      </c>
      <c r="AL78" s="4">
        <v>5</v>
      </c>
      <c r="AM78" s="4">
        <f>(COUNTIF(QuizzesByQuiz!D$2:D$100,C78)=0)*5</f>
        <v>5</v>
      </c>
      <c r="AN78" s="5">
        <v>44675.678842118345</v>
      </c>
      <c r="AO78" s="4" t="s">
        <v>1289</v>
      </c>
      <c r="AP78" s="6">
        <f>IFERROR(AQ78/AR78,"")</f>
        <v>0</v>
      </c>
      <c r="AQ78" s="4">
        <v>0</v>
      </c>
      <c r="AR78" s="4">
        <f>(COUNTIF(QuizzesByQuiz!E$2:E$100,C78)=0)*3</f>
        <v>3</v>
      </c>
      <c r="AS78" s="5">
        <v>44680.804339348644</v>
      </c>
      <c r="AT78" s="4" t="s">
        <v>1289</v>
      </c>
      <c r="AU78" s="6">
        <f>IFERROR(AV78/AW78,"")</f>
        <v>0.66666666666666663</v>
      </c>
      <c r="AV78" s="4">
        <v>4</v>
      </c>
      <c r="AW78" s="4">
        <f>(COUNTIF(QuizzesByQuiz!F$2:F$100,C78)=0)*6</f>
        <v>6</v>
      </c>
      <c r="AX78" s="5">
        <v>44687.937171661062</v>
      </c>
      <c r="AY78" s="4" t="s">
        <v>1289</v>
      </c>
      <c r="AZ78" s="6">
        <f>IFERROR(BA78/BB78,"")</f>
        <v>0.69565217391304346</v>
      </c>
      <c r="BA78" s="4">
        <v>16</v>
      </c>
      <c r="BB78" s="4">
        <v>23</v>
      </c>
      <c r="BC78" s="5">
        <v>44692.284468371843</v>
      </c>
      <c r="BD78" s="4" t="s">
        <v>1289</v>
      </c>
      <c r="BE78" s="6">
        <f>IFERROR(BF78/BG78,"")</f>
        <v>0.33333333333333331</v>
      </c>
      <c r="BF78" s="4">
        <v>1</v>
      </c>
      <c r="BG78" s="4">
        <f>(COUNTIF(QuizzesByQuiz!G$2:G$100,C78)=0)*3</f>
        <v>3</v>
      </c>
      <c r="BH78" s="5">
        <v>44698.621120070915</v>
      </c>
      <c r="BI78" s="4" t="s">
        <v>1289</v>
      </c>
      <c r="BJ78" s="6">
        <f>IFERROR(BK78/BL78,"")</f>
        <v>0</v>
      </c>
      <c r="BK78" s="4">
        <v>0</v>
      </c>
      <c r="BL78" s="4">
        <f>(COUNTIF(QuizzesByQuiz!H$2:H$100,C78)=0)*3</f>
        <v>3</v>
      </c>
      <c r="BM78" s="5">
        <v>44701.824793807653</v>
      </c>
      <c r="BN78" s="4" t="s">
        <v>1289</v>
      </c>
      <c r="BO78" s="6">
        <f>IFERROR(BP78/BQ78,"")</f>
        <v>0.77500000000000002</v>
      </c>
      <c r="BP78" s="4">
        <v>31</v>
      </c>
      <c r="BQ78" s="4">
        <v>40</v>
      </c>
      <c r="BR78" s="5">
        <v>44707.97155041324</v>
      </c>
      <c r="BS78" s="4" t="s">
        <v>1289</v>
      </c>
      <c r="BT78" s="6">
        <f>IFERROR(BU78/BV78,"")</f>
        <v>0.4</v>
      </c>
      <c r="BU78" s="4">
        <v>2</v>
      </c>
      <c r="BV78" s="4">
        <f>(COUNTIF(QuizzesByQuiz!I$2:I$100,C78)=0)*5</f>
        <v>5</v>
      </c>
      <c r="BW78" s="5">
        <v>44708.703371306925</v>
      </c>
      <c r="BX78" s="4" t="s">
        <v>1289</v>
      </c>
      <c r="BY78" s="6">
        <f>BZ78/CA78</f>
        <v>1</v>
      </c>
      <c r="BZ78" s="4">
        <v>100</v>
      </c>
      <c r="CA78" s="4">
        <v>100</v>
      </c>
      <c r="CB78" s="5">
        <v>44719.248254072692</v>
      </c>
      <c r="CC78" s="4" t="s">
        <v>1289</v>
      </c>
      <c r="CD78" s="6">
        <f>CE78/CF78</f>
        <v>0</v>
      </c>
      <c r="CF78" s="4">
        <v>100</v>
      </c>
      <c r="CH78" s="4" t="s">
        <v>1289</v>
      </c>
      <c r="CI78" s="6">
        <f>IFERROR(CJ78/CK78,"")</f>
        <v>0</v>
      </c>
      <c r="CK78" s="4">
        <f>(COUNTIF(QuizzesByQuiz!I$2:I$100,C78)=0)*1</f>
        <v>1</v>
      </c>
      <c r="CM78" s="4" t="s">
        <v>1289</v>
      </c>
      <c r="CN78" s="6">
        <f>IFERROR(CO78/CP78,"")</f>
        <v>0.52777777777777779</v>
      </c>
      <c r="CO78" s="4">
        <v>38</v>
      </c>
      <c r="CP78" s="4">
        <f>(COUNTIF('Exams by Exam'!D$2:D$5,C78)=0)*72</f>
        <v>72</v>
      </c>
      <c r="CQ78" s="5">
        <v>44720.098174549101</v>
      </c>
      <c r="CR78" s="4" t="s">
        <v>1289</v>
      </c>
      <c r="CS78" s="4" t="s">
        <v>1289</v>
      </c>
      <c r="CT78" s="6">
        <f>VLOOKUP(C78,Webwork!$G$2:$I$230,2,FALSE)/100</f>
        <v>0.86</v>
      </c>
    </row>
    <row r="79" spans="1:98" x14ac:dyDescent="0.2">
      <c r="A79" s="4" t="s">
        <v>369</v>
      </c>
      <c r="B79" s="4" t="s">
        <v>658</v>
      </c>
      <c r="C79" s="4" t="s">
        <v>655</v>
      </c>
      <c r="D79" s="8">
        <f>E79*20%+F79*10%+G79*40%+H79*30%</f>
        <v>0.70085416666666667</v>
      </c>
      <c r="E79" s="7">
        <f>CT79</f>
        <v>0.96</v>
      </c>
      <c r="F79" s="7">
        <f>(AVERAGE(K79,P79,U79,AK79,AP79,AU79,BE79,BJ79,BT79,CI79)+CD79)/(1+CD79)</f>
        <v>0.75937500000000002</v>
      </c>
      <c r="G79" s="6">
        <f>(SUM(Z79,AZ79,(BO79+BY79)/(1+BY79))-MIN(Z79,AZ79,(BO79+BY79)/(1+BY79)))/2</f>
        <v>0.61875000000000002</v>
      </c>
      <c r="H79" s="7">
        <f>CN79</f>
        <v>0.61805555555555558</v>
      </c>
      <c r="I79" s="4" t="s">
        <v>656</v>
      </c>
      <c r="J79" s="4" t="s">
        <v>1300</v>
      </c>
      <c r="K79" s="6">
        <f>IFERROR(L79/M79,"")</f>
        <v>1</v>
      </c>
      <c r="L79" s="4">
        <v>5</v>
      </c>
      <c r="M79" s="4">
        <f>(COUNTIF(QuizzesByQuiz!A$2:A$100,C79)=0)*5</f>
        <v>5</v>
      </c>
      <c r="N79" s="5">
        <v>44650.909748132632</v>
      </c>
      <c r="O79" s="4" t="s">
        <v>1289</v>
      </c>
      <c r="P79" s="6">
        <f>IFERROR(Q79/R79,"")</f>
        <v>0.75</v>
      </c>
      <c r="Q79" s="4">
        <v>3</v>
      </c>
      <c r="R79" s="4">
        <f>(COUNTIF(QuizzesByQuiz!B$2:B$100,C79)=0)*4</f>
        <v>4</v>
      </c>
      <c r="S79" s="5">
        <v>44657.935527321642</v>
      </c>
      <c r="T79" s="4" t="s">
        <v>1289</v>
      </c>
      <c r="U79" s="6">
        <f>IFERROR(V79/W79,"")</f>
        <v>0.6</v>
      </c>
      <c r="V79" s="4">
        <v>3</v>
      </c>
      <c r="W79" s="4">
        <f>(COUNTIF(QuizzesByQuiz!C$2:C$100,C79)=0)*5</f>
        <v>5</v>
      </c>
      <c r="X79" s="5">
        <v>44677.865288566085</v>
      </c>
      <c r="Y79" s="4" t="s">
        <v>1289</v>
      </c>
      <c r="Z79" s="6">
        <f>IFERROR(AA79/AB79,"")</f>
        <v>0.5</v>
      </c>
      <c r="AA79" s="4">
        <f>IF(COUNTA(AC79,AG79)&gt;0, MAX(AC79,AG79),"")</f>
        <v>12.5</v>
      </c>
      <c r="AB79" s="4">
        <f>25</f>
        <v>25</v>
      </c>
      <c r="AC79" s="4">
        <v>12.5</v>
      </c>
      <c r="AD79" s="4">
        <v>25</v>
      </c>
      <c r="AE79" s="5">
        <v>44674.675398258289</v>
      </c>
      <c r="AF79" s="4" t="s">
        <v>1289</v>
      </c>
      <c r="AH79" s="4">
        <v>25</v>
      </c>
      <c r="AJ79" s="4" t="s">
        <v>1289</v>
      </c>
      <c r="AK79" s="6" t="str">
        <f>IFERROR(AL79/AM79,"")</f>
        <v/>
      </c>
      <c r="AM79" s="4">
        <f>(COUNTIF(QuizzesByQuiz!D$2:D$100,C79)=0)*5</f>
        <v>0</v>
      </c>
      <c r="AO79" s="4" t="s">
        <v>1289</v>
      </c>
      <c r="AP79" s="6">
        <f>IFERROR(AQ79/AR79,"")</f>
        <v>0</v>
      </c>
      <c r="AQ79" s="4">
        <v>0</v>
      </c>
      <c r="AR79" s="4">
        <f>(COUNTIF(QuizzesByQuiz!E$2:E$100,C79)=0)*3</f>
        <v>3</v>
      </c>
      <c r="AS79" s="5">
        <v>44687.925385799186</v>
      </c>
      <c r="AT79" s="4" t="s">
        <v>1289</v>
      </c>
      <c r="AU79" s="6" t="str">
        <f>IFERROR(AV79/AW79,"")</f>
        <v/>
      </c>
      <c r="AW79" s="4">
        <f>(COUNTIF(QuizzesByQuiz!F$2:F$100,C79)=0)*6</f>
        <v>0</v>
      </c>
      <c r="AY79" s="4" t="s">
        <v>1289</v>
      </c>
      <c r="AZ79" s="6">
        <f>IFERROR(BA79/BB79,"")</f>
        <v>0.39130434782608697</v>
      </c>
      <c r="BA79" s="4">
        <v>9</v>
      </c>
      <c r="BB79" s="4">
        <v>23</v>
      </c>
      <c r="BC79" s="5">
        <v>44699.00541359825</v>
      </c>
      <c r="BD79" s="4" t="s">
        <v>1289</v>
      </c>
      <c r="BE79" s="6">
        <f>IFERROR(BF79/BG79,"")</f>
        <v>0.33333333333333331</v>
      </c>
      <c r="BF79" s="4">
        <v>1</v>
      </c>
      <c r="BG79" s="4">
        <f>(COUNTIF(QuizzesByQuiz!G$2:G$100,C79)=0)*3</f>
        <v>3</v>
      </c>
      <c r="BH79" s="5">
        <v>44694.823170145886</v>
      </c>
      <c r="BI79" s="4" t="s">
        <v>1289</v>
      </c>
      <c r="BJ79" s="6">
        <f>IFERROR(BK79/BL79,"")</f>
        <v>0.66666666666666663</v>
      </c>
      <c r="BK79" s="4">
        <v>2</v>
      </c>
      <c r="BL79" s="4">
        <f>(COUNTIF(QuizzesByQuiz!H$2:H$100,C79)=0)*3</f>
        <v>3</v>
      </c>
      <c r="BM79" s="5">
        <v>44702.033765417786</v>
      </c>
      <c r="BN79" s="4" t="s">
        <v>1289</v>
      </c>
      <c r="BO79" s="6">
        <f>IFERROR(BP79/BQ79,"")</f>
        <v>0.47499999999999998</v>
      </c>
      <c r="BP79" s="4">
        <v>19</v>
      </c>
      <c r="BQ79" s="4">
        <v>40</v>
      </c>
      <c r="BR79" s="5">
        <v>44707.971303826154</v>
      </c>
      <c r="BS79" s="4" t="s">
        <v>1289</v>
      </c>
      <c r="BT79" s="6">
        <f>IFERROR(BU79/BV79,"")</f>
        <v>0.8</v>
      </c>
      <c r="BU79" s="4">
        <v>4</v>
      </c>
      <c r="BV79" s="4">
        <f>(COUNTIF(QuizzesByQuiz!I$2:I$100,C79)=0)*5</f>
        <v>5</v>
      </c>
      <c r="BW79" s="5">
        <v>44712.929439472879</v>
      </c>
      <c r="BX79" s="4" t="s">
        <v>1289</v>
      </c>
      <c r="BY79" s="6">
        <f>BZ79/CA79</f>
        <v>1</v>
      </c>
      <c r="BZ79" s="4">
        <v>100</v>
      </c>
      <c r="CA79" s="4">
        <v>100</v>
      </c>
      <c r="CB79" s="5">
        <v>44719.094994290368</v>
      </c>
      <c r="CC79" s="4" t="s">
        <v>1289</v>
      </c>
      <c r="CD79" s="6">
        <f>CE79/CF79</f>
        <v>1</v>
      </c>
      <c r="CE79" s="4">
        <v>100</v>
      </c>
      <c r="CF79" s="4">
        <v>100</v>
      </c>
      <c r="CG79" s="5">
        <v>44718.187700449482</v>
      </c>
      <c r="CH79" s="4" t="s">
        <v>1289</v>
      </c>
      <c r="CI79" s="6">
        <f>IFERROR(CJ79/CK79,"")</f>
        <v>0</v>
      </c>
      <c r="CJ79" s="4">
        <v>0</v>
      </c>
      <c r="CK79" s="4">
        <f>(COUNTIF(QuizzesByQuiz!I$2:I$100,C79)=0)*1</f>
        <v>1</v>
      </c>
      <c r="CL79" s="5">
        <v>44715.764249488471</v>
      </c>
      <c r="CM79" s="4" t="s">
        <v>1289</v>
      </c>
      <c r="CN79" s="6">
        <f>IFERROR(CO79/CP79,"")</f>
        <v>0.61805555555555558</v>
      </c>
      <c r="CO79" s="4">
        <v>44.5</v>
      </c>
      <c r="CP79" s="4">
        <f>(COUNTIF('Exams by Exam'!D$2:D$5,C79)=0)*72</f>
        <v>72</v>
      </c>
      <c r="CQ79" s="5">
        <v>44720.098042546073</v>
      </c>
      <c r="CR79" s="4" t="s">
        <v>1289</v>
      </c>
      <c r="CS79" s="4" t="s">
        <v>1289</v>
      </c>
      <c r="CT79" s="6">
        <f>VLOOKUP(C79,Webwork!$G$2:$I$230,2,FALSE)/100</f>
        <v>0.96</v>
      </c>
    </row>
    <row r="80" spans="1:98" x14ac:dyDescent="0.2">
      <c r="A80" s="4" t="s">
        <v>965</v>
      </c>
      <c r="B80" s="4" t="s">
        <v>960</v>
      </c>
      <c r="C80" s="4" t="s">
        <v>962</v>
      </c>
      <c r="D80" s="8">
        <f>E80*20%+F80*10%+G80*40%+H80*30%</f>
        <v>0.70138586956521742</v>
      </c>
      <c r="E80" s="7">
        <f>CT80</f>
        <v>0.85</v>
      </c>
      <c r="F80" s="7">
        <f>(AVERAGE(K80,P80,U80,AK80,AP80,AU80,BE80,BJ80,BT80,CI80)+CD80)/(1+CD80)</f>
        <v>0.53958333333333341</v>
      </c>
      <c r="G80" s="6">
        <f>(SUM(Z80,AZ80,(BO80+BY80)/(1+BY80))-MIN(Z80,AZ80,(BO80+BY80)/(1+BY80)))/2</f>
        <v>0.6206521739130435</v>
      </c>
      <c r="H80" s="7">
        <f>CN80</f>
        <v>0.76388888888888884</v>
      </c>
      <c r="I80" s="4" t="s">
        <v>963</v>
      </c>
      <c r="J80" s="4" t="s">
        <v>1293</v>
      </c>
      <c r="K80" s="6">
        <f>IFERROR(L80/M80,"")</f>
        <v>1</v>
      </c>
      <c r="L80" s="4">
        <v>5</v>
      </c>
      <c r="M80" s="4">
        <f>(COUNTIF(QuizzesByQuiz!A$2:A$100,C80)=0)*5</f>
        <v>5</v>
      </c>
      <c r="N80" s="5">
        <v>44650.909748464896</v>
      </c>
      <c r="O80" s="4" t="s">
        <v>1289</v>
      </c>
      <c r="P80" s="6">
        <f>IFERROR(Q80/R80,"")</f>
        <v>0.25</v>
      </c>
      <c r="Q80" s="4">
        <v>1</v>
      </c>
      <c r="R80" s="4">
        <f>(COUNTIF(QuizzesByQuiz!B$2:B$100,C80)=0)*4</f>
        <v>4</v>
      </c>
      <c r="S80" s="5">
        <v>44657.935528461079</v>
      </c>
      <c r="T80" s="4" t="s">
        <v>1289</v>
      </c>
      <c r="U80" s="6">
        <f>IFERROR(V80/W80,"")</f>
        <v>0.6</v>
      </c>
      <c r="V80" s="4">
        <v>3</v>
      </c>
      <c r="W80" s="4">
        <f>(COUNTIF(QuizzesByQuiz!C$2:C$100,C80)=0)*5</f>
        <v>5</v>
      </c>
      <c r="X80" s="5">
        <v>44677.865290400638</v>
      </c>
      <c r="Y80" s="4" t="s">
        <v>1289</v>
      </c>
      <c r="Z80" s="6">
        <f>IFERROR(AA80/AB80,"")</f>
        <v>0.38</v>
      </c>
      <c r="AA80" s="4">
        <f>IF(COUNTA(AC80,AG80)&gt;0, MAX(AC80,AG80),"")</f>
        <v>9.5</v>
      </c>
      <c r="AB80" s="4">
        <f>25</f>
        <v>25</v>
      </c>
      <c r="AC80" s="4">
        <v>9.5</v>
      </c>
      <c r="AD80" s="4">
        <v>25</v>
      </c>
      <c r="AE80" s="5">
        <v>44674.675353341183</v>
      </c>
      <c r="AF80" s="4" t="s">
        <v>1289</v>
      </c>
      <c r="AH80" s="4">
        <v>25</v>
      </c>
      <c r="AJ80" s="4" t="s">
        <v>1289</v>
      </c>
      <c r="AK80" s="6" t="str">
        <f>IFERROR(AL80/AM80,"")</f>
        <v/>
      </c>
      <c r="AM80" s="4">
        <f>(COUNTIF(QuizzesByQuiz!D$2:D$100,C80)=0)*5</f>
        <v>0</v>
      </c>
      <c r="AO80" s="4" t="s">
        <v>1289</v>
      </c>
      <c r="AP80" s="6">
        <f>IFERROR(AQ80/AR80,"")</f>
        <v>0.33333333333333331</v>
      </c>
      <c r="AQ80" s="4">
        <v>1</v>
      </c>
      <c r="AR80" s="4">
        <f>(COUNTIF(QuizzesByQuiz!E$2:E$100,C80)=0)*3</f>
        <v>3</v>
      </c>
      <c r="AS80" s="5">
        <v>44687.925386125396</v>
      </c>
      <c r="AT80" s="4" t="s">
        <v>1289</v>
      </c>
      <c r="AU80" s="6" t="str">
        <f>IFERROR(AV80/AW80,"")</f>
        <v/>
      </c>
      <c r="AW80" s="4">
        <f>(COUNTIF(QuizzesByQuiz!F$2:F$100,C80)=0)*6</f>
        <v>0</v>
      </c>
      <c r="AY80" s="4" t="s">
        <v>1289</v>
      </c>
      <c r="AZ80" s="6">
        <f>IFERROR(BA80/BB80,"")</f>
        <v>0.39130434782608697</v>
      </c>
      <c r="BA80" s="4">
        <v>9</v>
      </c>
      <c r="BB80" s="4">
        <v>23</v>
      </c>
      <c r="BC80" s="5">
        <v>44692.284075627744</v>
      </c>
      <c r="BD80" s="4" t="s">
        <v>1289</v>
      </c>
      <c r="BE80" s="6">
        <f>IFERROR(BF80/BG80,"")</f>
        <v>0</v>
      </c>
      <c r="BG80" s="4">
        <f>(COUNTIF(QuizzesByQuiz!G$2:G$100,C80)=0)*3</f>
        <v>3</v>
      </c>
      <c r="BI80" s="4" t="s">
        <v>1289</v>
      </c>
      <c r="BJ80" s="6">
        <f>IFERROR(BK80/BL80,"")</f>
        <v>0.33333333333333331</v>
      </c>
      <c r="BK80" s="4">
        <v>1</v>
      </c>
      <c r="BL80" s="4">
        <f>(COUNTIF(QuizzesByQuiz!H$2:H$100,C80)=0)*3</f>
        <v>3</v>
      </c>
      <c r="BM80" s="5">
        <v>44702.033766013396</v>
      </c>
      <c r="BN80" s="4" t="s">
        <v>1289</v>
      </c>
      <c r="BO80" s="6">
        <f>IFERROR(BP80/BQ80,"")</f>
        <v>0.7</v>
      </c>
      <c r="BP80" s="4">
        <v>28</v>
      </c>
      <c r="BQ80" s="4">
        <v>40</v>
      </c>
      <c r="BR80" s="5">
        <v>44707.971322283571</v>
      </c>
      <c r="BS80" s="4" t="s">
        <v>1289</v>
      </c>
      <c r="BT80" s="6">
        <f>IFERROR(BU80/BV80,"")</f>
        <v>0.8</v>
      </c>
      <c r="BU80" s="4">
        <v>4</v>
      </c>
      <c r="BV80" s="4">
        <f>(COUNTIF(QuizzesByQuiz!I$2:I$100,C80)=0)*5</f>
        <v>5</v>
      </c>
      <c r="BW80" s="5">
        <v>44712.929439496671</v>
      </c>
      <c r="BX80" s="4" t="s">
        <v>1289</v>
      </c>
      <c r="BY80" s="6">
        <f>BZ80/CA80</f>
        <v>1</v>
      </c>
      <c r="BZ80" s="4">
        <v>100</v>
      </c>
      <c r="CA80" s="4">
        <v>100</v>
      </c>
      <c r="CB80" s="5">
        <v>44719.249969105033</v>
      </c>
      <c r="CC80" s="4" t="s">
        <v>1289</v>
      </c>
      <c r="CD80" s="6">
        <f>CE80/CF80</f>
        <v>0</v>
      </c>
      <c r="CF80" s="4">
        <v>100</v>
      </c>
      <c r="CH80" s="4" t="s">
        <v>1289</v>
      </c>
      <c r="CI80" s="6">
        <f>IFERROR(CJ80/CK80,"")</f>
        <v>1</v>
      </c>
      <c r="CJ80" s="4">
        <v>1</v>
      </c>
      <c r="CK80" s="4">
        <f>(COUNTIF(QuizzesByQuiz!I$2:I$100,C80)=0)*1</f>
        <v>1</v>
      </c>
      <c r="CL80" s="5">
        <v>44715.764249911612</v>
      </c>
      <c r="CM80" s="4" t="s">
        <v>1289</v>
      </c>
      <c r="CN80" s="6">
        <f>IFERROR(CO80/CP80,"")</f>
        <v>0.76388888888888884</v>
      </c>
      <c r="CO80" s="4">
        <v>55</v>
      </c>
      <c r="CP80" s="4">
        <f>(COUNTIF('Exams by Exam'!D$2:D$5,C80)=0)*72</f>
        <v>72</v>
      </c>
      <c r="CQ80" s="5">
        <v>44720.097940175903</v>
      </c>
      <c r="CR80" s="4" t="s">
        <v>1289</v>
      </c>
      <c r="CS80" s="4" t="s">
        <v>1289</v>
      </c>
      <c r="CT80" s="6">
        <f>VLOOKUP(C80,Webwork!$G$2:$I$230,2,FALSE)/100</f>
        <v>0.85</v>
      </c>
    </row>
    <row r="81" spans="1:98" x14ac:dyDescent="0.2">
      <c r="A81" s="4" t="s">
        <v>155</v>
      </c>
      <c r="B81" s="4" t="s">
        <v>154</v>
      </c>
      <c r="C81" s="4" t="s">
        <v>150</v>
      </c>
      <c r="D81" s="8">
        <f>E81*20%+F81*10%+G81*40%+H81*30%</f>
        <v>0.7014162640901771</v>
      </c>
      <c r="E81" s="7">
        <f>CT81</f>
        <v>0.8</v>
      </c>
      <c r="F81" s="7">
        <f>(AVERAGE(K81,P81,U81,AK81,AP81,AU81,BE81,BJ81,BT81,CI81)+CD81)/(1+CD81)</f>
        <v>0.41481481481481486</v>
      </c>
      <c r="G81" s="6">
        <f>(SUM(Z81,AZ81,(BO81+BY81)/(1+BY81))-MIN(Z81,AZ81,(BO81+BY81)/(1+BY81)))/2</f>
        <v>0.6560869565217391</v>
      </c>
      <c r="H81" s="7">
        <f>CN81</f>
        <v>0.79166666666666663</v>
      </c>
      <c r="I81" s="4" t="s">
        <v>152</v>
      </c>
      <c r="J81" s="4" t="s">
        <v>1295</v>
      </c>
      <c r="K81" s="6">
        <f>IFERROR(L81/M81,"")</f>
        <v>1</v>
      </c>
      <c r="L81" s="4">
        <v>5</v>
      </c>
      <c r="M81" s="4">
        <f>(COUNTIF(QuizzesByQuiz!A$2:A$100,C81)=0)*5</f>
        <v>5</v>
      </c>
      <c r="N81" s="5">
        <v>44653.065619925888</v>
      </c>
      <c r="O81" s="4" t="s">
        <v>1289</v>
      </c>
      <c r="P81" s="6" t="str">
        <f>IFERROR(Q81/R81,"")</f>
        <v/>
      </c>
      <c r="R81" s="4">
        <f>(COUNTIF(QuizzesByQuiz!B$2:B$100,C81)=0)*4</f>
        <v>0</v>
      </c>
      <c r="T81" s="4" t="s">
        <v>1289</v>
      </c>
      <c r="U81" s="6">
        <f>IFERROR(V81/W81,"")</f>
        <v>0.2</v>
      </c>
      <c r="V81" s="4">
        <v>1</v>
      </c>
      <c r="W81" s="4">
        <f>(COUNTIF(QuizzesByQuiz!C$2:C$100,C81)=0)*5</f>
        <v>5</v>
      </c>
      <c r="X81" s="5">
        <v>44666.694444769499</v>
      </c>
      <c r="Y81" s="4" t="s">
        <v>1289</v>
      </c>
      <c r="Z81" s="6">
        <f>IFERROR(AA81/AB81,"")</f>
        <v>0.66</v>
      </c>
      <c r="AA81" s="4">
        <f>IF(COUNTA(AC81,AG81)&gt;0, MAX(AC81,AG81),"")</f>
        <v>16.5</v>
      </c>
      <c r="AB81" s="4">
        <f>25</f>
        <v>25</v>
      </c>
      <c r="AD81" s="4">
        <v>25</v>
      </c>
      <c r="AF81" s="4" t="s">
        <v>1289</v>
      </c>
      <c r="AG81" s="4">
        <v>16.5</v>
      </c>
      <c r="AH81" s="4">
        <v>25</v>
      </c>
      <c r="AI81" s="5">
        <v>44675.682245764212</v>
      </c>
      <c r="AJ81" s="4" t="s">
        <v>1289</v>
      </c>
      <c r="AK81" s="6">
        <f>IFERROR(AL81/AM81,"")</f>
        <v>1</v>
      </c>
      <c r="AL81" s="4">
        <v>5</v>
      </c>
      <c r="AM81" s="4">
        <f>(COUNTIF(QuizzesByQuiz!D$2:D$100,C81)=0)*5</f>
        <v>5</v>
      </c>
      <c r="AN81" s="5">
        <v>44674.701727425039</v>
      </c>
      <c r="AO81" s="4" t="s">
        <v>1289</v>
      </c>
      <c r="AP81" s="6">
        <f>IFERROR(AQ81/AR81,"")</f>
        <v>0.66666666666666663</v>
      </c>
      <c r="AQ81" s="4">
        <v>2</v>
      </c>
      <c r="AR81" s="4">
        <f>(COUNTIF(QuizzesByQuiz!E$2:E$100,C81)=0)*3</f>
        <v>3</v>
      </c>
      <c r="AS81" s="5">
        <v>44680.73439332877</v>
      </c>
      <c r="AT81" s="4" t="s">
        <v>1289</v>
      </c>
      <c r="AU81" s="6">
        <f>IFERROR(AV81/AW81,"")</f>
        <v>0</v>
      </c>
      <c r="AV81" s="4">
        <v>0</v>
      </c>
      <c r="AW81" s="4">
        <f>(COUNTIF(QuizzesByQuiz!F$2:F$100,C81)=0)*6</f>
        <v>6</v>
      </c>
      <c r="AX81" s="5">
        <v>44687.695802826485</v>
      </c>
      <c r="AY81" s="4" t="s">
        <v>1289</v>
      </c>
      <c r="AZ81" s="6">
        <f>IFERROR(BA81/BB81,"")</f>
        <v>0.65217391304347827</v>
      </c>
      <c r="BA81" s="4">
        <v>15</v>
      </c>
      <c r="BB81" s="4">
        <v>23</v>
      </c>
      <c r="BC81" s="5">
        <v>44692.284577318969</v>
      </c>
      <c r="BD81" s="4" t="s">
        <v>1289</v>
      </c>
      <c r="BE81" s="6">
        <f>IFERROR(BF81/BG81,"")</f>
        <v>0.33333333333333331</v>
      </c>
      <c r="BF81" s="4">
        <v>1</v>
      </c>
      <c r="BG81" s="4">
        <f>(COUNTIF(QuizzesByQuiz!G$2:G$100,C81)=0)*3</f>
        <v>3</v>
      </c>
      <c r="BH81" s="5">
        <v>44694.696380017362</v>
      </c>
      <c r="BI81" s="4" t="s">
        <v>1289</v>
      </c>
      <c r="BJ81" s="6">
        <f>IFERROR(BK81/BL81,"")</f>
        <v>0.33333333333333331</v>
      </c>
      <c r="BK81" s="4">
        <v>1</v>
      </c>
      <c r="BL81" s="4">
        <f>(COUNTIF(QuizzesByQuiz!H$2:H$100,C81)=0)*3</f>
        <v>3</v>
      </c>
      <c r="BM81" s="5">
        <v>44701.693942972342</v>
      </c>
      <c r="BN81" s="4" t="s">
        <v>1289</v>
      </c>
      <c r="BO81" s="6">
        <f>IFERROR(BP81/BQ81,"")</f>
        <v>0.27500000000000002</v>
      </c>
      <c r="BP81" s="4">
        <v>11</v>
      </c>
      <c r="BQ81" s="4">
        <v>40</v>
      </c>
      <c r="BR81" s="5">
        <v>44707.971550398011</v>
      </c>
      <c r="BS81" s="4" t="s">
        <v>1289</v>
      </c>
      <c r="BT81" s="6">
        <f>IFERROR(BU81/BV81,"")</f>
        <v>0.2</v>
      </c>
      <c r="BU81" s="4">
        <v>1</v>
      </c>
      <c r="BV81" s="4">
        <f>(COUNTIF(QuizzesByQuiz!I$2:I$100,C81)=0)*5</f>
        <v>5</v>
      </c>
      <c r="BW81" s="5">
        <v>44708.703370588279</v>
      </c>
      <c r="BX81" s="4" t="s">
        <v>1289</v>
      </c>
      <c r="BY81" s="6">
        <f>BZ81/CA81</f>
        <v>1</v>
      </c>
      <c r="BZ81" s="4">
        <v>100</v>
      </c>
      <c r="CA81" s="4">
        <v>100</v>
      </c>
      <c r="CB81" s="5">
        <v>44719.240408261816</v>
      </c>
      <c r="CC81" s="4" t="s">
        <v>1289</v>
      </c>
      <c r="CD81" s="6">
        <f>CE81/CF81</f>
        <v>0</v>
      </c>
      <c r="CF81" s="4">
        <v>100</v>
      </c>
      <c r="CH81" s="4" t="s">
        <v>1289</v>
      </c>
      <c r="CI81" s="6">
        <f>IFERROR(CJ81/CK81,"")</f>
        <v>0</v>
      </c>
      <c r="CJ81" s="4">
        <v>0</v>
      </c>
      <c r="CK81" s="4">
        <f>(COUNTIF(QuizzesByQuiz!I$2:I$100,C81)=0)*1</f>
        <v>1</v>
      </c>
      <c r="CL81" s="5">
        <v>44715.723811780073</v>
      </c>
      <c r="CM81" s="4" t="s">
        <v>1289</v>
      </c>
      <c r="CN81" s="6">
        <f>IFERROR(CO81/CP81,"")</f>
        <v>0.79166666666666663</v>
      </c>
      <c r="CO81" s="4">
        <v>57</v>
      </c>
      <c r="CP81" s="4">
        <f>(COUNTIF('Exams by Exam'!D$2:D$5,C81)=0)*72</f>
        <v>72</v>
      </c>
      <c r="CQ81" s="5">
        <v>44720.098174889456</v>
      </c>
      <c r="CR81" s="4" t="s">
        <v>1289</v>
      </c>
      <c r="CS81" s="4" t="s">
        <v>1289</v>
      </c>
      <c r="CT81" s="6">
        <f>VLOOKUP(C81,Webwork!$G$2:$I$230,2,FALSE)/100</f>
        <v>0.8</v>
      </c>
    </row>
    <row r="82" spans="1:98" x14ac:dyDescent="0.2">
      <c r="A82" s="4" t="s">
        <v>744</v>
      </c>
      <c r="B82" s="4" t="s">
        <v>739</v>
      </c>
      <c r="C82" s="4" t="s">
        <v>741</v>
      </c>
      <c r="D82" s="8">
        <f>E82*20%+F82*10%+G82*40%+H82*30%</f>
        <v>0.71379710144927533</v>
      </c>
      <c r="E82" s="7">
        <f>CT82</f>
        <v>0.86</v>
      </c>
      <c r="F82" s="7">
        <f>(AVERAGE(K82,P82,U82,AK82,AP82,AU82,BE82,BJ82,BT82,CI82)+CD82)/(1+CD82)</f>
        <v>0.38</v>
      </c>
      <c r="G82" s="6">
        <f>(SUM(Z82,AZ82,(BO82+BY82)/(1+BY82))-MIN(Z82,AZ82,(BO82+BY82)/(1+BY82)))/2</f>
        <v>0.71782608695652173</v>
      </c>
      <c r="H82" s="7">
        <f>CN82</f>
        <v>0.72222222222222221</v>
      </c>
      <c r="I82" s="4" t="s">
        <v>742</v>
      </c>
      <c r="J82" s="4" t="s">
        <v>1297</v>
      </c>
      <c r="K82" s="6">
        <f>IFERROR(L82/M82,"")</f>
        <v>1</v>
      </c>
      <c r="L82" s="4">
        <v>5</v>
      </c>
      <c r="M82" s="4">
        <f>(COUNTIF(QuizzesByQuiz!A$2:A$100,C82)=0)*5</f>
        <v>5</v>
      </c>
      <c r="N82" s="5">
        <v>44653.067148225877</v>
      </c>
      <c r="O82" s="4" t="s">
        <v>1289</v>
      </c>
      <c r="P82" s="6">
        <f>IFERROR(Q82/R82,"")</f>
        <v>0.5</v>
      </c>
      <c r="Q82" s="4">
        <v>2</v>
      </c>
      <c r="R82" s="4">
        <f>(COUNTIF(QuizzesByQuiz!B$2:B$100,C82)=0)*4</f>
        <v>4</v>
      </c>
      <c r="S82" s="5">
        <v>44659.685436047745</v>
      </c>
      <c r="T82" s="4" t="s">
        <v>1289</v>
      </c>
      <c r="U82" s="6">
        <f>IFERROR(V82/W82,"")</f>
        <v>0.8</v>
      </c>
      <c r="V82" s="4">
        <v>4</v>
      </c>
      <c r="W82" s="4">
        <f>(COUNTIF(QuizzesByQuiz!C$2:C$100,C82)=0)*5</f>
        <v>5</v>
      </c>
      <c r="X82" s="5">
        <v>44667.931409397599</v>
      </c>
      <c r="Y82" s="4" t="s">
        <v>1289</v>
      </c>
      <c r="Z82" s="6">
        <f>IFERROR(AA82/AB82,"")</f>
        <v>0.74</v>
      </c>
      <c r="AA82" s="4">
        <f>IF(COUNTA(AC82,AG82)&gt;0, MAX(AC82,AG82),"")</f>
        <v>18.5</v>
      </c>
      <c r="AB82" s="4">
        <f>25</f>
        <v>25</v>
      </c>
      <c r="AD82" s="4">
        <v>25</v>
      </c>
      <c r="AF82" s="4" t="s">
        <v>1289</v>
      </c>
      <c r="AG82" s="4">
        <v>18.5</v>
      </c>
      <c r="AH82" s="4">
        <v>25</v>
      </c>
      <c r="AI82" s="5">
        <v>44679.856982897109</v>
      </c>
      <c r="AJ82" s="4" t="s">
        <v>1289</v>
      </c>
      <c r="AK82" s="6">
        <f>IFERROR(AL82/AM82,"")</f>
        <v>1</v>
      </c>
      <c r="AL82" s="4">
        <v>5</v>
      </c>
      <c r="AM82" s="4">
        <f>(COUNTIF(QuizzesByQuiz!D$2:D$100,C82)=0)*5</f>
        <v>5</v>
      </c>
      <c r="AN82" s="5">
        <v>44675.678842725647</v>
      </c>
      <c r="AO82" s="4" t="s">
        <v>1289</v>
      </c>
      <c r="AP82" s="6">
        <f>IFERROR(AQ82/AR82,"")</f>
        <v>0</v>
      </c>
      <c r="AR82" s="4">
        <f>(COUNTIF(QuizzesByQuiz!E$2:E$100,C82)=0)*3</f>
        <v>3</v>
      </c>
      <c r="AT82" s="4" t="s">
        <v>1289</v>
      </c>
      <c r="AU82" s="6">
        <f>IFERROR(AV82/AW82,"")</f>
        <v>0.5</v>
      </c>
      <c r="AV82" s="4">
        <v>3</v>
      </c>
      <c r="AW82" s="4">
        <f>(COUNTIF(QuizzesByQuiz!F$2:F$100,C82)=0)*6</f>
        <v>6</v>
      </c>
      <c r="AX82" s="5">
        <v>44687.937172222038</v>
      </c>
      <c r="AY82" s="4" t="s">
        <v>1289</v>
      </c>
      <c r="AZ82" s="6">
        <f>IFERROR(BA82/BB82,"")</f>
        <v>0.69565217391304346</v>
      </c>
      <c r="BA82" s="4">
        <v>16</v>
      </c>
      <c r="BB82" s="4">
        <v>23</v>
      </c>
      <c r="BC82" s="5">
        <v>44692.29228730395</v>
      </c>
      <c r="BD82" s="4" t="s">
        <v>1289</v>
      </c>
      <c r="BE82" s="6">
        <f>IFERROR(BF82/BG82,"")</f>
        <v>0</v>
      </c>
      <c r="BG82" s="4">
        <f>(COUNTIF(QuizzesByQuiz!G$2:G$100,C82)=0)*3</f>
        <v>3</v>
      </c>
      <c r="BI82" s="4" t="s">
        <v>1289</v>
      </c>
      <c r="BJ82" s="6">
        <f>IFERROR(BK82/BL82,"")</f>
        <v>0</v>
      </c>
      <c r="BL82" s="4">
        <f>(COUNTIF(QuizzesByQuiz!H$2:H$100,C82)=0)*3</f>
        <v>3</v>
      </c>
      <c r="BN82" s="4" t="s">
        <v>1289</v>
      </c>
      <c r="BO82" s="6">
        <f>IFERROR(BP82/BQ82,"")</f>
        <v>0</v>
      </c>
      <c r="BQ82" s="4">
        <v>40</v>
      </c>
      <c r="BS82" s="4" t="s">
        <v>1289</v>
      </c>
      <c r="BT82" s="6">
        <f>IFERROR(BU82/BV82,"")</f>
        <v>0</v>
      </c>
      <c r="BV82" s="4">
        <f>(COUNTIF(QuizzesByQuiz!I$2:I$100,C82)=0)*5</f>
        <v>5</v>
      </c>
      <c r="BX82" s="4" t="s">
        <v>1289</v>
      </c>
      <c r="BY82" s="6">
        <f>BZ82/CA82</f>
        <v>0</v>
      </c>
      <c r="CA82" s="4">
        <v>100</v>
      </c>
      <c r="CC82" s="4" t="s">
        <v>1289</v>
      </c>
      <c r="CD82" s="6">
        <f>CE82/CF82</f>
        <v>0</v>
      </c>
      <c r="CF82" s="4">
        <v>100</v>
      </c>
      <c r="CH82" s="4" t="s">
        <v>1289</v>
      </c>
      <c r="CI82" s="6">
        <f>IFERROR(CJ82/CK82,"")</f>
        <v>0</v>
      </c>
      <c r="CJ82" s="4">
        <v>0</v>
      </c>
      <c r="CK82" s="4">
        <f>(COUNTIF(QuizzesByQuiz!I$2:I$100,C82)=0)*1</f>
        <v>1</v>
      </c>
      <c r="CL82" s="5">
        <v>44715.76346621495</v>
      </c>
      <c r="CM82" s="4" t="s">
        <v>1289</v>
      </c>
      <c r="CN82" s="6">
        <f>IFERROR(CO82/CP82,"")</f>
        <v>0.72222222222222221</v>
      </c>
      <c r="CO82" s="4">
        <v>52</v>
      </c>
      <c r="CP82" s="4">
        <f>(COUNTIF('Exams by Exam'!D$2:D$5,C82)=0)*72</f>
        <v>72</v>
      </c>
      <c r="CQ82" s="5">
        <v>44720.100180179332</v>
      </c>
      <c r="CR82" s="4" t="s">
        <v>1289</v>
      </c>
      <c r="CS82" s="4" t="s">
        <v>1289</v>
      </c>
      <c r="CT82" s="6">
        <f>VLOOKUP(C82,Webwork!$G$2:$I$230,2,FALSE)/100</f>
        <v>0.86</v>
      </c>
    </row>
    <row r="83" spans="1:98" x14ac:dyDescent="0.2">
      <c r="A83" s="4" t="s">
        <v>258</v>
      </c>
      <c r="B83" s="4" t="s">
        <v>257</v>
      </c>
      <c r="C83" s="4" t="s">
        <v>253</v>
      </c>
      <c r="D83" s="8">
        <f>E83*20%+F83*10%+G83*40%+H83*30%</f>
        <v>0.71613043478260874</v>
      </c>
      <c r="E83" s="7">
        <f>CT83</f>
        <v>0.76</v>
      </c>
      <c r="F83" s="7">
        <f>(AVERAGE(K83,P83,U83,AK83,AP83,AU83,BE83,BJ83,BT83,CI83)+CD83)/(1+CD83)</f>
        <v>0.41666666666666669</v>
      </c>
      <c r="G83" s="6">
        <f>(SUM(Z83,AZ83,(BO83+BY83)/(1+BY83))-MIN(Z83,AZ83,(BO83+BY83)/(1+BY83)))/2</f>
        <v>0.78532608695652173</v>
      </c>
      <c r="H83" s="7">
        <f>CN83</f>
        <v>0.69444444444444442</v>
      </c>
      <c r="I83" s="4" t="s">
        <v>255</v>
      </c>
      <c r="J83" s="4" t="s">
        <v>1301</v>
      </c>
      <c r="K83" s="6">
        <f>IFERROR(L83/M83,"")</f>
        <v>1</v>
      </c>
      <c r="L83" s="4">
        <v>5</v>
      </c>
      <c r="M83" s="4">
        <f>(COUNTIF(QuizzesByQuiz!A$2:A$100,C83)=0)*5</f>
        <v>5</v>
      </c>
      <c r="N83" s="5">
        <v>44650.909748812745</v>
      </c>
      <c r="O83" s="4" t="s">
        <v>1289</v>
      </c>
      <c r="P83" s="6">
        <f>IFERROR(Q83/R83,"")</f>
        <v>0</v>
      </c>
      <c r="R83" s="4">
        <f>(COUNTIF(QuizzesByQuiz!B$2:B$100,C83)=0)*4</f>
        <v>4</v>
      </c>
      <c r="T83" s="4" t="s">
        <v>1289</v>
      </c>
      <c r="U83" s="6">
        <f>IFERROR(V83/W83,"")</f>
        <v>0</v>
      </c>
      <c r="W83" s="4">
        <f>(COUNTIF(QuizzesByQuiz!C$2:C$100,C83)=0)*5</f>
        <v>5</v>
      </c>
      <c r="Y83" s="4" t="s">
        <v>1289</v>
      </c>
      <c r="Z83" s="6">
        <f>IFERROR(AA83/AB83,"")</f>
        <v>0.54</v>
      </c>
      <c r="AA83" s="4">
        <f>IF(COUNTA(AC83,AG83)&gt;0, MAX(AC83,AG83),"")</f>
        <v>13.5</v>
      </c>
      <c r="AB83" s="4">
        <f>25</f>
        <v>25</v>
      </c>
      <c r="AC83" s="4">
        <v>13.5</v>
      </c>
      <c r="AD83" s="4">
        <v>25</v>
      </c>
      <c r="AE83" s="5">
        <v>44674.675397990373</v>
      </c>
      <c r="AF83" s="4" t="s">
        <v>1289</v>
      </c>
      <c r="AH83" s="4">
        <v>25</v>
      </c>
      <c r="AJ83" s="4" t="s">
        <v>1289</v>
      </c>
      <c r="AK83" s="6" t="str">
        <f>IFERROR(AL83/AM83,"")</f>
        <v/>
      </c>
      <c r="AM83" s="4">
        <f>(COUNTIF(QuizzesByQuiz!D$2:D$100,C83)=0)*5</f>
        <v>0</v>
      </c>
      <c r="AO83" s="4" t="s">
        <v>1289</v>
      </c>
      <c r="AP83" s="6">
        <f>IFERROR(AQ83/AR83,"")</f>
        <v>0.33333333333333331</v>
      </c>
      <c r="AQ83" s="4">
        <v>1</v>
      </c>
      <c r="AR83" s="4">
        <f>(COUNTIF(QuizzesByQuiz!E$2:E$100,C83)=0)*3</f>
        <v>3</v>
      </c>
      <c r="AS83" s="5">
        <v>44687.925386453971</v>
      </c>
      <c r="AT83" s="4" t="s">
        <v>1289</v>
      </c>
      <c r="AU83" s="6" t="str">
        <f>IFERROR(AV83/AW83,"")</f>
        <v/>
      </c>
      <c r="AW83" s="4">
        <f>(COUNTIF(QuizzesByQuiz!F$2:F$100,C83)=0)*6</f>
        <v>0</v>
      </c>
      <c r="AY83" s="4" t="s">
        <v>1289</v>
      </c>
      <c r="AZ83" s="6">
        <f>IFERROR(BA83/BB83,"")</f>
        <v>0.69565217391304346</v>
      </c>
      <c r="BA83" s="4">
        <v>16</v>
      </c>
      <c r="BB83" s="4">
        <v>23</v>
      </c>
      <c r="BC83" s="5">
        <v>44692.286386133404</v>
      </c>
      <c r="BD83" s="4" t="s">
        <v>1289</v>
      </c>
      <c r="BE83" s="6">
        <f>IFERROR(BF83/BG83,"")</f>
        <v>0.66666666666666663</v>
      </c>
      <c r="BF83" s="4">
        <v>2</v>
      </c>
      <c r="BG83" s="4">
        <f>(COUNTIF(QuizzesByQuiz!G$2:G$100,C83)=0)*3</f>
        <v>3</v>
      </c>
      <c r="BH83" s="5">
        <v>44694.823170552176</v>
      </c>
      <c r="BI83" s="4" t="s">
        <v>1289</v>
      </c>
      <c r="BJ83" s="6">
        <f>IFERROR(BK83/BL83,"")</f>
        <v>0.33333333333333331</v>
      </c>
      <c r="BK83" s="4">
        <v>1</v>
      </c>
      <c r="BL83" s="4">
        <f>(COUNTIF(QuizzesByQuiz!H$2:H$100,C83)=0)*3</f>
        <v>3</v>
      </c>
      <c r="BM83" s="5">
        <v>44702.03376664636</v>
      </c>
      <c r="BN83" s="4" t="s">
        <v>1289</v>
      </c>
      <c r="BO83" s="6">
        <f>IFERROR(BP83/BQ83,"")</f>
        <v>0.75</v>
      </c>
      <c r="BP83" s="4">
        <v>30</v>
      </c>
      <c r="BQ83" s="4">
        <v>40</v>
      </c>
      <c r="BR83" s="5">
        <v>44707.971258969832</v>
      </c>
      <c r="BS83" s="4" t="s">
        <v>1289</v>
      </c>
      <c r="BT83" s="6">
        <f>IFERROR(BU83/BV83,"")</f>
        <v>1</v>
      </c>
      <c r="BU83" s="4">
        <v>5</v>
      </c>
      <c r="BV83" s="4">
        <f>(COUNTIF(QuizzesByQuiz!I$2:I$100,C83)=0)*5</f>
        <v>5</v>
      </c>
      <c r="BW83" s="5">
        <v>44712.929440028063</v>
      </c>
      <c r="BX83" s="4" t="s">
        <v>1289</v>
      </c>
      <c r="BY83" s="6">
        <f>BZ83/CA83</f>
        <v>1</v>
      </c>
      <c r="BZ83" s="4">
        <v>100</v>
      </c>
      <c r="CA83" s="4">
        <v>100</v>
      </c>
      <c r="CB83" s="5">
        <v>44719.218857744985</v>
      </c>
      <c r="CC83" s="4" t="s">
        <v>1289</v>
      </c>
      <c r="CD83" s="6">
        <f>CE83/CF83</f>
        <v>0</v>
      </c>
      <c r="CF83" s="4">
        <v>100</v>
      </c>
      <c r="CH83" s="4" t="s">
        <v>1289</v>
      </c>
      <c r="CI83" s="6">
        <f>IFERROR(CJ83/CK83,"")</f>
        <v>0</v>
      </c>
      <c r="CK83" s="4">
        <f>(COUNTIF(QuizzesByQuiz!I$2:I$100,C83)=0)*1</f>
        <v>1</v>
      </c>
      <c r="CM83" s="4" t="s">
        <v>1289</v>
      </c>
      <c r="CN83" s="6">
        <f>IFERROR(CO83/CP83,"")</f>
        <v>0.69444444444444442</v>
      </c>
      <c r="CO83" s="4">
        <v>50</v>
      </c>
      <c r="CP83" s="4">
        <f>(COUNTIF('Exams by Exam'!D$2:D$5,C83)=0)*72</f>
        <v>72</v>
      </c>
      <c r="CQ83" s="5">
        <v>44720.097939938874</v>
      </c>
      <c r="CR83" s="4" t="s">
        <v>1289</v>
      </c>
      <c r="CS83" s="4" t="s">
        <v>1289</v>
      </c>
      <c r="CT83" s="6">
        <f>VLOOKUP(C83,Webwork!$G$2:$I$230,2,FALSE)/100</f>
        <v>0.76</v>
      </c>
    </row>
    <row r="84" spans="1:98" x14ac:dyDescent="0.2">
      <c r="A84" s="4" t="s">
        <v>635</v>
      </c>
      <c r="B84" s="4" t="s">
        <v>634</v>
      </c>
      <c r="C84" s="4" t="s">
        <v>631</v>
      </c>
      <c r="D84" s="8">
        <f>E84*20%+F84*10%+G84*40%+H84*30%</f>
        <v>0.72775000000000001</v>
      </c>
      <c r="E84" s="7">
        <f>CT84</f>
        <v>0.75</v>
      </c>
      <c r="F84" s="7">
        <f>(AVERAGE(K84,P84,U84,AK84,AP84,AU84,BE84,BJ84,BT84,CI84)+CD84)/(1+CD84)</f>
        <v>0.75916666666666666</v>
      </c>
      <c r="G84" s="6">
        <f>(SUM(Z84,AZ84,(BO84+BY84)/(1+BY84))-MIN(Z84,AZ84,(BO84+BY84)/(1+BY84)))/2</f>
        <v>0.7024999999999999</v>
      </c>
      <c r="H84" s="7">
        <f>CN84</f>
        <v>0.73611111111111116</v>
      </c>
      <c r="I84" s="4" t="s">
        <v>632</v>
      </c>
      <c r="J84" s="4" t="s">
        <v>1294</v>
      </c>
      <c r="K84" s="6">
        <f>IFERROR(L84/M84,"")</f>
        <v>1</v>
      </c>
      <c r="L84" s="4">
        <v>5</v>
      </c>
      <c r="M84" s="4">
        <f>(COUNTIF(QuizzesByQuiz!A$2:A$100,C84)=0)*5</f>
        <v>5</v>
      </c>
      <c r="N84" s="5">
        <v>44653.06562083566</v>
      </c>
      <c r="O84" s="4" t="s">
        <v>1289</v>
      </c>
      <c r="P84" s="6">
        <f>IFERROR(Q84/R84,"")</f>
        <v>0.25</v>
      </c>
      <c r="Q84" s="4">
        <v>1</v>
      </c>
      <c r="R84" s="4">
        <f>(COUNTIF(QuizzesByQuiz!B$2:B$100,C84)=0)*4</f>
        <v>4</v>
      </c>
      <c r="S84" s="5">
        <v>44659.684211613159</v>
      </c>
      <c r="T84" s="4" t="s">
        <v>1289</v>
      </c>
      <c r="U84" s="6">
        <f>IFERROR(V84/W84,"")</f>
        <v>0.8</v>
      </c>
      <c r="V84" s="4">
        <v>4</v>
      </c>
      <c r="W84" s="4">
        <f>(COUNTIF(QuizzesByQuiz!C$2:C$100,C84)=0)*5</f>
        <v>5</v>
      </c>
      <c r="X84" s="5">
        <v>44666.694445401867</v>
      </c>
      <c r="Y84" s="4" t="s">
        <v>1289</v>
      </c>
      <c r="Z84" s="6">
        <f>IFERROR(AA84/AB84,"")</f>
        <v>0.57999999999999996</v>
      </c>
      <c r="AA84" s="4">
        <f>IF(COUNTA(AC84,AG84)&gt;0, MAX(AC84,AG84),"")</f>
        <v>14.5</v>
      </c>
      <c r="AB84" s="4">
        <f>25</f>
        <v>25</v>
      </c>
      <c r="AC84" s="4">
        <v>14.5</v>
      </c>
      <c r="AD84" s="4">
        <v>25</v>
      </c>
      <c r="AE84" s="5">
        <v>44674.675294779932</v>
      </c>
      <c r="AF84" s="4" t="s">
        <v>1289</v>
      </c>
      <c r="AH84" s="4">
        <v>25</v>
      </c>
      <c r="AJ84" s="4" t="s">
        <v>1289</v>
      </c>
      <c r="AK84" s="6">
        <f>IFERROR(AL84/AM84,"")</f>
        <v>1</v>
      </c>
      <c r="AL84" s="4">
        <v>5</v>
      </c>
      <c r="AM84" s="4">
        <f>(COUNTIF(QuizzesByQuiz!D$2:D$100,C84)=0)*5</f>
        <v>5</v>
      </c>
      <c r="AN84" s="5">
        <v>44674.701728327767</v>
      </c>
      <c r="AO84" s="4" t="s">
        <v>1289</v>
      </c>
      <c r="AP84" s="6">
        <f>IFERROR(AQ84/AR84,"")</f>
        <v>0.66666666666666663</v>
      </c>
      <c r="AQ84" s="4">
        <v>2</v>
      </c>
      <c r="AR84" s="4">
        <f>(COUNTIF(QuizzesByQuiz!E$2:E$100,C84)=0)*3</f>
        <v>3</v>
      </c>
      <c r="AS84" s="5">
        <v>44680.734392936181</v>
      </c>
      <c r="AT84" s="4" t="s">
        <v>1289</v>
      </c>
      <c r="AU84" s="6">
        <f>IFERROR(AV84/AW84,"")</f>
        <v>0</v>
      </c>
      <c r="AW84" s="4">
        <f>(COUNTIF(QuizzesByQuiz!F$2:F$100,C84)=0)*6</f>
        <v>6</v>
      </c>
      <c r="AY84" s="4" t="s">
        <v>1289</v>
      </c>
      <c r="AZ84" s="6">
        <f>IFERROR(BA84/BB84,"")</f>
        <v>0.41304347826086957</v>
      </c>
      <c r="BA84" s="4">
        <v>9.5</v>
      </c>
      <c r="BB84" s="4">
        <v>23</v>
      </c>
      <c r="BC84" s="5">
        <v>44692.284371092319</v>
      </c>
      <c r="BD84" s="4" t="s">
        <v>1289</v>
      </c>
      <c r="BE84" s="6">
        <f>IFERROR(BF84/BG84,"")</f>
        <v>0.66666666666666663</v>
      </c>
      <c r="BF84" s="4">
        <v>2</v>
      </c>
      <c r="BG84" s="4">
        <f>(COUNTIF(QuizzesByQuiz!G$2:G$100,C84)=0)*3</f>
        <v>3</v>
      </c>
      <c r="BH84" s="5">
        <v>44694.69638065256</v>
      </c>
      <c r="BI84" s="4" t="s">
        <v>1289</v>
      </c>
      <c r="BJ84" s="6">
        <f>IFERROR(BK84/BL84,"")</f>
        <v>0</v>
      </c>
      <c r="BL84" s="4">
        <f>(COUNTIF(QuizzesByQuiz!H$2:H$100,C84)=0)*3</f>
        <v>3</v>
      </c>
      <c r="BN84" s="4" t="s">
        <v>1289</v>
      </c>
      <c r="BO84" s="6">
        <f>IFERROR(BP84/BQ84,"")</f>
        <v>0.65</v>
      </c>
      <c r="BP84" s="4">
        <v>26</v>
      </c>
      <c r="BQ84" s="4">
        <v>40</v>
      </c>
      <c r="BR84" s="5">
        <v>44707.971685946679</v>
      </c>
      <c r="BS84" s="4" t="s">
        <v>1289</v>
      </c>
      <c r="BT84" s="6">
        <f>IFERROR(BU84/BV84,"")</f>
        <v>0.8</v>
      </c>
      <c r="BU84" s="4">
        <v>4</v>
      </c>
      <c r="BV84" s="4">
        <f>(COUNTIF(QuizzesByQuiz!I$2:I$100,C84)=0)*5</f>
        <v>5</v>
      </c>
      <c r="BW84" s="5">
        <v>44708.703370170995</v>
      </c>
      <c r="BX84" s="4" t="s">
        <v>1289</v>
      </c>
      <c r="BY84" s="6">
        <f>BZ84/CA84</f>
        <v>1</v>
      </c>
      <c r="BZ84" s="4">
        <v>100</v>
      </c>
      <c r="CA84" s="4">
        <v>100</v>
      </c>
      <c r="CB84" s="5">
        <v>44719.243293268315</v>
      </c>
      <c r="CC84" s="4" t="s">
        <v>1289</v>
      </c>
      <c r="CD84" s="6">
        <f>CE84/CF84</f>
        <v>1</v>
      </c>
      <c r="CE84" s="4">
        <v>100</v>
      </c>
      <c r="CF84" s="4">
        <v>100</v>
      </c>
      <c r="CG84" s="5">
        <v>44719.244858990874</v>
      </c>
      <c r="CH84" s="4" t="s">
        <v>1289</v>
      </c>
      <c r="CI84" s="6">
        <f>IFERROR(CJ84/CK84,"")</f>
        <v>0</v>
      </c>
      <c r="CK84" s="4">
        <f>(COUNTIF(QuizzesByQuiz!I$2:I$100,C84)=0)*1</f>
        <v>1</v>
      </c>
      <c r="CM84" s="4" t="s">
        <v>1289</v>
      </c>
      <c r="CN84" s="6">
        <f>IFERROR(CO84/CP84,"")</f>
        <v>0.73611111111111116</v>
      </c>
      <c r="CO84" s="4">
        <v>53</v>
      </c>
      <c r="CP84" s="4">
        <f>(COUNTIF('Exams by Exam'!D$2:D$5,C84)=0)*72</f>
        <v>72</v>
      </c>
      <c r="CQ84" s="5">
        <v>44720.097940593892</v>
      </c>
      <c r="CR84" s="4" t="s">
        <v>1289</v>
      </c>
      <c r="CS84" s="4" t="s">
        <v>1289</v>
      </c>
      <c r="CT84" s="6">
        <f>VLOOKUP(C84,Webwork!$G$2:$I$230,2,FALSE)/100</f>
        <v>0.75</v>
      </c>
    </row>
    <row r="85" spans="1:98" x14ac:dyDescent="0.2">
      <c r="A85" s="4" t="s">
        <v>822</v>
      </c>
      <c r="B85" s="4" t="s">
        <v>821</v>
      </c>
      <c r="C85" s="4" t="s">
        <v>818</v>
      </c>
      <c r="D85" s="8">
        <f>E85*20%+F85*10%+G85*40%+H85*30%</f>
        <v>0.72945833333333343</v>
      </c>
      <c r="E85" s="7">
        <f>CT85</f>
        <v>0.93</v>
      </c>
      <c r="F85" s="7">
        <f>(AVERAGE(K85,P85,U85,AK85,AP85,AU85,BE85,BJ85,BT85,CI85)+CD85)/(1+CD85)</f>
        <v>0.81874999999999998</v>
      </c>
      <c r="G85" s="6">
        <f>(SUM(Z85,AZ85,(BO85+BY85)/(1+BY85))-MIN(Z85,AZ85,(BO85+BY85)/(1+BY85)))/2</f>
        <v>0.68</v>
      </c>
      <c r="H85" s="7">
        <f>CN85</f>
        <v>0.63194444444444442</v>
      </c>
      <c r="I85" s="4" t="s">
        <v>819</v>
      </c>
      <c r="J85" s="4" t="s">
        <v>1300</v>
      </c>
      <c r="K85" s="6">
        <f>IFERROR(L85/M85,"")</f>
        <v>1</v>
      </c>
      <c r="L85" s="4">
        <v>5</v>
      </c>
      <c r="M85" s="4">
        <f>(COUNTIF(QuizzesByQuiz!A$2:A$100,C85)=0)*5</f>
        <v>5</v>
      </c>
      <c r="N85" s="5">
        <v>44650.909747925456</v>
      </c>
      <c r="O85" s="4" t="s">
        <v>1289</v>
      </c>
      <c r="P85" s="6">
        <f>IFERROR(Q85/R85,"")</f>
        <v>0.5</v>
      </c>
      <c r="Q85" s="4">
        <v>2</v>
      </c>
      <c r="R85" s="4">
        <f>(COUNTIF(QuizzesByQuiz!B$2:B$100,C85)=0)*4</f>
        <v>4</v>
      </c>
      <c r="S85" s="5">
        <v>44657.935527389003</v>
      </c>
      <c r="T85" s="4" t="s">
        <v>1289</v>
      </c>
      <c r="U85" s="6">
        <f>IFERROR(V85/W85,"")</f>
        <v>0.8</v>
      </c>
      <c r="V85" s="4">
        <v>4</v>
      </c>
      <c r="W85" s="4">
        <f>(COUNTIF(QuizzesByQuiz!C$2:C$100,C85)=0)*5</f>
        <v>5</v>
      </c>
      <c r="X85" s="5">
        <v>44677.865289060734</v>
      </c>
      <c r="Y85" s="4" t="s">
        <v>1289</v>
      </c>
      <c r="Z85" s="6">
        <f>IFERROR(AA85/AB85,"")</f>
        <v>0.46</v>
      </c>
      <c r="AA85" s="4">
        <f>IF(COUNTA(AC85,AG85)&gt;0, MAX(AC85,AG85),"")</f>
        <v>11.5</v>
      </c>
      <c r="AB85" s="4">
        <f>25</f>
        <v>25</v>
      </c>
      <c r="AD85" s="4">
        <v>25</v>
      </c>
      <c r="AF85" s="4" t="s">
        <v>1289</v>
      </c>
      <c r="AG85" s="4">
        <v>11.5</v>
      </c>
      <c r="AH85" s="4">
        <v>25</v>
      </c>
      <c r="AI85" s="5">
        <v>44675.682345773137</v>
      </c>
      <c r="AJ85" s="4" t="s">
        <v>1289</v>
      </c>
      <c r="AK85" s="6" t="str">
        <f>IFERROR(AL85/AM85,"")</f>
        <v/>
      </c>
      <c r="AM85" s="4">
        <f>(COUNTIF(QuizzesByQuiz!D$2:D$100,C85)=0)*5</f>
        <v>0</v>
      </c>
      <c r="AO85" s="4" t="s">
        <v>1289</v>
      </c>
      <c r="AP85" s="6">
        <f>IFERROR(AQ85/AR85,"")</f>
        <v>0.33333333333333331</v>
      </c>
      <c r="AQ85" s="4">
        <v>1</v>
      </c>
      <c r="AR85" s="4">
        <f>(COUNTIF(QuizzesByQuiz!E$2:E$100,C85)=0)*3</f>
        <v>3</v>
      </c>
      <c r="AS85" s="5">
        <v>44687.925385764916</v>
      </c>
      <c r="AT85" s="4" t="s">
        <v>1289</v>
      </c>
      <c r="AU85" s="6" t="str">
        <f>IFERROR(AV85/AW85,"")</f>
        <v/>
      </c>
      <c r="AW85" s="4">
        <f>(COUNTIF(QuizzesByQuiz!F$2:F$100,C85)=0)*6</f>
        <v>0</v>
      </c>
      <c r="AY85" s="4" t="s">
        <v>1289</v>
      </c>
      <c r="AZ85" s="6">
        <f>IFERROR(BA85/BB85,"")</f>
        <v>0.45652173913043476</v>
      </c>
      <c r="BA85" s="4">
        <v>10.5</v>
      </c>
      <c r="BB85" s="4">
        <v>23</v>
      </c>
      <c r="BC85" s="5">
        <v>44692.285661314883</v>
      </c>
      <c r="BD85" s="4" t="s">
        <v>1289</v>
      </c>
      <c r="BE85" s="6">
        <f>IFERROR(BF85/BG85,"")</f>
        <v>0</v>
      </c>
      <c r="BG85" s="4">
        <f>(COUNTIF(QuizzesByQuiz!G$2:G$100,C85)=0)*3</f>
        <v>3</v>
      </c>
      <c r="BI85" s="4" t="s">
        <v>1289</v>
      </c>
      <c r="BJ85" s="6">
        <f>IFERROR(BK85/BL85,"")</f>
        <v>0.66666666666666663</v>
      </c>
      <c r="BK85" s="4">
        <v>2</v>
      </c>
      <c r="BL85" s="4">
        <f>(COUNTIF(QuizzesByQuiz!H$2:H$100,C85)=0)*3</f>
        <v>3</v>
      </c>
      <c r="BM85" s="5">
        <v>44702.03376544753</v>
      </c>
      <c r="BN85" s="4" t="s">
        <v>1289</v>
      </c>
      <c r="BO85" s="6">
        <f>IFERROR(BP85/BQ85,"")</f>
        <v>0.8</v>
      </c>
      <c r="BP85" s="4">
        <v>32</v>
      </c>
      <c r="BQ85" s="4">
        <v>40</v>
      </c>
      <c r="BR85" s="5">
        <v>44707.971303427999</v>
      </c>
      <c r="BS85" s="4" t="s">
        <v>1289</v>
      </c>
      <c r="BT85" s="6">
        <f>IFERROR(BU85/BV85,"")</f>
        <v>0.8</v>
      </c>
      <c r="BU85" s="4">
        <v>4</v>
      </c>
      <c r="BV85" s="4">
        <f>(COUNTIF(QuizzesByQuiz!I$2:I$100,C85)=0)*5</f>
        <v>5</v>
      </c>
      <c r="BW85" s="5">
        <v>44712.929439374559</v>
      </c>
      <c r="BX85" s="4" t="s">
        <v>1289</v>
      </c>
      <c r="BY85" s="6">
        <f>BZ85/CA85</f>
        <v>1</v>
      </c>
      <c r="BZ85" s="4">
        <v>100</v>
      </c>
      <c r="CA85" s="4">
        <v>100</v>
      </c>
      <c r="CB85" s="5">
        <v>44719.096032893649</v>
      </c>
      <c r="CC85" s="4" t="s">
        <v>1289</v>
      </c>
      <c r="CD85" s="6">
        <f>CE85/CF85</f>
        <v>1</v>
      </c>
      <c r="CE85" s="4">
        <v>100</v>
      </c>
      <c r="CF85" s="4">
        <v>100</v>
      </c>
      <c r="CG85" s="5">
        <v>44718.209856121583</v>
      </c>
      <c r="CH85" s="4" t="s">
        <v>1289</v>
      </c>
      <c r="CI85" s="6">
        <f>IFERROR(CJ85/CK85,"")</f>
        <v>1</v>
      </c>
      <c r="CJ85" s="4">
        <v>1</v>
      </c>
      <c r="CK85" s="4">
        <f>(COUNTIF(QuizzesByQuiz!I$2:I$100,C85)=0)*1</f>
        <v>1</v>
      </c>
      <c r="CL85" s="5">
        <v>44715.764249933796</v>
      </c>
      <c r="CM85" s="4" t="s">
        <v>1289</v>
      </c>
      <c r="CN85" s="6">
        <f>IFERROR(CO85/CP85,"")</f>
        <v>0.63194444444444442</v>
      </c>
      <c r="CO85" s="4">
        <v>45.5</v>
      </c>
      <c r="CP85" s="4">
        <f>(COUNTIF('Exams by Exam'!D$2:D$5,C85)=0)*72</f>
        <v>72</v>
      </c>
      <c r="CQ85" s="5">
        <v>44720.098172681886</v>
      </c>
      <c r="CR85" s="4" t="s">
        <v>1289</v>
      </c>
      <c r="CS85" s="4" t="s">
        <v>1289</v>
      </c>
      <c r="CT85" s="6">
        <f>VLOOKUP(C85,Webwork!$G$2:$I$230,2,FALSE)/100</f>
        <v>0.93</v>
      </c>
    </row>
    <row r="86" spans="1:98" x14ac:dyDescent="0.2">
      <c r="A86" s="4" t="s">
        <v>1267</v>
      </c>
      <c r="B86" s="4" t="s">
        <v>1266</v>
      </c>
      <c r="C86" s="4" t="s">
        <v>1263</v>
      </c>
      <c r="D86" s="8">
        <f>E86*20%+F86*10%+G86*40%+H86*30%</f>
        <v>0.72950000000000004</v>
      </c>
      <c r="E86" s="7">
        <f>CT86</f>
        <v>0.81</v>
      </c>
      <c r="F86" s="7">
        <f>(AVERAGE(K86,P86,U86,AK86,AP86,AU86,BE86,BJ86,BT86,CI86)+CD86)/(1+CD86)</f>
        <v>0.73750000000000004</v>
      </c>
      <c r="G86" s="6">
        <f>(SUM(Z86,AZ86,(BO86+BY86)/(1+BY86))-MIN(Z86,AZ86,(BO86+BY86)/(1+BY86)))/2</f>
        <v>0.6875</v>
      </c>
      <c r="H86" s="7">
        <f>CN86</f>
        <v>0.72916666666666663</v>
      </c>
      <c r="I86" s="4" t="s">
        <v>1264</v>
      </c>
      <c r="J86" s="4" t="s">
        <v>1291</v>
      </c>
      <c r="K86" s="6">
        <f>IFERROR(L86/M86,"")</f>
        <v>1</v>
      </c>
      <c r="L86" s="4">
        <v>5</v>
      </c>
      <c r="M86" s="4">
        <f>(COUNTIF(QuizzesByQuiz!A$2:A$100,C86)=0)*5</f>
        <v>5</v>
      </c>
      <c r="N86" s="5">
        <v>44653.06562061196</v>
      </c>
      <c r="O86" s="4" t="s">
        <v>1289</v>
      </c>
      <c r="P86" s="6" t="str">
        <f>IFERROR(Q86/R86,"")</f>
        <v/>
      </c>
      <c r="R86" s="4">
        <f>(COUNTIF(QuizzesByQuiz!B$2:B$100,C86)=0)*4</f>
        <v>0</v>
      </c>
      <c r="T86" s="4" t="s">
        <v>1289</v>
      </c>
      <c r="U86" s="6" t="str">
        <f>IFERROR(V86/W86,"")</f>
        <v/>
      </c>
      <c r="W86" s="4">
        <f>(COUNTIF(QuizzesByQuiz!C$2:C$100,C86)=0)*5</f>
        <v>0</v>
      </c>
      <c r="Y86" s="4" t="s">
        <v>1289</v>
      </c>
      <c r="Z86" s="6">
        <f>IFERROR(AA86/AB86,"")</f>
        <v>0.5</v>
      </c>
      <c r="AA86" s="4">
        <f>IF(COUNTA(AC86,AG86)&gt;0, MAX(AC86,AG86),"")</f>
        <v>12.5</v>
      </c>
      <c r="AB86" s="4">
        <f>25</f>
        <v>25</v>
      </c>
      <c r="AC86" s="4">
        <v>12.5</v>
      </c>
      <c r="AD86" s="4">
        <v>25</v>
      </c>
      <c r="AE86" s="5">
        <v>44674.67529487206</v>
      </c>
      <c r="AF86" s="4" t="s">
        <v>1289</v>
      </c>
      <c r="AH86" s="4">
        <v>25</v>
      </c>
      <c r="AJ86" s="4" t="s">
        <v>1289</v>
      </c>
      <c r="AK86" s="6">
        <f>IFERROR(AL86/AM86,"")</f>
        <v>1</v>
      </c>
      <c r="AL86" s="4">
        <v>5</v>
      </c>
      <c r="AM86" s="4">
        <f>(COUNTIF(QuizzesByQuiz!D$2:D$100,C86)=0)*5</f>
        <v>5</v>
      </c>
      <c r="AN86" s="5">
        <v>44674.701727764303</v>
      </c>
      <c r="AO86" s="4" t="s">
        <v>1289</v>
      </c>
      <c r="AP86" s="6">
        <f>IFERROR(AQ86/AR86,"")</f>
        <v>0</v>
      </c>
      <c r="AQ86" s="4">
        <v>0</v>
      </c>
      <c r="AR86" s="4">
        <f>(COUNTIF(QuizzesByQuiz!E$2:E$100,C86)=0)*3</f>
        <v>3</v>
      </c>
      <c r="AS86" s="5">
        <v>44680.734033895824</v>
      </c>
      <c r="AT86" s="4" t="s">
        <v>1289</v>
      </c>
      <c r="AU86" s="6">
        <f>IFERROR(AV86/AW86,"")</f>
        <v>0.33333333333333331</v>
      </c>
      <c r="AV86" s="4">
        <v>2</v>
      </c>
      <c r="AW86" s="4">
        <f>(COUNTIF(QuizzesByQuiz!F$2:F$100,C86)=0)*6</f>
        <v>6</v>
      </c>
      <c r="AX86" s="5">
        <v>44687.695803191549</v>
      </c>
      <c r="AY86" s="4" t="s">
        <v>1289</v>
      </c>
      <c r="AZ86" s="6">
        <f>IFERROR(BA86/BB86,"")</f>
        <v>0.30434782608695654</v>
      </c>
      <c r="BA86" s="4">
        <v>7</v>
      </c>
      <c r="BB86" s="4">
        <v>23</v>
      </c>
      <c r="BC86" s="5">
        <v>44692.284075582189</v>
      </c>
      <c r="BD86" s="4" t="s">
        <v>1289</v>
      </c>
      <c r="BE86" s="6">
        <f>IFERROR(BF86/BG86,"")</f>
        <v>0.33333333333333331</v>
      </c>
      <c r="BF86" s="4">
        <v>1</v>
      </c>
      <c r="BG86" s="4">
        <f>(COUNTIF(QuizzesByQuiz!G$2:G$100,C86)=0)*3</f>
        <v>3</v>
      </c>
      <c r="BH86" s="5">
        <v>44694.696380369918</v>
      </c>
      <c r="BI86" s="4" t="s">
        <v>1289</v>
      </c>
      <c r="BJ86" s="6">
        <f>IFERROR(BK86/BL86,"")</f>
        <v>0.33333333333333331</v>
      </c>
      <c r="BK86" s="4">
        <v>1</v>
      </c>
      <c r="BL86" s="4">
        <f>(COUNTIF(QuizzesByQuiz!H$2:H$100,C86)=0)*3</f>
        <v>3</v>
      </c>
      <c r="BM86" s="5">
        <v>44701.693943257618</v>
      </c>
      <c r="BN86" s="4" t="s">
        <v>1289</v>
      </c>
      <c r="BO86" s="6">
        <f>IFERROR(BP86/BQ86,"")</f>
        <v>0.75</v>
      </c>
      <c r="BP86" s="4">
        <v>30</v>
      </c>
      <c r="BQ86" s="4">
        <v>40</v>
      </c>
      <c r="BR86" s="5">
        <v>44707.971286116881</v>
      </c>
      <c r="BS86" s="4" t="s">
        <v>1289</v>
      </c>
      <c r="BT86" s="6">
        <f>IFERROR(BU86/BV86,"")</f>
        <v>0.8</v>
      </c>
      <c r="BU86" s="4">
        <v>4</v>
      </c>
      <c r="BV86" s="4">
        <f>(COUNTIF(QuizzesByQuiz!I$2:I$100,C86)=0)*5</f>
        <v>5</v>
      </c>
      <c r="BW86" s="5">
        <v>44708.703370989424</v>
      </c>
      <c r="BX86" s="4" t="s">
        <v>1289</v>
      </c>
      <c r="BY86" s="6">
        <f>BZ86/CA86</f>
        <v>1</v>
      </c>
      <c r="BZ86" s="4">
        <v>100</v>
      </c>
      <c r="CA86" s="4">
        <v>100</v>
      </c>
      <c r="CB86" s="5">
        <v>44719.236082041549</v>
      </c>
      <c r="CC86" s="4" t="s">
        <v>1289</v>
      </c>
      <c r="CD86" s="6">
        <f>CE86/CF86</f>
        <v>1</v>
      </c>
      <c r="CE86" s="4">
        <v>100</v>
      </c>
      <c r="CF86" s="4">
        <v>100</v>
      </c>
      <c r="CG86" s="5">
        <v>44719.248389195724</v>
      </c>
      <c r="CH86" s="4" t="s">
        <v>1289</v>
      </c>
      <c r="CI86" s="6">
        <f>IFERROR(CJ86/CK86,"")</f>
        <v>0</v>
      </c>
      <c r="CK86" s="4">
        <f>(COUNTIF(QuizzesByQuiz!I$2:I$100,C86)=0)*1</f>
        <v>1</v>
      </c>
      <c r="CM86" s="4" t="s">
        <v>1289</v>
      </c>
      <c r="CN86" s="6">
        <f>IFERROR(CO86/CP86,"")</f>
        <v>0.72916666666666663</v>
      </c>
      <c r="CO86" s="4">
        <v>52.5</v>
      </c>
      <c r="CP86" s="4">
        <f>(COUNTIF('Exams by Exam'!D$2:D$5,C86)=0)*72</f>
        <v>72</v>
      </c>
      <c r="CQ86" s="5">
        <v>44720.098174952385</v>
      </c>
      <c r="CR86" s="4" t="s">
        <v>1289</v>
      </c>
      <c r="CS86" s="4" t="s">
        <v>1289</v>
      </c>
      <c r="CT86" s="6">
        <f>VLOOKUP(C86,Webwork!$G$2:$I$230,2,FALSE)/100</f>
        <v>0.81</v>
      </c>
    </row>
    <row r="87" spans="1:98" x14ac:dyDescent="0.2">
      <c r="A87" s="4" t="s">
        <v>424</v>
      </c>
      <c r="B87" s="4" t="s">
        <v>423</v>
      </c>
      <c r="C87" s="4" t="s">
        <v>420</v>
      </c>
      <c r="D87" s="8">
        <f>E87*20%+F87*10%+G87*40%+H87*30%</f>
        <v>0.73392592592592587</v>
      </c>
      <c r="E87" s="7">
        <f>CT87</f>
        <v>0.89</v>
      </c>
      <c r="F87" s="7">
        <f>(AVERAGE(K87,P87,U87,AK87,AP87,AU87,BE87,BJ87,BT87,CI87)+CD87)/(1+CD87)</f>
        <v>0.67592592592592593</v>
      </c>
      <c r="G87" s="6">
        <f>(SUM(Z87,AZ87,(BO87+BY87)/(1+BY87))-MIN(Z87,AZ87,(BO87+BY87)/(1+BY87)))/2</f>
        <v>0.48124999999999996</v>
      </c>
      <c r="H87" s="7">
        <f>CN87</f>
        <v>0.98611111111111116</v>
      </c>
      <c r="I87" s="4" t="s">
        <v>421</v>
      </c>
      <c r="J87" s="4" t="s">
        <v>1295</v>
      </c>
      <c r="K87" s="6">
        <f>IFERROR(L87/M87,"")</f>
        <v>1</v>
      </c>
      <c r="L87" s="4">
        <v>5</v>
      </c>
      <c r="M87" s="4">
        <f>(COUNTIF(QuizzesByQuiz!A$2:A$100,C87)=0)*5</f>
        <v>5</v>
      </c>
      <c r="N87" s="5">
        <v>44653.06562020797</v>
      </c>
      <c r="O87" s="4" t="s">
        <v>1289</v>
      </c>
      <c r="P87" s="6">
        <f>IFERROR(Q87/R87,"")</f>
        <v>0.5</v>
      </c>
      <c r="Q87" s="4">
        <v>2</v>
      </c>
      <c r="R87" s="4">
        <f>(COUNTIF(QuizzesByQuiz!B$2:B$100,C87)=0)*4</f>
        <v>4</v>
      </c>
      <c r="S87" s="5">
        <v>44659.684212520006</v>
      </c>
      <c r="T87" s="4" t="s">
        <v>1289</v>
      </c>
      <c r="U87" s="6" t="str">
        <f>IFERROR(V87/W87,"")</f>
        <v/>
      </c>
      <c r="W87" s="4">
        <f>(COUNTIF(QuizzesByQuiz!C$2:C$100,C87)=0)*5</f>
        <v>0</v>
      </c>
      <c r="Y87" s="4" t="s">
        <v>1289</v>
      </c>
      <c r="Z87" s="6" t="str">
        <f>IFERROR(AA87/AB87,"")</f>
        <v/>
      </c>
      <c r="AA87" s="4" t="str">
        <f>IF(COUNTA(AC87,AG87)&gt;0, MAX(AC87,AG87),"")</f>
        <v/>
      </c>
      <c r="AB87" s="4">
        <f>25</f>
        <v>25</v>
      </c>
      <c r="AD87" s="4">
        <v>25</v>
      </c>
      <c r="AF87" s="4" t="s">
        <v>1289</v>
      </c>
      <c r="AH87" s="4">
        <v>25</v>
      </c>
      <c r="AJ87" s="4" t="s">
        <v>1289</v>
      </c>
      <c r="AK87" s="6">
        <f>IFERROR(AL87/AM87,"")</f>
        <v>0</v>
      </c>
      <c r="AM87" s="4">
        <f>(COUNTIF(QuizzesByQuiz!D$2:D$100,C87)=0)*5</f>
        <v>5</v>
      </c>
      <c r="AO87" s="4" t="s">
        <v>1289</v>
      </c>
      <c r="AP87" s="6">
        <f>IFERROR(AQ87/AR87,"")</f>
        <v>0.66666666666666663</v>
      </c>
      <c r="AQ87" s="4">
        <v>2</v>
      </c>
      <c r="AR87" s="4">
        <f>(COUNTIF(QuizzesByQuiz!E$2:E$100,C87)=0)*3</f>
        <v>3</v>
      </c>
      <c r="AS87" s="5">
        <v>44680.73439339218</v>
      </c>
      <c r="AT87" s="4" t="s">
        <v>1289</v>
      </c>
      <c r="AU87" s="6">
        <f>IFERROR(AV87/AW87,"")</f>
        <v>0</v>
      </c>
      <c r="AV87" s="4">
        <v>0</v>
      </c>
      <c r="AW87" s="4">
        <f>(COUNTIF(QuizzesByQuiz!F$2:F$100,C87)=0)*6</f>
        <v>6</v>
      </c>
      <c r="AX87" s="5">
        <v>44687.695802744944</v>
      </c>
      <c r="AY87" s="4" t="s">
        <v>1289</v>
      </c>
      <c r="AZ87" s="6">
        <f>IFERROR(BA87/BB87,"")</f>
        <v>0.69565217391304346</v>
      </c>
      <c r="BA87" s="4">
        <v>16</v>
      </c>
      <c r="BB87" s="4">
        <v>23</v>
      </c>
      <c r="BC87" s="5">
        <v>44692.286000455191</v>
      </c>
      <c r="BD87" s="4" t="s">
        <v>1289</v>
      </c>
      <c r="BE87" s="6">
        <f>IFERROR(BF87/BG87,"")</f>
        <v>0.33333333333333331</v>
      </c>
      <c r="BF87" s="4">
        <v>1</v>
      </c>
      <c r="BG87" s="4">
        <f>(COUNTIF(QuizzesByQuiz!G$2:G$100,C87)=0)*3</f>
        <v>3</v>
      </c>
      <c r="BH87" s="5">
        <v>44694.696380181587</v>
      </c>
      <c r="BI87" s="4" t="s">
        <v>1289</v>
      </c>
      <c r="BJ87" s="6">
        <f>IFERROR(BK87/BL87,"")</f>
        <v>0.66666666666666663</v>
      </c>
      <c r="BK87" s="4">
        <v>2</v>
      </c>
      <c r="BL87" s="4">
        <f>(COUNTIF(QuizzesByQuiz!H$2:H$100,C87)=0)*3</f>
        <v>3</v>
      </c>
      <c r="BM87" s="5">
        <v>44701.693943139966</v>
      </c>
      <c r="BN87" s="4" t="s">
        <v>1289</v>
      </c>
      <c r="BO87" s="6">
        <f>IFERROR(BP87/BQ87,"")</f>
        <v>0.92500000000000004</v>
      </c>
      <c r="BP87" s="4">
        <v>37</v>
      </c>
      <c r="BQ87" s="4">
        <v>40</v>
      </c>
      <c r="BR87" s="5">
        <v>44707.971258700221</v>
      </c>
      <c r="BS87" s="4" t="s">
        <v>1289</v>
      </c>
      <c r="BT87" s="6">
        <f>IFERROR(BU87/BV87,"")</f>
        <v>0</v>
      </c>
      <c r="BV87" s="4">
        <f>(COUNTIF(QuizzesByQuiz!I$2:I$100,C87)=0)*5</f>
        <v>5</v>
      </c>
      <c r="BX87" s="4" t="s">
        <v>1289</v>
      </c>
      <c r="BY87" s="6">
        <f>BZ87/CA87</f>
        <v>1</v>
      </c>
      <c r="BZ87" s="4">
        <v>100</v>
      </c>
      <c r="CA87" s="4">
        <v>100</v>
      </c>
      <c r="CB87" s="5">
        <v>44718.927364926669</v>
      </c>
      <c r="CC87" s="4" t="s">
        <v>1289</v>
      </c>
      <c r="CD87" s="6">
        <f>CE87/CF87</f>
        <v>1</v>
      </c>
      <c r="CE87" s="4">
        <v>100</v>
      </c>
      <c r="CF87" s="4">
        <v>100</v>
      </c>
      <c r="CG87" s="5">
        <v>44719.248523421003</v>
      </c>
      <c r="CH87" s="4" t="s">
        <v>1289</v>
      </c>
      <c r="CI87" s="6">
        <f>IFERROR(CJ87/CK87,"")</f>
        <v>0</v>
      </c>
      <c r="CK87" s="4">
        <f>(COUNTIF(QuizzesByQuiz!I$2:I$100,C87)=0)*1</f>
        <v>1</v>
      </c>
      <c r="CM87" s="4" t="s">
        <v>1289</v>
      </c>
      <c r="CN87" s="6">
        <f>IFERROR(CO87/CP87,"")</f>
        <v>0.98611111111111116</v>
      </c>
      <c r="CO87" s="4">
        <v>71</v>
      </c>
      <c r="CP87" s="4">
        <f>(COUNTIF('Exams by Exam'!D$2:D$5,C87)=0)*72</f>
        <v>72</v>
      </c>
      <c r="CQ87" s="5">
        <v>44720.098042785488</v>
      </c>
      <c r="CR87" s="4" t="s">
        <v>1289</v>
      </c>
      <c r="CS87" s="4" t="s">
        <v>1289</v>
      </c>
      <c r="CT87" s="6">
        <f>VLOOKUP(C87,Webwork!$G$2:$I$230,2,FALSE)/100</f>
        <v>0.89</v>
      </c>
    </row>
    <row r="88" spans="1:98" x14ac:dyDescent="0.2">
      <c r="A88" s="4" t="s">
        <v>974</v>
      </c>
      <c r="B88" s="4" t="s">
        <v>973</v>
      </c>
      <c r="C88" s="4" t="s">
        <v>970</v>
      </c>
      <c r="D88" s="8">
        <f>E88*20%+F88*10%+G88*40%+H88*30%</f>
        <v>0.73761594202898551</v>
      </c>
      <c r="E88" s="7">
        <f>CT88</f>
        <v>0.64</v>
      </c>
      <c r="F88" s="7">
        <f>(AVERAGE(K88,P88,U88,AK88,AP88,AU88,BE88,BJ88,BT88,CI88)+CD88)/(1+CD88)</f>
        <v>0.73166666666666669</v>
      </c>
      <c r="G88" s="6">
        <f>(SUM(Z88,AZ88,(BO88+BY88)/(1+BY88))-MIN(Z88,AZ88,(BO88+BY88)/(1+BY88)))/2</f>
        <v>0.76820652173913029</v>
      </c>
      <c r="H88" s="7">
        <f>CN88</f>
        <v>0.76388888888888884</v>
      </c>
      <c r="I88" s="4" t="s">
        <v>971</v>
      </c>
      <c r="J88" s="4" t="s">
        <v>1290</v>
      </c>
      <c r="K88" s="6">
        <f>IFERROR(L88/M88,"")</f>
        <v>1</v>
      </c>
      <c r="L88" s="4">
        <v>5</v>
      </c>
      <c r="M88" s="4">
        <f>(COUNTIF(QuizzesByQuiz!A$2:A$100,C88)=0)*5</f>
        <v>5</v>
      </c>
      <c r="N88" s="5">
        <v>44653.06714768197</v>
      </c>
      <c r="O88" s="4" t="s">
        <v>1289</v>
      </c>
      <c r="P88" s="6">
        <f>IFERROR(Q88/R88,"")</f>
        <v>0.5</v>
      </c>
      <c r="Q88" s="4">
        <v>2</v>
      </c>
      <c r="R88" s="4">
        <f>(COUNTIF(QuizzesByQuiz!B$2:B$100,C88)=0)*4</f>
        <v>4</v>
      </c>
      <c r="S88" s="5">
        <v>44659.685435421765</v>
      </c>
      <c r="T88" s="4" t="s">
        <v>1289</v>
      </c>
      <c r="U88" s="6">
        <f>IFERROR(V88/W88,"")</f>
        <v>1</v>
      </c>
      <c r="V88" s="4">
        <v>5</v>
      </c>
      <c r="W88" s="4">
        <f>(COUNTIF(QuizzesByQuiz!C$2:C$100,C88)=0)*5</f>
        <v>5</v>
      </c>
      <c r="X88" s="5">
        <v>44667.931408942677</v>
      </c>
      <c r="Y88" s="4" t="s">
        <v>1289</v>
      </c>
      <c r="Z88" s="6">
        <f>IFERROR(AA88/AB88,"")</f>
        <v>0.62</v>
      </c>
      <c r="AA88" s="4">
        <f>IF(COUNTA(AC88,AG88)&gt;0, MAX(AC88,AG88),"")</f>
        <v>15.5</v>
      </c>
      <c r="AB88" s="4">
        <f>25</f>
        <v>25</v>
      </c>
      <c r="AD88" s="4">
        <v>25</v>
      </c>
      <c r="AF88" s="4" t="s">
        <v>1289</v>
      </c>
      <c r="AG88" s="4">
        <v>15.5</v>
      </c>
      <c r="AH88" s="4">
        <v>25</v>
      </c>
      <c r="AI88" s="5">
        <v>44675.682245596145</v>
      </c>
      <c r="AJ88" s="4" t="s">
        <v>1289</v>
      </c>
      <c r="AK88" s="6">
        <f>IFERROR(AL88/AM88,"")</f>
        <v>1</v>
      </c>
      <c r="AL88" s="4">
        <v>5</v>
      </c>
      <c r="AM88" s="4">
        <f>(COUNTIF(QuizzesByQuiz!D$2:D$100,C88)=0)*5</f>
        <v>5</v>
      </c>
      <c r="AN88" s="5">
        <v>44675.678842441725</v>
      </c>
      <c r="AO88" s="4" t="s">
        <v>1289</v>
      </c>
      <c r="AP88" s="6">
        <f>IFERROR(AQ88/AR88,"")</f>
        <v>0</v>
      </c>
      <c r="AQ88" s="4">
        <v>0</v>
      </c>
      <c r="AR88" s="4">
        <f>(COUNTIF(QuizzesByQuiz!E$2:E$100,C88)=0)*3</f>
        <v>3</v>
      </c>
      <c r="AS88" s="5">
        <v>44680.804339390597</v>
      </c>
      <c r="AT88" s="4" t="s">
        <v>1289</v>
      </c>
      <c r="AU88" s="6">
        <f>IFERROR(AV88/AW88,"")</f>
        <v>0</v>
      </c>
      <c r="AW88" s="4">
        <f>(COUNTIF(QuizzesByQuiz!F$2:F$100,C88)=0)*6</f>
        <v>6</v>
      </c>
      <c r="AY88" s="4" t="s">
        <v>1289</v>
      </c>
      <c r="AZ88" s="6">
        <f>IFERROR(BA88/BB88,"")</f>
        <v>0.67391304347826086</v>
      </c>
      <c r="BA88" s="4">
        <v>15.5</v>
      </c>
      <c r="BB88" s="4">
        <v>23</v>
      </c>
      <c r="BC88" s="5">
        <v>44692.285305126701</v>
      </c>
      <c r="BD88" s="4" t="s">
        <v>1289</v>
      </c>
      <c r="BE88" s="6">
        <f>IFERROR(BF88/BG88,"")</f>
        <v>0.33333333333333331</v>
      </c>
      <c r="BF88" s="4">
        <v>1</v>
      </c>
      <c r="BG88" s="4">
        <f>(COUNTIF(QuizzesByQuiz!G$2:G$100,C88)=0)*3</f>
        <v>3</v>
      </c>
      <c r="BH88" s="5">
        <v>44698.621120319425</v>
      </c>
      <c r="BI88" s="4" t="s">
        <v>1289</v>
      </c>
      <c r="BJ88" s="6">
        <f>IFERROR(BK88/BL88,"")</f>
        <v>0</v>
      </c>
      <c r="BL88" s="4">
        <f>(COUNTIF(QuizzesByQuiz!H$2:H$100,C88)=0)*3</f>
        <v>3</v>
      </c>
      <c r="BN88" s="4" t="s">
        <v>1289</v>
      </c>
      <c r="BO88" s="6">
        <f>IFERROR(BP88/BQ88,"")</f>
        <v>0.72499999999999998</v>
      </c>
      <c r="BP88" s="4">
        <v>29</v>
      </c>
      <c r="BQ88" s="4">
        <v>40</v>
      </c>
      <c r="BR88" s="5">
        <v>44707.971286147673</v>
      </c>
      <c r="BS88" s="4" t="s">
        <v>1289</v>
      </c>
      <c r="BT88" s="6">
        <f>IFERROR(BU88/BV88,"")</f>
        <v>0.8</v>
      </c>
      <c r="BU88" s="4">
        <v>4</v>
      </c>
      <c r="BV88" s="4">
        <f>(COUNTIF(QuizzesByQuiz!I$2:I$100,C88)=0)*5</f>
        <v>5</v>
      </c>
      <c r="BW88" s="5">
        <v>44708.725647518229</v>
      </c>
      <c r="BX88" s="4" t="s">
        <v>1289</v>
      </c>
      <c r="BY88" s="6">
        <f>BZ88/CA88</f>
        <v>1</v>
      </c>
      <c r="BZ88" s="4">
        <v>100</v>
      </c>
      <c r="CA88" s="4">
        <v>100</v>
      </c>
      <c r="CB88" s="5">
        <v>44719.188929125325</v>
      </c>
      <c r="CC88" s="4" t="s">
        <v>1289</v>
      </c>
      <c r="CD88" s="6">
        <f>CE88/CF88</f>
        <v>1</v>
      </c>
      <c r="CE88" s="4">
        <v>100</v>
      </c>
      <c r="CF88" s="4">
        <v>100</v>
      </c>
      <c r="CG88" s="5">
        <v>44719.238434537911</v>
      </c>
      <c r="CH88" s="4" t="s">
        <v>1289</v>
      </c>
      <c r="CI88" s="6">
        <f>IFERROR(CJ88/CK88,"")</f>
        <v>0</v>
      </c>
      <c r="CJ88" s="4">
        <v>0</v>
      </c>
      <c r="CK88" s="4">
        <f>(COUNTIF(QuizzesByQuiz!I$2:I$100,C88)=0)*1</f>
        <v>1</v>
      </c>
      <c r="CL88" s="5">
        <v>44715.763465520722</v>
      </c>
      <c r="CM88" s="4" t="s">
        <v>1289</v>
      </c>
      <c r="CN88" s="6">
        <f>IFERROR(CO88/CP88,"")</f>
        <v>0.76388888888888884</v>
      </c>
      <c r="CO88" s="4">
        <v>55</v>
      </c>
      <c r="CP88" s="4">
        <f>(COUNTIF('Exams by Exam'!D$2:D$5,C88)=0)*72</f>
        <v>72</v>
      </c>
      <c r="CQ88" s="5">
        <v>44720.097939772961</v>
      </c>
      <c r="CR88" s="4" t="s">
        <v>1289</v>
      </c>
      <c r="CS88" s="4" t="s">
        <v>1289</v>
      </c>
      <c r="CT88" s="6">
        <f>VLOOKUP(C88,Webwork!$G$2:$I$230,2,FALSE)/100</f>
        <v>0.64</v>
      </c>
    </row>
    <row r="89" spans="1:98" x14ac:dyDescent="0.2">
      <c r="A89" s="4" t="s">
        <v>672</v>
      </c>
      <c r="B89" s="4" t="s">
        <v>667</v>
      </c>
      <c r="C89" s="4" t="s">
        <v>669</v>
      </c>
      <c r="D89" s="8">
        <f>E89*20%+F89*10%+G89*40%+H89*30%</f>
        <v>0.74232608695652169</v>
      </c>
      <c r="E89" s="7">
        <f>CT89</f>
        <v>0.67</v>
      </c>
      <c r="F89" s="7">
        <f>(AVERAGE(K89,P89,U89,AK89,AP89,AU89,BE89,BJ89,BT89,CI89)+CD89)/(1+CD89)</f>
        <v>0.59499999999999997</v>
      </c>
      <c r="G89" s="6">
        <f>(SUM(Z89,AZ89,(BO89+BY89)/(1+BY89))-MIN(Z89,AZ89,(BO89+BY89)/(1+BY89)))/2</f>
        <v>0.80956521739130438</v>
      </c>
      <c r="H89" s="7">
        <f>CN89</f>
        <v>0.75</v>
      </c>
      <c r="I89" s="4" t="s">
        <v>670</v>
      </c>
      <c r="J89" s="4" t="s">
        <v>1298</v>
      </c>
      <c r="K89" s="6">
        <f>IFERROR(L89/M89,"")</f>
        <v>1</v>
      </c>
      <c r="L89" s="4">
        <v>5</v>
      </c>
      <c r="M89" s="4">
        <f>(COUNTIF(QuizzesByQuiz!A$2:A$100,C89)=0)*5</f>
        <v>5</v>
      </c>
      <c r="N89" s="5">
        <v>44653.067147747213</v>
      </c>
      <c r="O89" s="4" t="s">
        <v>1289</v>
      </c>
      <c r="P89" s="6">
        <f>IFERROR(Q89/R89,"")</f>
        <v>0.25</v>
      </c>
      <c r="Q89" s="4">
        <v>1</v>
      </c>
      <c r="R89" s="4">
        <f>(COUNTIF(QuizzesByQuiz!B$2:B$100,C89)=0)*4</f>
        <v>4</v>
      </c>
      <c r="S89" s="5">
        <v>44659.685435854437</v>
      </c>
      <c r="T89" s="4" t="s">
        <v>1289</v>
      </c>
      <c r="U89" s="6">
        <f>IFERROR(V89/W89,"")</f>
        <v>0.6</v>
      </c>
      <c r="V89" s="4">
        <v>3</v>
      </c>
      <c r="W89" s="4">
        <f>(COUNTIF(QuizzesByQuiz!C$2:C$100,C89)=0)*5</f>
        <v>5</v>
      </c>
      <c r="X89" s="5">
        <v>44667.931409205186</v>
      </c>
      <c r="Y89" s="4" t="s">
        <v>1289</v>
      </c>
      <c r="Z89" s="6">
        <f>IFERROR(AA89/AB89,"")</f>
        <v>0.88</v>
      </c>
      <c r="AA89" s="4">
        <f>IF(COUNTA(AC89,AG89)&gt;0, MAX(AC89,AG89),"")</f>
        <v>22</v>
      </c>
      <c r="AB89" s="4">
        <f>25</f>
        <v>25</v>
      </c>
      <c r="AD89" s="4">
        <v>25</v>
      </c>
      <c r="AF89" s="4" t="s">
        <v>1289</v>
      </c>
      <c r="AG89" s="4">
        <v>22</v>
      </c>
      <c r="AH89" s="4">
        <v>25</v>
      </c>
      <c r="AI89" s="5">
        <v>44675.682345662892</v>
      </c>
      <c r="AJ89" s="4" t="s">
        <v>1289</v>
      </c>
      <c r="AK89" s="6">
        <f>IFERROR(AL89/AM89,"")</f>
        <v>1</v>
      </c>
      <c r="AL89" s="4">
        <v>5</v>
      </c>
      <c r="AM89" s="4">
        <f>(COUNTIF(QuizzesByQuiz!D$2:D$100,C89)=0)*5</f>
        <v>5</v>
      </c>
      <c r="AN89" s="5">
        <v>44675.678841754641</v>
      </c>
      <c r="AO89" s="4" t="s">
        <v>1289</v>
      </c>
      <c r="AP89" s="6">
        <f>IFERROR(AQ89/AR89,"")</f>
        <v>0.66666666666666663</v>
      </c>
      <c r="AQ89" s="4">
        <v>2</v>
      </c>
      <c r="AR89" s="4">
        <f>(COUNTIF(QuizzesByQuiz!E$2:E$100,C89)=0)*3</f>
        <v>3</v>
      </c>
      <c r="AS89" s="5">
        <v>44680.804338994756</v>
      </c>
      <c r="AT89" s="4" t="s">
        <v>1289</v>
      </c>
      <c r="AU89" s="6">
        <f>IFERROR(AV89/AW89,"")</f>
        <v>0.5</v>
      </c>
      <c r="AV89" s="4">
        <v>3</v>
      </c>
      <c r="AW89" s="4">
        <f>(COUNTIF(QuizzesByQuiz!F$2:F$100,C89)=0)*6</f>
        <v>6</v>
      </c>
      <c r="AX89" s="5">
        <v>44687.937171931291</v>
      </c>
      <c r="AY89" s="4" t="s">
        <v>1289</v>
      </c>
      <c r="AZ89" s="6">
        <f>IFERROR(BA89/BB89,"")</f>
        <v>0.73913043478260865</v>
      </c>
      <c r="BA89" s="4">
        <v>17</v>
      </c>
      <c r="BB89" s="4">
        <v>23</v>
      </c>
      <c r="BC89" s="5">
        <v>44692.292355634592</v>
      </c>
      <c r="BD89" s="4" t="s">
        <v>1289</v>
      </c>
      <c r="BE89" s="6">
        <f>IFERROR(BF89/BG89,"")</f>
        <v>0</v>
      </c>
      <c r="BG89" s="4">
        <f>(COUNTIF(QuizzesByQuiz!G$2:G$100,C89)=0)*3</f>
        <v>3</v>
      </c>
      <c r="BI89" s="4" t="s">
        <v>1289</v>
      </c>
      <c r="BJ89" s="6">
        <f>IFERROR(BK89/BL89,"")</f>
        <v>0.33333333333333331</v>
      </c>
      <c r="BK89" s="4">
        <v>1</v>
      </c>
      <c r="BL89" s="4">
        <f>(COUNTIF(QuizzesByQuiz!H$2:H$100,C89)=0)*3</f>
        <v>3</v>
      </c>
      <c r="BM89" s="5">
        <v>44701.824794151711</v>
      </c>
      <c r="BN89" s="4" t="s">
        <v>1289</v>
      </c>
      <c r="BO89" s="6">
        <f>IFERROR(BP89/BQ89,"")</f>
        <v>0</v>
      </c>
      <c r="BQ89" s="4">
        <v>40</v>
      </c>
      <c r="BS89" s="4" t="s">
        <v>1289</v>
      </c>
      <c r="BT89" s="6">
        <f>IFERROR(BU89/BV89,"")</f>
        <v>0.6</v>
      </c>
      <c r="BU89" s="4">
        <v>3</v>
      </c>
      <c r="BV89" s="4">
        <f>(COUNTIF(QuizzesByQuiz!I$2:I$100,C89)=0)*5</f>
        <v>5</v>
      </c>
      <c r="BW89" s="5">
        <v>44708.72564771118</v>
      </c>
      <c r="BX89" s="4" t="s">
        <v>1289</v>
      </c>
      <c r="BY89" s="6">
        <f>BZ89/CA89</f>
        <v>0</v>
      </c>
      <c r="CA89" s="4">
        <v>100</v>
      </c>
      <c r="CC89" s="4" t="s">
        <v>1289</v>
      </c>
      <c r="CD89" s="6">
        <f>CE89/CF89</f>
        <v>0</v>
      </c>
      <c r="CF89" s="4">
        <v>100</v>
      </c>
      <c r="CH89" s="4" t="s">
        <v>1289</v>
      </c>
      <c r="CI89" s="6">
        <f>IFERROR(CJ89/CK89,"")</f>
        <v>1</v>
      </c>
      <c r="CJ89" s="4">
        <v>1</v>
      </c>
      <c r="CK89" s="4">
        <f>(COUNTIF(QuizzesByQuiz!I$2:I$100,C89)=0)*1</f>
        <v>1</v>
      </c>
      <c r="CL89" s="5">
        <v>44715.763465885211</v>
      </c>
      <c r="CM89" s="4" t="s">
        <v>1289</v>
      </c>
      <c r="CN89" s="6">
        <f>IFERROR(CO89/CP89,"")</f>
        <v>0.75</v>
      </c>
      <c r="CO89" s="4">
        <v>54</v>
      </c>
      <c r="CP89" s="4">
        <f>(COUNTIF('Exams by Exam'!D$2:D$5,C89)=0)*72</f>
        <v>72</v>
      </c>
      <c r="CQ89" s="5">
        <v>44720.09817460434</v>
      </c>
      <c r="CR89" s="4" t="s">
        <v>1289</v>
      </c>
      <c r="CS89" s="4" t="s">
        <v>1289</v>
      </c>
      <c r="CT89" s="6">
        <f>VLOOKUP(C89,Webwork!$G$2:$I$230,2,FALSE)/100</f>
        <v>0.67</v>
      </c>
    </row>
    <row r="90" spans="1:98" x14ac:dyDescent="0.2">
      <c r="A90" s="4" t="s">
        <v>1076</v>
      </c>
      <c r="B90" s="4" t="s">
        <v>1075</v>
      </c>
      <c r="C90" s="4" t="s">
        <v>1072</v>
      </c>
      <c r="D90" s="8">
        <f>E90*20%+F90*10%+G90*40%+H90*30%</f>
        <v>0.74351086956521739</v>
      </c>
      <c r="E90" s="7">
        <f>CT90</f>
        <v>0.68</v>
      </c>
      <c r="F90" s="7">
        <f>(AVERAGE(K90,P90,U90,AK90,AP90,AU90,BE90,BJ90,BT90,CI90)+CD90)/(1+CD90)</f>
        <v>0.25</v>
      </c>
      <c r="G90" s="6">
        <f>(SUM(Z90,AZ90,(BO90+BY90)/(1+BY90))-MIN(Z90,AZ90,(BO90+BY90)/(1+BY90)))/2</f>
        <v>0.81565217391304334</v>
      </c>
      <c r="H90" s="7">
        <f>CN90</f>
        <v>0.85416666666666663</v>
      </c>
      <c r="I90" s="4" t="s">
        <v>1073</v>
      </c>
      <c r="J90" s="4" t="s">
        <v>1299</v>
      </c>
      <c r="K90" s="6">
        <f>IFERROR(L90/M90,"")</f>
        <v>1</v>
      </c>
      <c r="L90" s="4">
        <v>5</v>
      </c>
      <c r="M90" s="4">
        <f>(COUNTIF(QuizzesByQuiz!A$2:A$100,C90)=0)*5</f>
        <v>5</v>
      </c>
      <c r="N90" s="5">
        <v>44653.067146798872</v>
      </c>
      <c r="O90" s="4" t="s">
        <v>1289</v>
      </c>
      <c r="P90" s="6">
        <f>IFERROR(Q90/R90,"")</f>
        <v>0.25</v>
      </c>
      <c r="Q90" s="4">
        <v>1</v>
      </c>
      <c r="R90" s="4">
        <f>(COUNTIF(QuizzesByQuiz!B$2:B$100,C90)=0)*4</f>
        <v>4</v>
      </c>
      <c r="S90" s="5">
        <v>44659.685435671418</v>
      </c>
      <c r="T90" s="4" t="s">
        <v>1289</v>
      </c>
      <c r="U90" s="6" t="str">
        <f>IFERROR(V90/W90,"")</f>
        <v/>
      </c>
      <c r="W90" s="4">
        <f>(COUNTIF(QuizzesByQuiz!C$2:C$100,C90)=0)*5</f>
        <v>0</v>
      </c>
      <c r="Y90" s="4" t="s">
        <v>1289</v>
      </c>
      <c r="Z90" s="6">
        <f>IFERROR(AA90/AB90,"")</f>
        <v>0.74</v>
      </c>
      <c r="AA90" s="4">
        <f>IF(COUNTA(AC90,AG90)&gt;0, MAX(AC90,AG90),"")</f>
        <v>18.5</v>
      </c>
      <c r="AB90" s="4">
        <f>25</f>
        <v>25</v>
      </c>
      <c r="AC90" s="4">
        <v>18.5</v>
      </c>
      <c r="AD90" s="4">
        <v>25</v>
      </c>
      <c r="AE90" s="5">
        <v>44674.675398124848</v>
      </c>
      <c r="AF90" s="4" t="s">
        <v>1289</v>
      </c>
      <c r="AH90" s="4">
        <v>25</v>
      </c>
      <c r="AJ90" s="4" t="s">
        <v>1289</v>
      </c>
      <c r="AK90" s="6">
        <f>IFERROR(AL90/AM90,"")</f>
        <v>0</v>
      </c>
      <c r="AM90" s="4">
        <f>(COUNTIF(QuizzesByQuiz!D$2:D$100,C90)=0)*5</f>
        <v>5</v>
      </c>
      <c r="AO90" s="4" t="s">
        <v>1289</v>
      </c>
      <c r="AP90" s="6">
        <f>IFERROR(AQ90/AR90,"")</f>
        <v>0</v>
      </c>
      <c r="AR90" s="4">
        <f>(COUNTIF(QuizzesByQuiz!E$2:E$100,C90)=0)*3</f>
        <v>3</v>
      </c>
      <c r="AT90" s="4" t="s">
        <v>1289</v>
      </c>
      <c r="AU90" s="6">
        <f>IFERROR(AV90/AW90,"")</f>
        <v>0.5</v>
      </c>
      <c r="AV90" s="4">
        <v>3</v>
      </c>
      <c r="AW90" s="4">
        <f>(COUNTIF(QuizzesByQuiz!F$2:F$100,C90)=0)*6</f>
        <v>6</v>
      </c>
      <c r="AX90" s="5">
        <v>44687.937171630998</v>
      </c>
      <c r="AY90" s="4" t="s">
        <v>1289</v>
      </c>
      <c r="AZ90" s="6">
        <f>IFERROR(BA90/BB90,"")</f>
        <v>0.89130434782608692</v>
      </c>
      <c r="BA90" s="4">
        <v>20.5</v>
      </c>
      <c r="BB90" s="4">
        <v>23</v>
      </c>
      <c r="BC90" s="5">
        <v>44692.285552512374</v>
      </c>
      <c r="BD90" s="4" t="s">
        <v>1289</v>
      </c>
      <c r="BE90" s="6">
        <f>IFERROR(BF90/BG90,"")</f>
        <v>0</v>
      </c>
      <c r="BG90" s="4">
        <f>(COUNTIF(QuizzesByQuiz!G$2:G$100,C90)=0)*3</f>
        <v>3</v>
      </c>
      <c r="BI90" s="4" t="s">
        <v>1289</v>
      </c>
      <c r="BJ90" s="6">
        <f>IFERROR(BK90/BL90,"")</f>
        <v>0</v>
      </c>
      <c r="BL90" s="4">
        <f>(COUNTIF(QuizzesByQuiz!H$2:H$100,C90)=0)*3</f>
        <v>3</v>
      </c>
      <c r="BN90" s="4" t="s">
        <v>1289</v>
      </c>
      <c r="BO90" s="6">
        <f>IFERROR(BP90/BQ90,"")</f>
        <v>0.72499999999999998</v>
      </c>
      <c r="BP90" s="4">
        <v>29</v>
      </c>
      <c r="BQ90" s="4">
        <v>40</v>
      </c>
      <c r="BR90" s="5">
        <v>44707.971266505774</v>
      </c>
      <c r="BS90" s="4" t="s">
        <v>1289</v>
      </c>
      <c r="BT90" s="6" t="str">
        <f>IFERROR(BU90/BV90,"")</f>
        <v/>
      </c>
      <c r="BV90" s="4">
        <f>(COUNTIF(QuizzesByQuiz!I$2:I$100,C90)=0)*5</f>
        <v>0</v>
      </c>
      <c r="BX90" s="4" t="s">
        <v>1289</v>
      </c>
      <c r="BY90" s="6">
        <f>BZ90/CA90</f>
        <v>0</v>
      </c>
      <c r="CA90" s="4">
        <v>100</v>
      </c>
      <c r="CC90" s="4" t="s">
        <v>1289</v>
      </c>
      <c r="CD90" s="6">
        <f>CE90/CF90</f>
        <v>0</v>
      </c>
      <c r="CF90" s="4">
        <v>100</v>
      </c>
      <c r="CH90" s="4" t="s">
        <v>1289</v>
      </c>
      <c r="CI90" s="6" t="str">
        <f>IFERROR(CJ90/CK90,"")</f>
        <v/>
      </c>
      <c r="CK90" s="4">
        <f>(COUNTIF(QuizzesByQuiz!I$2:I$100,C90)=0)*1</f>
        <v>0</v>
      </c>
      <c r="CM90" s="4" t="s">
        <v>1289</v>
      </c>
      <c r="CN90" s="6">
        <f>IFERROR(CO90/CP90,"")</f>
        <v>0.85416666666666663</v>
      </c>
      <c r="CO90" s="4">
        <v>61.5</v>
      </c>
      <c r="CP90" s="4">
        <f>(COUNTIF('Exams by Exam'!D$2:D$5,C90)=0)*72</f>
        <v>72</v>
      </c>
      <c r="CQ90" s="5">
        <v>44720.098174141931</v>
      </c>
      <c r="CR90" s="4" t="s">
        <v>1289</v>
      </c>
      <c r="CS90" s="4" t="s">
        <v>1289</v>
      </c>
      <c r="CT90" s="6">
        <f>VLOOKUP(C90,Webwork!$G$2:$I$230,2,FALSE)/100</f>
        <v>0.68</v>
      </c>
    </row>
    <row r="91" spans="1:98" x14ac:dyDescent="0.2">
      <c r="A91" s="4" t="s">
        <v>1031</v>
      </c>
      <c r="B91" s="4" t="s">
        <v>1030</v>
      </c>
      <c r="C91" s="4" t="s">
        <v>1027</v>
      </c>
      <c r="D91" s="8">
        <f>E91*20%+F91*10%+G91*40%+H91*30%</f>
        <v>0.74407608695652172</v>
      </c>
      <c r="E91" s="7">
        <f>CT91</f>
        <v>0.92</v>
      </c>
      <c r="F91" s="7">
        <f>(AVERAGE(K91,P91,U91,AK91,AP91,AU91,BE91,BJ91,BT91,CI91)+CD91)/(1+CD91)</f>
        <v>0.69166666666666665</v>
      </c>
      <c r="G91" s="6">
        <f>(SUM(Z91,AZ91,(BO91+BY91)/(1+BY91))-MIN(Z91,AZ91,(BO91+BY91)/(1+BY91)))/2</f>
        <v>0.65956521739130425</v>
      </c>
      <c r="H91" s="7">
        <f>CN91</f>
        <v>0.75694444444444442</v>
      </c>
      <c r="I91" s="4" t="s">
        <v>1028</v>
      </c>
      <c r="J91" s="4" t="s">
        <v>1295</v>
      </c>
      <c r="K91" s="6">
        <f>IFERROR(L91/M91,"")</f>
        <v>1</v>
      </c>
      <c r="L91" s="4">
        <v>5</v>
      </c>
      <c r="M91" s="4">
        <f>(COUNTIF(QuizzesByQuiz!A$2:A$100,C91)=0)*5</f>
        <v>5</v>
      </c>
      <c r="N91" s="5">
        <v>44653.065620315072</v>
      </c>
      <c r="O91" s="4" t="s">
        <v>1289</v>
      </c>
      <c r="P91" s="6">
        <f>IFERROR(Q91/R91,"")</f>
        <v>0.5</v>
      </c>
      <c r="Q91" s="4">
        <v>2</v>
      </c>
      <c r="R91" s="4">
        <f>(COUNTIF(QuizzesByQuiz!B$2:B$100,C91)=0)*4</f>
        <v>4</v>
      </c>
      <c r="S91" s="5">
        <v>44659.684211997446</v>
      </c>
      <c r="T91" s="4" t="s">
        <v>1289</v>
      </c>
      <c r="U91" s="6">
        <f>IFERROR(V91/W91,"")</f>
        <v>1</v>
      </c>
      <c r="V91" s="4">
        <v>5</v>
      </c>
      <c r="W91" s="4">
        <f>(COUNTIF(QuizzesByQuiz!C$2:C$100,C91)=0)*5</f>
        <v>5</v>
      </c>
      <c r="X91" s="5">
        <v>44666.694444737826</v>
      </c>
      <c r="Y91" s="4" t="s">
        <v>1289</v>
      </c>
      <c r="Z91" s="6">
        <f>IFERROR(AA91/AB91,"")</f>
        <v>0.57999999999999996</v>
      </c>
      <c r="AA91" s="4">
        <f>IF(COUNTA(AC91,AG91)&gt;0, MAX(AC91,AG91),"")</f>
        <v>14.5</v>
      </c>
      <c r="AB91" s="4">
        <f>25</f>
        <v>25</v>
      </c>
      <c r="AD91" s="4">
        <v>25</v>
      </c>
      <c r="AF91" s="4" t="s">
        <v>1289</v>
      </c>
      <c r="AG91" s="4">
        <v>14.5</v>
      </c>
      <c r="AH91" s="4">
        <v>25</v>
      </c>
      <c r="AI91" s="5">
        <v>44675.684660234838</v>
      </c>
      <c r="AJ91" s="4" t="s">
        <v>1289</v>
      </c>
      <c r="AK91" s="6">
        <f>IFERROR(AL91/AM91,"")</f>
        <v>0</v>
      </c>
      <c r="AM91" s="4">
        <f>(COUNTIF(QuizzesByQuiz!D$2:D$100,C91)=0)*5</f>
        <v>5</v>
      </c>
      <c r="AO91" s="4" t="s">
        <v>1289</v>
      </c>
      <c r="AP91" s="6">
        <f>IFERROR(AQ91/AR91,"")</f>
        <v>0.66666666666666663</v>
      </c>
      <c r="AQ91" s="4">
        <v>2</v>
      </c>
      <c r="AR91" s="4">
        <f>(COUNTIF(QuizzesByQuiz!E$2:E$100,C91)=0)*3</f>
        <v>3</v>
      </c>
      <c r="AS91" s="5">
        <v>44680.734393144085</v>
      </c>
      <c r="AT91" s="4" t="s">
        <v>1289</v>
      </c>
      <c r="AU91" s="6">
        <f>IFERROR(AV91/AW91,"")</f>
        <v>0</v>
      </c>
      <c r="AV91" s="4">
        <v>0</v>
      </c>
      <c r="AW91" s="4">
        <f>(COUNTIF(QuizzesByQuiz!F$2:F$100,C91)=0)*6</f>
        <v>6</v>
      </c>
      <c r="AX91" s="5">
        <v>44687.695802809467</v>
      </c>
      <c r="AY91" s="4" t="s">
        <v>1289</v>
      </c>
      <c r="AZ91" s="6">
        <f>IFERROR(BA91/BB91,"")</f>
        <v>0.73913043478260865</v>
      </c>
      <c r="BA91" s="4">
        <v>17</v>
      </c>
      <c r="BB91" s="4">
        <v>23</v>
      </c>
      <c r="BC91" s="5">
        <v>44692.284371117377</v>
      </c>
      <c r="BD91" s="4" t="s">
        <v>1289</v>
      </c>
      <c r="BE91" s="6">
        <f>IFERROR(BF91/BG91,"")</f>
        <v>0</v>
      </c>
      <c r="BF91" s="4">
        <v>0</v>
      </c>
      <c r="BG91" s="4">
        <f>(COUNTIF(QuizzesByQuiz!G$2:G$100,C91)=0)*3</f>
        <v>3</v>
      </c>
      <c r="BH91" s="5">
        <v>44694.696379942587</v>
      </c>
      <c r="BI91" s="4" t="s">
        <v>1289</v>
      </c>
      <c r="BJ91" s="6">
        <f>IFERROR(BK91/BL91,"")</f>
        <v>0.66666666666666663</v>
      </c>
      <c r="BK91" s="4">
        <v>2</v>
      </c>
      <c r="BL91" s="4">
        <f>(COUNTIF(QuizzesByQuiz!H$2:H$100,C91)=0)*3</f>
        <v>3</v>
      </c>
      <c r="BM91" s="5">
        <v>44701.693942855112</v>
      </c>
      <c r="BN91" s="4" t="s">
        <v>1289</v>
      </c>
      <c r="BO91" s="6">
        <f>IFERROR(BP91/BQ91,"")</f>
        <v>0</v>
      </c>
      <c r="BQ91" s="4">
        <v>40</v>
      </c>
      <c r="BS91" s="4" t="s">
        <v>1289</v>
      </c>
      <c r="BT91" s="6">
        <f>IFERROR(BU91/BV91,"")</f>
        <v>0</v>
      </c>
      <c r="BV91" s="4">
        <f>(COUNTIF(QuizzesByQuiz!I$2:I$100,C91)=0)*5</f>
        <v>5</v>
      </c>
      <c r="BX91" s="4" t="s">
        <v>1289</v>
      </c>
      <c r="BY91" s="6">
        <f>BZ91/CA91</f>
        <v>1</v>
      </c>
      <c r="BZ91" s="4">
        <v>100</v>
      </c>
      <c r="CA91" s="4">
        <v>100</v>
      </c>
      <c r="CB91" s="5">
        <v>44718.296876987559</v>
      </c>
      <c r="CC91" s="4" t="s">
        <v>1289</v>
      </c>
      <c r="CD91" s="6">
        <f>CE91/CF91</f>
        <v>1</v>
      </c>
      <c r="CE91" s="4">
        <v>100</v>
      </c>
      <c r="CF91" s="4">
        <v>100</v>
      </c>
      <c r="CG91" s="5">
        <v>44718.400928304836</v>
      </c>
      <c r="CH91" s="4" t="s">
        <v>1289</v>
      </c>
      <c r="CI91" s="6">
        <f>IFERROR(CJ91/CK91,"")</f>
        <v>0</v>
      </c>
      <c r="CK91" s="4">
        <f>(COUNTIF(QuizzesByQuiz!I$2:I$100,C91)=0)*1</f>
        <v>1</v>
      </c>
      <c r="CM91" s="4" t="s">
        <v>1289</v>
      </c>
      <c r="CN91" s="6">
        <f>IFERROR(CO91/CP91,"")</f>
        <v>0.75694444444444442</v>
      </c>
      <c r="CO91" s="4">
        <v>54.5</v>
      </c>
      <c r="CP91" s="4">
        <f>(COUNTIF('Exams by Exam'!D$2:D$5,C91)=0)*72</f>
        <v>72</v>
      </c>
      <c r="CQ91" s="5">
        <v>44720.098174921353</v>
      </c>
      <c r="CR91" s="4" t="s">
        <v>1289</v>
      </c>
      <c r="CS91" s="4" t="s">
        <v>1289</v>
      </c>
      <c r="CT91" s="6">
        <f>VLOOKUP(C91,Webwork!$G$2:$I$230,2,FALSE)/100</f>
        <v>0.92</v>
      </c>
    </row>
    <row r="92" spans="1:98" x14ac:dyDescent="0.2">
      <c r="A92" s="4" t="s">
        <v>214</v>
      </c>
      <c r="B92" s="4" t="s">
        <v>213</v>
      </c>
      <c r="C92" s="4" t="s">
        <v>210</v>
      </c>
      <c r="D92" s="8">
        <f>E92*20%+F92*10%+G92*40%+H92*30%</f>
        <v>0.74826811594202902</v>
      </c>
      <c r="E92" s="7">
        <f>CT92</f>
        <v>0.89</v>
      </c>
      <c r="F92" s="7">
        <f>(AVERAGE(K92,P92,U92,AK92,AP92,AU92,BE92,BJ92,BT92,CI92)+CD92)/(1+CD92)</f>
        <v>0.5066666666666666</v>
      </c>
      <c r="G92" s="6">
        <f>(SUM(Z92,AZ92,(BO92+BY92)/(1+BY92))-MIN(Z92,AZ92,(BO92+BY92)/(1+BY92)))/2</f>
        <v>0.75733695652173916</v>
      </c>
      <c r="H92" s="7">
        <f>CN92</f>
        <v>0.72222222222222221</v>
      </c>
      <c r="I92" s="4" t="s">
        <v>211</v>
      </c>
      <c r="J92" s="4" t="s">
        <v>1297</v>
      </c>
      <c r="K92" s="6">
        <f>IFERROR(L92/M92,"")</f>
        <v>1</v>
      </c>
      <c r="L92" s="4">
        <v>5</v>
      </c>
      <c r="M92" s="4">
        <f>(COUNTIF(QuizzesByQuiz!A$2:A$100,C92)=0)*5</f>
        <v>5</v>
      </c>
      <c r="N92" s="5">
        <v>44653.067148110844</v>
      </c>
      <c r="O92" s="4" t="s">
        <v>1289</v>
      </c>
      <c r="P92" s="6">
        <f>IFERROR(Q92/R92,"")</f>
        <v>0.5</v>
      </c>
      <c r="Q92" s="4">
        <v>2</v>
      </c>
      <c r="R92" s="4">
        <f>(COUNTIF(QuizzesByQuiz!B$2:B$100,C92)=0)*4</f>
        <v>4</v>
      </c>
      <c r="S92" s="5">
        <v>44659.685436276501</v>
      </c>
      <c r="T92" s="4" t="s">
        <v>1289</v>
      </c>
      <c r="U92" s="6">
        <f>IFERROR(V92/W92,"")</f>
        <v>0.8</v>
      </c>
      <c r="V92" s="4">
        <v>4</v>
      </c>
      <c r="W92" s="4">
        <f>(COUNTIF(QuizzesByQuiz!C$2:C$100,C92)=0)*5</f>
        <v>5</v>
      </c>
      <c r="X92" s="5">
        <v>44667.931409545199</v>
      </c>
      <c r="Y92" s="4" t="s">
        <v>1289</v>
      </c>
      <c r="Z92" s="6">
        <f>IFERROR(AA92/AB92,"")</f>
        <v>0.46</v>
      </c>
      <c r="AA92" s="4">
        <f>IF(COUNTA(AC92,AG92)&gt;0, MAX(AC92,AG92),"")</f>
        <v>11.5</v>
      </c>
      <c r="AB92" s="4">
        <f>25</f>
        <v>25</v>
      </c>
      <c r="AC92" s="4">
        <v>11.5</v>
      </c>
      <c r="AD92" s="4">
        <v>25</v>
      </c>
      <c r="AE92" s="5">
        <v>44674.675397936604</v>
      </c>
      <c r="AF92" s="4" t="s">
        <v>1289</v>
      </c>
      <c r="AH92" s="4">
        <v>25</v>
      </c>
      <c r="AJ92" s="4" t="s">
        <v>1289</v>
      </c>
      <c r="AK92" s="6">
        <f>IFERROR(AL92/AM92,"")</f>
        <v>1</v>
      </c>
      <c r="AL92" s="4">
        <v>5</v>
      </c>
      <c r="AM92" s="4">
        <f>(COUNTIF(QuizzesByQuiz!D$2:D$100,C92)=0)*5</f>
        <v>5</v>
      </c>
      <c r="AN92" s="5">
        <v>44675.67884263103</v>
      </c>
      <c r="AO92" s="4" t="s">
        <v>1289</v>
      </c>
      <c r="AP92" s="6">
        <f>IFERROR(AQ92/AR92,"")</f>
        <v>0.33333333333333331</v>
      </c>
      <c r="AQ92" s="4">
        <v>1</v>
      </c>
      <c r="AR92" s="4">
        <f>(COUNTIF(QuizzesByQuiz!E$2:E$100,C92)=0)*3</f>
        <v>3</v>
      </c>
      <c r="AS92" s="5">
        <v>44680.804338862275</v>
      </c>
      <c r="AT92" s="4" t="s">
        <v>1289</v>
      </c>
      <c r="AU92" s="6">
        <f>IFERROR(AV92/AW92,"")</f>
        <v>0.16666666666666666</v>
      </c>
      <c r="AV92" s="4">
        <v>1</v>
      </c>
      <c r="AW92" s="4">
        <f>(COUNTIF(QuizzesByQuiz!F$2:F$100,C92)=0)*6</f>
        <v>6</v>
      </c>
      <c r="AX92" s="5">
        <v>44687.93717224928</v>
      </c>
      <c r="AY92" s="4" t="s">
        <v>1289</v>
      </c>
      <c r="AZ92" s="6">
        <f>IFERROR(BA92/BB92,"")</f>
        <v>0.65217391304347827</v>
      </c>
      <c r="BA92" s="4">
        <v>15</v>
      </c>
      <c r="BB92" s="4">
        <v>23</v>
      </c>
      <c r="BC92" s="5">
        <v>44692.284921243714</v>
      </c>
      <c r="BD92" s="4" t="s">
        <v>1289</v>
      </c>
      <c r="BE92" s="6">
        <f>IFERROR(BF92/BG92,"")</f>
        <v>0.33333333333333331</v>
      </c>
      <c r="BF92" s="4">
        <v>1</v>
      </c>
      <c r="BG92" s="4">
        <f>(COUNTIF(QuizzesByQuiz!G$2:G$100,C92)=0)*3</f>
        <v>3</v>
      </c>
      <c r="BH92" s="5">
        <v>44698.621119468793</v>
      </c>
      <c r="BI92" s="4" t="s">
        <v>1289</v>
      </c>
      <c r="BJ92" s="6">
        <f>IFERROR(BK92/BL92,"")</f>
        <v>0.33333333333333331</v>
      </c>
      <c r="BK92" s="4">
        <v>1</v>
      </c>
      <c r="BL92" s="4">
        <f>(COUNTIF(QuizzesByQuiz!H$2:H$100,C92)=0)*3</f>
        <v>3</v>
      </c>
      <c r="BM92" s="5">
        <v>44701.824794455948</v>
      </c>
      <c r="BN92" s="4" t="s">
        <v>1289</v>
      </c>
      <c r="BO92" s="6">
        <f>IFERROR(BP92/BQ92,"")</f>
        <v>0.72499999999999998</v>
      </c>
      <c r="BP92" s="4">
        <v>29</v>
      </c>
      <c r="BQ92" s="4">
        <v>40</v>
      </c>
      <c r="BR92" s="5">
        <v>44707.971325652747</v>
      </c>
      <c r="BS92" s="4" t="s">
        <v>1289</v>
      </c>
      <c r="BT92" s="6">
        <f>IFERROR(BU92/BV92,"")</f>
        <v>0.6</v>
      </c>
      <c r="BU92" s="4">
        <v>3</v>
      </c>
      <c r="BV92" s="4">
        <f>(COUNTIF(QuizzesByQuiz!I$2:I$100,C92)=0)*5</f>
        <v>5</v>
      </c>
      <c r="BW92" s="5">
        <v>44708.725648021864</v>
      </c>
      <c r="BX92" s="4" t="s">
        <v>1289</v>
      </c>
      <c r="BY92" s="6">
        <f>BZ92/CA92</f>
        <v>1</v>
      </c>
      <c r="BZ92" s="4">
        <v>100</v>
      </c>
      <c r="CA92" s="4">
        <v>100</v>
      </c>
      <c r="CB92" s="5">
        <v>44718.814435347726</v>
      </c>
      <c r="CC92" s="4" t="s">
        <v>1289</v>
      </c>
      <c r="CD92" s="6">
        <f>CE92/CF92</f>
        <v>0</v>
      </c>
      <c r="CF92" s="4">
        <v>100</v>
      </c>
      <c r="CH92" s="4" t="s">
        <v>1289</v>
      </c>
      <c r="CI92" s="6">
        <f>IFERROR(CJ92/CK92,"")</f>
        <v>0</v>
      </c>
      <c r="CJ92" s="4">
        <v>0</v>
      </c>
      <c r="CK92" s="4">
        <f>(COUNTIF(QuizzesByQuiz!I$2:I$100,C92)=0)*1</f>
        <v>1</v>
      </c>
      <c r="CL92" s="5">
        <v>44715.763466338205</v>
      </c>
      <c r="CM92" s="4" t="s">
        <v>1289</v>
      </c>
      <c r="CN92" s="6">
        <f>IFERROR(CO92/CP92,"")</f>
        <v>0.72222222222222221</v>
      </c>
      <c r="CO92" s="4">
        <v>52</v>
      </c>
      <c r="CP92" s="4">
        <f>(COUNTIF('Exams by Exam'!D$2:D$5,C92)=0)*72</f>
        <v>72</v>
      </c>
      <c r="CQ92" s="5">
        <v>44720.098042625468</v>
      </c>
      <c r="CR92" s="4" t="s">
        <v>1289</v>
      </c>
      <c r="CS92" s="4" t="s">
        <v>1289</v>
      </c>
      <c r="CT92" s="6">
        <f>VLOOKUP(C92,Webwork!$G$2:$I$230,2,FALSE)/100</f>
        <v>0.89</v>
      </c>
    </row>
    <row r="93" spans="1:98" x14ac:dyDescent="0.2">
      <c r="A93" s="4" t="s">
        <v>1128</v>
      </c>
      <c r="B93" s="4" t="s">
        <v>1127</v>
      </c>
      <c r="C93" s="4" t="s">
        <v>1124</v>
      </c>
      <c r="D93" s="8">
        <f>E93*20%+F93*10%+G93*40%+H93*30%</f>
        <v>0.75041666666666673</v>
      </c>
      <c r="E93" s="7">
        <f>CT93</f>
        <v>0.89</v>
      </c>
      <c r="F93" s="7">
        <f>(AVERAGE(K93,P93,U93,AK93,AP93,AU93,BE93,BJ93,BT93,CI93)+CD93)/(1+CD93)</f>
        <v>0.82416666666666671</v>
      </c>
      <c r="G93" s="6">
        <f>(SUM(Z93,AZ93,(BO93+BY93)/(1+BY93))-MIN(Z93,AZ93,(BO93+BY93)/(1+BY93)))/2</f>
        <v>0.47499999999999998</v>
      </c>
      <c r="H93" s="7">
        <f>CN93</f>
        <v>1</v>
      </c>
      <c r="I93" s="4" t="s">
        <v>1125</v>
      </c>
      <c r="J93" s="4" t="s">
        <v>1291</v>
      </c>
      <c r="K93" s="6">
        <f>IFERROR(L93/M93,"")</f>
        <v>1</v>
      </c>
      <c r="L93" s="4">
        <v>5</v>
      </c>
      <c r="M93" s="4">
        <f>(COUNTIF(QuizzesByQuiz!A$2:A$100,C93)=0)*5</f>
        <v>5</v>
      </c>
      <c r="N93" s="5">
        <v>44653.065620569956</v>
      </c>
      <c r="O93" s="4" t="s">
        <v>1289</v>
      </c>
      <c r="P93" s="6">
        <f>IFERROR(Q93/R93,"")</f>
        <v>0.25</v>
      </c>
      <c r="Q93" s="4">
        <v>1</v>
      </c>
      <c r="R93" s="4">
        <f>(COUNTIF(QuizzesByQuiz!B$2:B$100,C93)=0)*4</f>
        <v>4</v>
      </c>
      <c r="S93" s="5">
        <v>44659.684212807348</v>
      </c>
      <c r="T93" s="4" t="s">
        <v>1289</v>
      </c>
      <c r="U93" s="6">
        <f>IFERROR(V93/W93,"")</f>
        <v>0.8</v>
      </c>
      <c r="V93" s="4">
        <v>4</v>
      </c>
      <c r="W93" s="4">
        <f>(COUNTIF(QuizzesByQuiz!C$2:C$100,C93)=0)*5</f>
        <v>5</v>
      </c>
      <c r="X93" s="5">
        <v>44666.694445037283</v>
      </c>
      <c r="Y93" s="4" t="s">
        <v>1289</v>
      </c>
      <c r="Z93" s="6" t="str">
        <f>IFERROR(AA93/AB93,"")</f>
        <v/>
      </c>
      <c r="AA93" s="4" t="str">
        <f>IF(COUNTA(AC93,AG93)&gt;0, MAX(AC93,AG93),"")</f>
        <v/>
      </c>
      <c r="AB93" s="4">
        <f>25</f>
        <v>25</v>
      </c>
      <c r="AD93" s="4">
        <v>25</v>
      </c>
      <c r="AF93" s="4" t="s">
        <v>1289</v>
      </c>
      <c r="AH93" s="4">
        <v>25</v>
      </c>
      <c r="AJ93" s="4" t="s">
        <v>1289</v>
      </c>
      <c r="AK93" s="6">
        <f>IFERROR(AL93/AM93,"")</f>
        <v>1</v>
      </c>
      <c r="AL93" s="4">
        <v>5</v>
      </c>
      <c r="AM93" s="4">
        <f>(COUNTIF(QuizzesByQuiz!D$2:D$100,C93)=0)*5</f>
        <v>5</v>
      </c>
      <c r="AN93" s="5">
        <v>44674.701728032145</v>
      </c>
      <c r="AO93" s="4" t="s">
        <v>1289</v>
      </c>
      <c r="AP93" s="6">
        <f>IFERROR(AQ93/AR93,"")</f>
        <v>0.33333333333333331</v>
      </c>
      <c r="AQ93" s="4">
        <v>1</v>
      </c>
      <c r="AR93" s="4">
        <f>(COUNTIF(QuizzesByQuiz!E$2:E$100,C93)=0)*3</f>
        <v>3</v>
      </c>
      <c r="AS93" s="5">
        <v>44680.734393715335</v>
      </c>
      <c r="AT93" s="4" t="s">
        <v>1289</v>
      </c>
      <c r="AU93" s="6">
        <f>IFERROR(AV93/AW93,"")</f>
        <v>0.5</v>
      </c>
      <c r="AV93" s="4">
        <v>3</v>
      </c>
      <c r="AW93" s="4">
        <f>(COUNTIF(QuizzesByQuiz!F$2:F$100,C93)=0)*6</f>
        <v>6</v>
      </c>
      <c r="AX93" s="5">
        <v>44687.69580304229</v>
      </c>
      <c r="AY93" s="4" t="s">
        <v>1289</v>
      </c>
      <c r="AZ93" s="6">
        <f>IFERROR(BA93/BB93,"")</f>
        <v>0.54347826086956519</v>
      </c>
      <c r="BA93" s="4">
        <v>12.5</v>
      </c>
      <c r="BB93" s="4">
        <v>23</v>
      </c>
      <c r="BC93" s="5">
        <v>44692.292628827745</v>
      </c>
      <c r="BD93" s="4" t="s">
        <v>1289</v>
      </c>
      <c r="BE93" s="6">
        <f>IFERROR(BF93/BG93,"")</f>
        <v>0.33333333333333331</v>
      </c>
      <c r="BF93" s="4">
        <v>1</v>
      </c>
      <c r="BG93" s="4">
        <f>(COUNTIF(QuizzesByQuiz!G$2:G$100,C93)=0)*3</f>
        <v>3</v>
      </c>
      <c r="BH93" s="5">
        <v>44694.696380354959</v>
      </c>
      <c r="BI93" s="4" t="s">
        <v>1289</v>
      </c>
      <c r="BJ93" s="6">
        <f>IFERROR(BK93/BL93,"")</f>
        <v>0.66666666666666663</v>
      </c>
      <c r="BK93" s="4">
        <v>2</v>
      </c>
      <c r="BL93" s="4">
        <f>(COUNTIF(QuizzesByQuiz!H$2:H$100,C93)=0)*3</f>
        <v>3</v>
      </c>
      <c r="BM93" s="5">
        <v>44701.693943327031</v>
      </c>
      <c r="BN93" s="4" t="s">
        <v>1289</v>
      </c>
      <c r="BO93" s="6">
        <f>IFERROR(BP93/BQ93,"")</f>
        <v>0.9</v>
      </c>
      <c r="BP93" s="4">
        <v>36</v>
      </c>
      <c r="BQ93" s="4">
        <v>40</v>
      </c>
      <c r="BR93" s="5">
        <v>44707.971280589132</v>
      </c>
      <c r="BS93" s="4" t="s">
        <v>1289</v>
      </c>
      <c r="BT93" s="6">
        <f>IFERROR(BU93/BV93,"")</f>
        <v>0.6</v>
      </c>
      <c r="BU93" s="4">
        <v>3</v>
      </c>
      <c r="BV93" s="4">
        <f>(COUNTIF(QuizzesByQuiz!I$2:I$100,C93)=0)*5</f>
        <v>5</v>
      </c>
      <c r="BW93" s="5">
        <v>44708.703371177427</v>
      </c>
      <c r="BX93" s="4" t="s">
        <v>1289</v>
      </c>
      <c r="BY93" s="6">
        <f>BZ93/CA93</f>
        <v>1</v>
      </c>
      <c r="BZ93" s="4">
        <v>100</v>
      </c>
      <c r="CA93" s="4">
        <v>100</v>
      </c>
      <c r="CB93" s="5">
        <v>44718.774546408182</v>
      </c>
      <c r="CC93" s="4" t="s">
        <v>1289</v>
      </c>
      <c r="CD93" s="6">
        <f>CE93/CF93</f>
        <v>1</v>
      </c>
      <c r="CE93" s="4">
        <v>100</v>
      </c>
      <c r="CF93" s="4">
        <v>100</v>
      </c>
      <c r="CG93" s="5">
        <v>44718.775484688194</v>
      </c>
      <c r="CH93" s="4" t="s">
        <v>1289</v>
      </c>
      <c r="CI93" s="6">
        <f>IFERROR(CJ93/CK93,"")</f>
        <v>1</v>
      </c>
      <c r="CJ93" s="4">
        <v>1</v>
      </c>
      <c r="CK93" s="4">
        <f>(COUNTIF(QuizzesByQuiz!I$2:I$100,C93)=0)*1</f>
        <v>1</v>
      </c>
      <c r="CL93" s="5">
        <v>44715.723811933298</v>
      </c>
      <c r="CM93" s="4" t="s">
        <v>1289</v>
      </c>
      <c r="CN93" s="6">
        <f>IFERROR(CO93/CP93,"")</f>
        <v>1</v>
      </c>
      <c r="CO93" s="4">
        <v>72</v>
      </c>
      <c r="CP93" s="4">
        <f>(COUNTIF('Exams by Exam'!D$2:D$5,C93)=0)*72</f>
        <v>72</v>
      </c>
      <c r="CQ93" s="5">
        <v>44720.098042733182</v>
      </c>
      <c r="CR93" s="4" t="s">
        <v>1289</v>
      </c>
      <c r="CS93" s="4" t="s">
        <v>1289</v>
      </c>
      <c r="CT93" s="6">
        <f>VLOOKUP(C93,Webwork!$G$2:$I$230,2,FALSE)/100</f>
        <v>0.89</v>
      </c>
    </row>
    <row r="94" spans="1:98" x14ac:dyDescent="0.2">
      <c r="A94" s="4" t="s">
        <v>692</v>
      </c>
      <c r="B94" s="4" t="s">
        <v>691</v>
      </c>
      <c r="C94" s="4" t="s">
        <v>688</v>
      </c>
      <c r="D94" s="8">
        <f>E94*20%+F94*10%+G94*40%+H94*30%</f>
        <v>0.75309782608695652</v>
      </c>
      <c r="E94" s="7">
        <f>CT94</f>
        <v>0.95</v>
      </c>
      <c r="F94" s="7">
        <f>(AVERAGE(K94,P94,U94,AK94,AP94,AU94,BE94,BJ94,BT94,CI94)+CD94)/(1+CD94)</f>
        <v>0.71250000000000002</v>
      </c>
      <c r="G94" s="6">
        <f>(SUM(Z94,AZ94,(BO94+BY94)/(1+BY94))-MIN(Z94,AZ94,(BO94+BY94)/(1+BY94)))/2</f>
        <v>0.63586956521739135</v>
      </c>
      <c r="H94" s="7">
        <f>CN94</f>
        <v>0.79166666666666663</v>
      </c>
      <c r="I94" s="4" t="s">
        <v>689</v>
      </c>
      <c r="J94" s="4" t="s">
        <v>1294</v>
      </c>
      <c r="K94" s="6">
        <f>IFERROR(L94/M94,"")</f>
        <v>1</v>
      </c>
      <c r="L94" s="4">
        <v>5</v>
      </c>
      <c r="M94" s="4">
        <f>(COUNTIF(QuizzesByQuiz!A$2:A$100,C94)=0)*5</f>
        <v>5</v>
      </c>
      <c r="N94" s="5">
        <v>44653.06562080088</v>
      </c>
      <c r="O94" s="4" t="s">
        <v>1289</v>
      </c>
      <c r="P94" s="6">
        <f>IFERROR(Q94/R94,"")</f>
        <v>0.25</v>
      </c>
      <c r="Q94" s="4">
        <v>1</v>
      </c>
      <c r="R94" s="4">
        <f>(COUNTIF(QuizzesByQuiz!B$2:B$100,C94)=0)*4</f>
        <v>4</v>
      </c>
      <c r="S94" s="5">
        <v>44683.68752231566</v>
      </c>
      <c r="T94" s="4" t="s">
        <v>1289</v>
      </c>
      <c r="U94" s="6">
        <f>IFERROR(V94/W94,"")</f>
        <v>0.6</v>
      </c>
      <c r="V94" s="4">
        <v>3</v>
      </c>
      <c r="W94" s="4">
        <f>(COUNTIF(QuizzesByQuiz!C$2:C$100,C94)=0)*5</f>
        <v>5</v>
      </c>
      <c r="X94" s="5">
        <v>44666.6944453709</v>
      </c>
      <c r="Y94" s="4" t="s">
        <v>1289</v>
      </c>
      <c r="Z94" s="6">
        <f>IFERROR(AA94/AB94,"")</f>
        <v>0.44</v>
      </c>
      <c r="AA94" s="4">
        <f>IF(COUNTA(AC94,AG94)&gt;0, MAX(AC94,AG94),"")</f>
        <v>11</v>
      </c>
      <c r="AB94" s="4">
        <f>25</f>
        <v>25</v>
      </c>
      <c r="AC94" s="4">
        <v>11</v>
      </c>
      <c r="AD94" s="4">
        <v>25</v>
      </c>
      <c r="AE94" s="5">
        <v>44674.675294802684</v>
      </c>
      <c r="AF94" s="4" t="s">
        <v>1289</v>
      </c>
      <c r="AH94" s="4">
        <v>25</v>
      </c>
      <c r="AJ94" s="4" t="s">
        <v>1289</v>
      </c>
      <c r="AK94" s="6">
        <f>IFERROR(AL94/AM94,"")</f>
        <v>1</v>
      </c>
      <c r="AL94" s="4">
        <v>5</v>
      </c>
      <c r="AM94" s="4">
        <f>(COUNTIF(QuizzesByQuiz!D$2:D$100,C94)=0)*5</f>
        <v>5</v>
      </c>
      <c r="AN94" s="5">
        <v>44674.701728254615</v>
      </c>
      <c r="AO94" s="4" t="s">
        <v>1289</v>
      </c>
      <c r="AP94" s="6">
        <f>IFERROR(AQ94/AR94,"")</f>
        <v>0</v>
      </c>
      <c r="AQ94" s="4">
        <v>0</v>
      </c>
      <c r="AR94" s="4">
        <f>(COUNTIF(QuizzesByQuiz!E$2:E$100,C94)=0)*3</f>
        <v>3</v>
      </c>
      <c r="AS94" s="5">
        <v>44680.73439291861</v>
      </c>
      <c r="AT94" s="4" t="s">
        <v>1289</v>
      </c>
      <c r="AU94" s="6">
        <f>IFERROR(AV94/AW94,"")</f>
        <v>0</v>
      </c>
      <c r="AV94" s="4">
        <v>0</v>
      </c>
      <c r="AW94" s="4">
        <f>(COUNTIF(QuizzesByQuiz!F$2:F$100,C94)=0)*6</f>
        <v>6</v>
      </c>
      <c r="AX94" s="5">
        <v>44687.695802903727</v>
      </c>
      <c r="AY94" s="4" t="s">
        <v>1289</v>
      </c>
      <c r="AZ94" s="6">
        <f>IFERROR(BA94/BB94,"")</f>
        <v>0.52173913043478259</v>
      </c>
      <c r="BA94" s="4">
        <v>12</v>
      </c>
      <c r="BB94" s="4">
        <v>23</v>
      </c>
      <c r="BC94" s="5">
        <v>44692.284468463506</v>
      </c>
      <c r="BD94" s="4" t="s">
        <v>1289</v>
      </c>
      <c r="BE94" s="6">
        <f>IFERROR(BF94/BG94,"")</f>
        <v>0.33333333333333331</v>
      </c>
      <c r="BF94" s="4">
        <v>1</v>
      </c>
      <c r="BG94" s="4">
        <f>(COUNTIF(QuizzesByQuiz!G$2:G$100,C94)=0)*3</f>
        <v>3</v>
      </c>
      <c r="BH94" s="5">
        <v>44694.69638063875</v>
      </c>
      <c r="BI94" s="4" t="s">
        <v>1289</v>
      </c>
      <c r="BJ94" s="6">
        <f>IFERROR(BK94/BL94,"")</f>
        <v>0.66666666666666663</v>
      </c>
      <c r="BK94" s="4">
        <v>2</v>
      </c>
      <c r="BL94" s="4">
        <f>(COUNTIF(QuizzesByQuiz!H$2:H$100,C94)=0)*3</f>
        <v>3</v>
      </c>
      <c r="BM94" s="5">
        <v>44701.693943865088</v>
      </c>
      <c r="BN94" s="4" t="s">
        <v>1289</v>
      </c>
      <c r="BO94" s="6">
        <f>IFERROR(BP94/BQ94,"")</f>
        <v>0.5</v>
      </c>
      <c r="BP94" s="4">
        <v>20</v>
      </c>
      <c r="BQ94" s="4">
        <v>40</v>
      </c>
      <c r="BR94" s="5">
        <v>44707.971685899</v>
      </c>
      <c r="BS94" s="4" t="s">
        <v>1289</v>
      </c>
      <c r="BT94" s="6">
        <f>IFERROR(BU94/BV94,"")</f>
        <v>0.4</v>
      </c>
      <c r="BU94" s="4">
        <v>2</v>
      </c>
      <c r="BV94" s="4">
        <f>(COUNTIF(QuizzesByQuiz!I$2:I$100,C94)=0)*5</f>
        <v>5</v>
      </c>
      <c r="BW94" s="5">
        <v>44708.703370241245</v>
      </c>
      <c r="BX94" s="4" t="s">
        <v>1289</v>
      </c>
      <c r="BY94" s="6">
        <f>BZ94/CA94</f>
        <v>1</v>
      </c>
      <c r="BZ94" s="4">
        <v>100</v>
      </c>
      <c r="CA94" s="4">
        <v>100</v>
      </c>
      <c r="CB94" s="5">
        <v>44719.179378517059</v>
      </c>
      <c r="CC94" s="4" t="s">
        <v>1289</v>
      </c>
      <c r="CD94" s="6">
        <f>CE94/CF94</f>
        <v>1</v>
      </c>
      <c r="CE94" s="4">
        <v>100</v>
      </c>
      <c r="CF94" s="4">
        <v>100</v>
      </c>
      <c r="CG94" s="5">
        <v>44719.181778650804</v>
      </c>
      <c r="CH94" s="4" t="s">
        <v>1289</v>
      </c>
      <c r="CI94" s="6">
        <f>IFERROR(CJ94/CK94,"")</f>
        <v>0</v>
      </c>
      <c r="CJ94" s="4">
        <v>0</v>
      </c>
      <c r="CK94" s="4">
        <f>(COUNTIF(QuizzesByQuiz!I$2:I$100,C94)=0)*1</f>
        <v>1</v>
      </c>
      <c r="CL94" s="5">
        <v>44715.723812177384</v>
      </c>
      <c r="CM94" s="4" t="s">
        <v>1289</v>
      </c>
      <c r="CN94" s="6">
        <f>IFERROR(CO94/CP94,"")</f>
        <v>0.79166666666666663</v>
      </c>
      <c r="CO94" s="4">
        <v>57</v>
      </c>
      <c r="CP94" s="4">
        <f>(COUNTIF('Exams by Exam'!D$2:D$5,C94)=0)*72</f>
        <v>72</v>
      </c>
      <c r="CQ94" s="5">
        <v>44720.09793964008</v>
      </c>
      <c r="CR94" s="4" t="s">
        <v>1289</v>
      </c>
      <c r="CS94" s="4" t="s">
        <v>1289</v>
      </c>
      <c r="CT94" s="6">
        <f>VLOOKUP(C94,Webwork!$G$2:$I$230,2,FALSE)/100</f>
        <v>0.95</v>
      </c>
    </row>
    <row r="95" spans="1:98" x14ac:dyDescent="0.2">
      <c r="A95" s="4" t="s">
        <v>219</v>
      </c>
      <c r="B95" s="4" t="s">
        <v>218</v>
      </c>
      <c r="C95" s="4" t="s">
        <v>215</v>
      </c>
      <c r="D95" s="8">
        <f>E95*20%+F95*10%+G95*40%+H95*30%</f>
        <v>0.75808333333333344</v>
      </c>
      <c r="E95" s="7">
        <f>CT95</f>
        <v>0.89</v>
      </c>
      <c r="F95" s="7">
        <f>(AVERAGE(K95,P95,U95,AK95,AP95,AU95,BE95,BJ95,BT95,CI95)+CD95)/(1+CD95)</f>
        <v>0.72916666666666663</v>
      </c>
      <c r="G95" s="6">
        <f>(SUM(Z95,AZ95,(BO95+BY95)/(1+BY95))-MIN(Z95,AZ95,(BO95+BY95)/(1+BY95)))/2</f>
        <v>0.75750000000000006</v>
      </c>
      <c r="H95" s="7">
        <f>CN95</f>
        <v>0.68055555555555558</v>
      </c>
      <c r="I95" s="4" t="s">
        <v>216</v>
      </c>
      <c r="J95" s="4" t="s">
        <v>1295</v>
      </c>
      <c r="K95" s="6">
        <f>IFERROR(L95/M95,"")</f>
        <v>1</v>
      </c>
      <c r="L95" s="4">
        <v>5</v>
      </c>
      <c r="M95" s="4">
        <f>(COUNTIF(QuizzesByQuiz!A$2:A$100,C95)=0)*5</f>
        <v>5</v>
      </c>
      <c r="N95" s="5">
        <v>44653.065619943853</v>
      </c>
      <c r="O95" s="4" t="s">
        <v>1289</v>
      </c>
      <c r="P95" s="6">
        <f>IFERROR(Q95/R95,"")</f>
        <v>0.25</v>
      </c>
      <c r="Q95" s="4">
        <v>1</v>
      </c>
      <c r="R95" s="4">
        <f>(COUNTIF(QuizzesByQuiz!B$2:B$100,C95)=0)*4</f>
        <v>4</v>
      </c>
      <c r="S95" s="5">
        <v>44659.684212484673</v>
      </c>
      <c r="T95" s="4" t="s">
        <v>1289</v>
      </c>
      <c r="U95" s="6">
        <f>IFERROR(V95/W95,"")</f>
        <v>0.4</v>
      </c>
      <c r="V95" s="4">
        <v>2</v>
      </c>
      <c r="W95" s="4">
        <f>(COUNTIF(QuizzesByQuiz!C$2:C$100,C95)=0)*5</f>
        <v>5</v>
      </c>
      <c r="X95" s="5">
        <v>44666.694444896901</v>
      </c>
      <c r="Y95" s="4" t="s">
        <v>1289</v>
      </c>
      <c r="Z95" s="6">
        <f>IFERROR(AA95/AB95,"")</f>
        <v>0.64</v>
      </c>
      <c r="AA95" s="4">
        <f>IF(COUNTA(AC95,AG95)&gt;0, MAX(AC95,AG95),"")</f>
        <v>16</v>
      </c>
      <c r="AB95" s="4">
        <f>25</f>
        <v>25</v>
      </c>
      <c r="AD95" s="4">
        <v>25</v>
      </c>
      <c r="AF95" s="4" t="s">
        <v>1289</v>
      </c>
      <c r="AG95" s="4">
        <v>16</v>
      </c>
      <c r="AH95" s="4">
        <v>25</v>
      </c>
      <c r="AI95" s="5">
        <v>44675.684659915707</v>
      </c>
      <c r="AJ95" s="4" t="s">
        <v>1289</v>
      </c>
      <c r="AK95" s="6">
        <f>IFERROR(AL95/AM95,"")</f>
        <v>1</v>
      </c>
      <c r="AL95" s="4">
        <v>5</v>
      </c>
      <c r="AM95" s="4">
        <f>(COUNTIF(QuizzesByQuiz!D$2:D$100,C95)=0)*5</f>
        <v>5</v>
      </c>
      <c r="AN95" s="5">
        <v>44674.701727400272</v>
      </c>
      <c r="AO95" s="4" t="s">
        <v>1289</v>
      </c>
      <c r="AP95" s="6">
        <f>IFERROR(AQ95/AR95,"")</f>
        <v>0.33333333333333331</v>
      </c>
      <c r="AQ95" s="4">
        <v>1</v>
      </c>
      <c r="AR95" s="4">
        <f>(COUNTIF(QuizzesByQuiz!E$2:E$100,C95)=0)*3</f>
        <v>3</v>
      </c>
      <c r="AS95" s="5">
        <v>44680.73439341419</v>
      </c>
      <c r="AT95" s="4" t="s">
        <v>1289</v>
      </c>
      <c r="AU95" s="6">
        <f>IFERROR(AV95/AW95,"")</f>
        <v>0</v>
      </c>
      <c r="AV95" s="4">
        <v>0</v>
      </c>
      <c r="AW95" s="4">
        <f>(COUNTIF(QuizzesByQuiz!F$2:F$100,C95)=0)*6</f>
        <v>6</v>
      </c>
      <c r="AX95" s="5">
        <v>44687.695802794624</v>
      </c>
      <c r="AY95" s="4" t="s">
        <v>1289</v>
      </c>
      <c r="AZ95" s="6">
        <f>IFERROR(BA95/BB95,"")</f>
        <v>0.47826086956521741</v>
      </c>
      <c r="BA95" s="4">
        <v>11</v>
      </c>
      <c r="BB95" s="4">
        <v>23</v>
      </c>
      <c r="BC95" s="5">
        <v>44692.292466125262</v>
      </c>
      <c r="BD95" s="4" t="s">
        <v>1289</v>
      </c>
      <c r="BE95" s="6">
        <f>IFERROR(BF95/BG95,"")</f>
        <v>0.66666666666666663</v>
      </c>
      <c r="BF95" s="4">
        <v>2</v>
      </c>
      <c r="BG95" s="4">
        <f>(COUNTIF(QuizzesByQuiz!G$2:G$100,C95)=0)*3</f>
        <v>3</v>
      </c>
      <c r="BH95" s="5">
        <v>44694.696380144756</v>
      </c>
      <c r="BI95" s="4" t="s">
        <v>1289</v>
      </c>
      <c r="BJ95" s="6">
        <f>IFERROR(BK95/BL95,"")</f>
        <v>0.33333333333333331</v>
      </c>
      <c r="BK95" s="4">
        <v>1</v>
      </c>
      <c r="BL95" s="4">
        <f>(COUNTIF(QuizzesByQuiz!H$2:H$100,C95)=0)*3</f>
        <v>3</v>
      </c>
      <c r="BM95" s="5">
        <v>44701.693943067985</v>
      </c>
      <c r="BN95" s="4" t="s">
        <v>1289</v>
      </c>
      <c r="BO95" s="6">
        <f>IFERROR(BP95/BQ95,"")</f>
        <v>0.75</v>
      </c>
      <c r="BP95" s="4">
        <v>30</v>
      </c>
      <c r="BQ95" s="4">
        <v>40</v>
      </c>
      <c r="BR95" s="5">
        <v>44707.971313285423</v>
      </c>
      <c r="BS95" s="4" t="s">
        <v>1289</v>
      </c>
      <c r="BT95" s="6">
        <f>IFERROR(BU95/BV95,"")</f>
        <v>0.6</v>
      </c>
      <c r="BU95" s="4">
        <v>3</v>
      </c>
      <c r="BV95" s="4">
        <f>(COUNTIF(QuizzesByQuiz!I$2:I$100,C95)=0)*5</f>
        <v>5</v>
      </c>
      <c r="BW95" s="5">
        <v>44708.703370645671</v>
      </c>
      <c r="BX95" s="4" t="s">
        <v>1289</v>
      </c>
      <c r="BY95" s="6">
        <f>BZ95/CA95</f>
        <v>1</v>
      </c>
      <c r="BZ95" s="4">
        <v>100</v>
      </c>
      <c r="CA95" s="4">
        <v>100</v>
      </c>
      <c r="CB95" s="5">
        <v>44718.851737876816</v>
      </c>
      <c r="CC95" s="4" t="s">
        <v>1289</v>
      </c>
      <c r="CD95" s="6">
        <f>CE95/CF95</f>
        <v>1</v>
      </c>
      <c r="CE95" s="4">
        <v>100</v>
      </c>
      <c r="CF95" s="4">
        <v>100</v>
      </c>
      <c r="CG95" s="5">
        <v>44718.829759074433</v>
      </c>
      <c r="CH95" s="4" t="s">
        <v>1289</v>
      </c>
      <c r="CI95" s="6">
        <f>IFERROR(CJ95/CK95,"")</f>
        <v>0</v>
      </c>
      <c r="CK95" s="4">
        <f>(COUNTIF(QuizzesByQuiz!I$2:I$100,C95)=0)*1</f>
        <v>1</v>
      </c>
      <c r="CM95" s="4" t="s">
        <v>1289</v>
      </c>
      <c r="CN95" s="6">
        <f>IFERROR(CO95/CP95,"")</f>
        <v>0.68055555555555558</v>
      </c>
      <c r="CO95" s="4">
        <v>49</v>
      </c>
      <c r="CP95" s="4">
        <f>(COUNTIF('Exams by Exam'!D$2:D$5,C95)=0)*72</f>
        <v>72</v>
      </c>
      <c r="CQ95" s="5">
        <v>44720.097940153631</v>
      </c>
      <c r="CR95" s="4" t="s">
        <v>1289</v>
      </c>
      <c r="CS95" s="4" t="s">
        <v>1289</v>
      </c>
      <c r="CT95" s="6">
        <f>VLOOKUP(C95,Webwork!$G$2:$I$230,2,FALSE)/100</f>
        <v>0.89</v>
      </c>
    </row>
    <row r="96" spans="1:98" x14ac:dyDescent="0.2">
      <c r="A96" s="4" t="s">
        <v>867</v>
      </c>
      <c r="B96" s="4" t="s">
        <v>866</v>
      </c>
      <c r="C96" s="4" t="s">
        <v>863</v>
      </c>
      <c r="D96" s="8">
        <f>E96*20%+F96*10%+G96*40%+H96*30%</f>
        <v>0.76250000000000007</v>
      </c>
      <c r="E96" s="7">
        <f>CT96</f>
        <v>0.86</v>
      </c>
      <c r="F96" s="7">
        <f>(AVERAGE(K96,P96,U96,AK96,AP96,AU96,BE96,BJ96,BT96,CI96)+CD96)/(1+CD96)</f>
        <v>0.42499999999999999</v>
      </c>
      <c r="G96" s="6">
        <f>(SUM(Z96,AZ96,(BO96+BY96)/(1+BY96))-MIN(Z96,AZ96,(BO96+BY96)/(1+BY96)))/2</f>
        <v>0.76062500000000011</v>
      </c>
      <c r="H96" s="7">
        <f>CN96</f>
        <v>0.8125</v>
      </c>
      <c r="I96" s="4" t="s">
        <v>864</v>
      </c>
      <c r="J96" s="4" t="s">
        <v>1291</v>
      </c>
      <c r="K96" s="6">
        <f>IFERROR(L96/M96,"")</f>
        <v>1</v>
      </c>
      <c r="L96" s="4">
        <v>5</v>
      </c>
      <c r="M96" s="4">
        <f>(COUNTIF(QuizzesByQuiz!A$2:A$100,C96)=0)*5</f>
        <v>5</v>
      </c>
      <c r="N96" s="5">
        <v>44653.065620703768</v>
      </c>
      <c r="O96" s="4" t="s">
        <v>1289</v>
      </c>
      <c r="P96" s="6">
        <f>IFERROR(Q96/R96,"")</f>
        <v>0.5</v>
      </c>
      <c r="Q96" s="4">
        <v>2</v>
      </c>
      <c r="R96" s="4">
        <f>(COUNTIF(QuizzesByQuiz!B$2:B$100,C96)=0)*4</f>
        <v>4</v>
      </c>
      <c r="S96" s="5">
        <v>44659.684212684326</v>
      </c>
      <c r="T96" s="4" t="s">
        <v>1289</v>
      </c>
      <c r="U96" s="6" t="str">
        <f>IFERROR(V96/W96,"")</f>
        <v/>
      </c>
      <c r="W96" s="4">
        <f>(COUNTIF(QuizzesByQuiz!C$2:C$100,C96)=0)*5</f>
        <v>0</v>
      </c>
      <c r="Y96" s="4" t="s">
        <v>1289</v>
      </c>
      <c r="Z96" s="6">
        <f>IFERROR(AA96/AB96,"")</f>
        <v>0.64</v>
      </c>
      <c r="AA96" s="4">
        <f>IF(COUNTA(AC96,AG96)&gt;0, MAX(AC96,AG96),"")</f>
        <v>16</v>
      </c>
      <c r="AB96" s="4">
        <f>25</f>
        <v>25</v>
      </c>
      <c r="AC96" s="4">
        <v>16</v>
      </c>
      <c r="AD96" s="4">
        <v>25</v>
      </c>
      <c r="AE96" s="5">
        <v>44674.675353123705</v>
      </c>
      <c r="AF96" s="4" t="s">
        <v>1289</v>
      </c>
      <c r="AH96" s="4">
        <v>25</v>
      </c>
      <c r="AJ96" s="4" t="s">
        <v>1289</v>
      </c>
      <c r="AK96" s="6">
        <f>IFERROR(AL96/AM96,"")</f>
        <v>1</v>
      </c>
      <c r="AL96" s="4">
        <v>5</v>
      </c>
      <c r="AM96" s="4">
        <f>(COUNTIF(QuizzesByQuiz!D$2:D$100,C96)=0)*5</f>
        <v>5</v>
      </c>
      <c r="AN96" s="5">
        <v>44674.701727672349</v>
      </c>
      <c r="AO96" s="4" t="s">
        <v>1289</v>
      </c>
      <c r="AP96" s="6">
        <f>IFERROR(AQ96/AR96,"")</f>
        <v>0.33333333333333331</v>
      </c>
      <c r="AQ96" s="4">
        <v>1</v>
      </c>
      <c r="AR96" s="4">
        <f>(COUNTIF(QuizzesByQuiz!E$2:E$100,C96)=0)*3</f>
        <v>3</v>
      </c>
      <c r="AS96" s="5">
        <v>44680.734394034014</v>
      </c>
      <c r="AT96" s="4" t="s">
        <v>1289</v>
      </c>
      <c r="AU96" s="6">
        <f>IFERROR(AV96/AW96,"")</f>
        <v>0.16666666666666666</v>
      </c>
      <c r="AV96" s="4">
        <v>1</v>
      </c>
      <c r="AW96" s="4">
        <f>(COUNTIF(QuizzesByQuiz!F$2:F$100,C96)=0)*6</f>
        <v>6</v>
      </c>
      <c r="AX96" s="5">
        <v>44687.695803118993</v>
      </c>
      <c r="AY96" s="4" t="s">
        <v>1289</v>
      </c>
      <c r="AZ96" s="6">
        <f>IFERROR(BA96/BB96,"")</f>
        <v>0.56521739130434778</v>
      </c>
      <c r="BA96" s="4">
        <v>13</v>
      </c>
      <c r="BB96" s="4">
        <v>23</v>
      </c>
      <c r="BC96" s="5">
        <v>44699.005413867904</v>
      </c>
      <c r="BD96" s="4" t="s">
        <v>1289</v>
      </c>
      <c r="BE96" s="6" t="str">
        <f>IFERROR(BF96/BG96,"")</f>
        <v/>
      </c>
      <c r="BG96" s="4">
        <f>(COUNTIF(QuizzesByQuiz!G$2:G$100,C96)=0)*3</f>
        <v>0</v>
      </c>
      <c r="BI96" s="4" t="s">
        <v>1289</v>
      </c>
      <c r="BJ96" s="6">
        <f>IFERROR(BK96/BL96,"")</f>
        <v>0</v>
      </c>
      <c r="BL96" s="4">
        <f>(COUNTIF(QuizzesByQuiz!H$2:H$100,C96)=0)*3</f>
        <v>3</v>
      </c>
      <c r="BN96" s="4" t="s">
        <v>1289</v>
      </c>
      <c r="BO96" s="6">
        <f>IFERROR(BP96/BQ96,"")</f>
        <v>0.76249999999999996</v>
      </c>
      <c r="BP96" s="4">
        <v>30.5</v>
      </c>
      <c r="BQ96" s="4">
        <v>40</v>
      </c>
      <c r="BR96" s="5">
        <v>44707.971376610883</v>
      </c>
      <c r="BS96" s="4" t="s">
        <v>1289</v>
      </c>
      <c r="BT96" s="6">
        <f>IFERROR(BU96/BV96,"")</f>
        <v>0.4</v>
      </c>
      <c r="BU96" s="4">
        <v>2</v>
      </c>
      <c r="BV96" s="4">
        <f>(COUNTIF(QuizzesByQuiz!I$2:I$100,C96)=0)*5</f>
        <v>5</v>
      </c>
      <c r="BW96" s="5">
        <v>44708.70337113917</v>
      </c>
      <c r="BX96" s="4" t="s">
        <v>1289</v>
      </c>
      <c r="BY96" s="6">
        <f>BZ96/CA96</f>
        <v>1</v>
      </c>
      <c r="BZ96" s="4">
        <v>100</v>
      </c>
      <c r="CA96" s="4">
        <v>100</v>
      </c>
      <c r="CB96" s="5">
        <v>44718.184801965719</v>
      </c>
      <c r="CC96" s="4" t="s">
        <v>1289</v>
      </c>
      <c r="CD96" s="6">
        <f>CE96/CF96</f>
        <v>0</v>
      </c>
      <c r="CF96" s="4">
        <v>100</v>
      </c>
      <c r="CH96" s="4" t="s">
        <v>1289</v>
      </c>
      <c r="CI96" s="6">
        <f>IFERROR(CJ96/CK96,"")</f>
        <v>0</v>
      </c>
      <c r="CK96" s="4">
        <f>(COUNTIF(QuizzesByQuiz!I$2:I$100,C96)=0)*1</f>
        <v>1</v>
      </c>
      <c r="CM96" s="4" t="s">
        <v>1289</v>
      </c>
      <c r="CN96" s="6">
        <f>IFERROR(CO96/CP96,"")</f>
        <v>0.8125</v>
      </c>
      <c r="CO96" s="4">
        <v>58.5</v>
      </c>
      <c r="CP96" s="4">
        <f>(COUNTIF('Exams by Exam'!D$2:D$5,C96)=0)*72</f>
        <v>72</v>
      </c>
      <c r="CQ96" s="5">
        <v>44720.098174376632</v>
      </c>
      <c r="CR96" s="4" t="s">
        <v>1289</v>
      </c>
      <c r="CS96" s="4" t="s">
        <v>1289</v>
      </c>
      <c r="CT96" s="6">
        <f>VLOOKUP(C96,Webwork!$G$2:$I$230,2,FALSE)/100</f>
        <v>0.86</v>
      </c>
    </row>
    <row r="97" spans="1:98" x14ac:dyDescent="0.2">
      <c r="A97" s="4" t="s">
        <v>252</v>
      </c>
      <c r="B97" s="4" t="s">
        <v>251</v>
      </c>
      <c r="C97" s="4" t="s">
        <v>248</v>
      </c>
      <c r="D97" s="8">
        <f>E97*20%+F97*10%+G97*40%+H97*30%</f>
        <v>0.77066666666666672</v>
      </c>
      <c r="E97" s="7">
        <f>CT97</f>
        <v>0.94</v>
      </c>
      <c r="F97" s="7">
        <f>(AVERAGE(K97,P97,U97,AK97,AP97,AU97,BE97,BJ97,BT97,CI97)+CD97)/(1+CD97)</f>
        <v>0.6941666666666666</v>
      </c>
      <c r="G97" s="6">
        <f>(SUM(Z97,AZ97,(BO97+BY97)/(1+BY97))-MIN(Z97,AZ97,(BO97+BY97)/(1+BY97)))/2</f>
        <v>0.64249999999999996</v>
      </c>
      <c r="H97" s="7">
        <f>CN97</f>
        <v>0.85416666666666663</v>
      </c>
      <c r="I97" s="4" t="s">
        <v>249</v>
      </c>
      <c r="J97" s="4" t="s">
        <v>1302</v>
      </c>
      <c r="K97" s="6">
        <f>IFERROR(L97/M97,"")</f>
        <v>1</v>
      </c>
      <c r="L97" s="4">
        <v>5</v>
      </c>
      <c r="M97" s="4">
        <f>(COUNTIF(QuizzesByQuiz!A$2:A$100,C97)=0)*5</f>
        <v>5</v>
      </c>
      <c r="N97" s="5">
        <v>44653.065619741275</v>
      </c>
      <c r="O97" s="4" t="s">
        <v>1289</v>
      </c>
      <c r="P97" s="6">
        <f>IFERROR(Q97/R97,"")</f>
        <v>0.25</v>
      </c>
      <c r="Q97" s="4">
        <v>1</v>
      </c>
      <c r="R97" s="4">
        <f>(COUNTIF(QuizzesByQuiz!B$2:B$100,C97)=0)*4</f>
        <v>4</v>
      </c>
      <c r="S97" s="5">
        <v>44659.684212331689</v>
      </c>
      <c r="T97" s="4" t="s">
        <v>1289</v>
      </c>
      <c r="U97" s="6">
        <f>IFERROR(V97/W97,"")</f>
        <v>0.4</v>
      </c>
      <c r="V97" s="4">
        <v>2</v>
      </c>
      <c r="W97" s="4">
        <f>(COUNTIF(QuizzesByQuiz!C$2:C$100,C97)=0)*5</f>
        <v>5</v>
      </c>
      <c r="X97" s="5">
        <v>44666.694444604465</v>
      </c>
      <c r="Y97" s="4" t="s">
        <v>1289</v>
      </c>
      <c r="Z97" s="6">
        <f>IFERROR(AA97/AB97,"")</f>
        <v>0.46</v>
      </c>
      <c r="AA97" s="4">
        <f>IF(COUNTA(AC97,AG97)&gt;0, MAX(AC97,AG97),"")</f>
        <v>11.5</v>
      </c>
      <c r="AB97" s="4">
        <f>25</f>
        <v>25</v>
      </c>
      <c r="AD97" s="4">
        <v>25</v>
      </c>
      <c r="AF97" s="4" t="s">
        <v>1289</v>
      </c>
      <c r="AG97" s="4">
        <v>11.5</v>
      </c>
      <c r="AH97" s="4">
        <v>25</v>
      </c>
      <c r="AI97" s="5">
        <v>44677.829069416504</v>
      </c>
      <c r="AJ97" s="4" t="s">
        <v>1289</v>
      </c>
      <c r="AK97" s="6">
        <f>IFERROR(AL97/AM97,"")</f>
        <v>1</v>
      </c>
      <c r="AL97" s="4">
        <v>5</v>
      </c>
      <c r="AM97" s="4">
        <f>(COUNTIF(QuizzesByQuiz!D$2:D$100,C97)=0)*5</f>
        <v>5</v>
      </c>
      <c r="AN97" s="5">
        <v>44674.701727027306</v>
      </c>
      <c r="AO97" s="4" t="s">
        <v>1289</v>
      </c>
      <c r="AP97" s="6">
        <f>IFERROR(AQ97/AR97,"")</f>
        <v>0</v>
      </c>
      <c r="AQ97" s="4">
        <v>0</v>
      </c>
      <c r="AR97" s="4">
        <f>(COUNTIF(QuizzesByQuiz!E$2:E$100,C97)=0)*3</f>
        <v>3</v>
      </c>
      <c r="AS97" s="5">
        <v>44680.734393210449</v>
      </c>
      <c r="AT97" s="4" t="s">
        <v>1289</v>
      </c>
      <c r="AU97" s="6">
        <f>IFERROR(AV97/AW97,"")</f>
        <v>0.16666666666666666</v>
      </c>
      <c r="AV97" s="4">
        <v>1</v>
      </c>
      <c r="AW97" s="4">
        <f>(COUNTIF(QuizzesByQuiz!F$2:F$100,C97)=0)*6</f>
        <v>6</v>
      </c>
      <c r="AX97" s="5">
        <v>44687.695802456306</v>
      </c>
      <c r="AY97" s="4" t="s">
        <v>1289</v>
      </c>
      <c r="AZ97" s="6">
        <f>IFERROR(BA97/BB97,"")</f>
        <v>0.43478260869565216</v>
      </c>
      <c r="BA97" s="4">
        <v>10</v>
      </c>
      <c r="BB97" s="4">
        <v>23</v>
      </c>
      <c r="BC97" s="5">
        <v>44692.284495446664</v>
      </c>
      <c r="BD97" s="4" t="s">
        <v>1289</v>
      </c>
      <c r="BE97" s="6">
        <f>IFERROR(BF97/BG97,"")</f>
        <v>0</v>
      </c>
      <c r="BF97" s="4">
        <v>0</v>
      </c>
      <c r="BG97" s="4">
        <f>(COUNTIF(QuizzesByQuiz!G$2:G$100,C97)=0)*3</f>
        <v>3</v>
      </c>
      <c r="BH97" s="5">
        <v>44694.696379866014</v>
      </c>
      <c r="BI97" s="4" t="s">
        <v>1289</v>
      </c>
      <c r="BJ97" s="6">
        <f>IFERROR(BK97/BL97,"")</f>
        <v>0.66666666666666663</v>
      </c>
      <c r="BK97" s="4">
        <v>2</v>
      </c>
      <c r="BL97" s="4">
        <f>(COUNTIF(QuizzesByQuiz!H$2:H$100,C97)=0)*3</f>
        <v>3</v>
      </c>
      <c r="BM97" s="5">
        <v>44701.693942574042</v>
      </c>
      <c r="BN97" s="4" t="s">
        <v>1289</v>
      </c>
      <c r="BO97" s="6">
        <f>IFERROR(BP97/BQ97,"")</f>
        <v>0.65</v>
      </c>
      <c r="BP97" s="4">
        <v>26</v>
      </c>
      <c r="BQ97" s="4">
        <v>40</v>
      </c>
      <c r="BR97" s="5">
        <v>44707.971286169224</v>
      </c>
      <c r="BS97" s="4" t="s">
        <v>1289</v>
      </c>
      <c r="BT97" s="6">
        <f>IFERROR(BU97/BV97,"")</f>
        <v>0.4</v>
      </c>
      <c r="BU97" s="4">
        <v>2</v>
      </c>
      <c r="BV97" s="4">
        <f>(COUNTIF(QuizzesByQuiz!I$2:I$100,C97)=0)*5</f>
        <v>5</v>
      </c>
      <c r="BW97" s="5">
        <v>44708.703370430419</v>
      </c>
      <c r="BX97" s="4" t="s">
        <v>1289</v>
      </c>
      <c r="BY97" s="6">
        <f>BZ97/CA97</f>
        <v>1</v>
      </c>
      <c r="BZ97" s="4">
        <v>100</v>
      </c>
      <c r="CA97" s="4">
        <v>100</v>
      </c>
      <c r="CB97" s="5">
        <v>44719.110075802659</v>
      </c>
      <c r="CC97" s="4" t="s">
        <v>1289</v>
      </c>
      <c r="CD97" s="6">
        <f>CE97/CF97</f>
        <v>1</v>
      </c>
      <c r="CE97" s="4">
        <v>100</v>
      </c>
      <c r="CF97" s="4">
        <v>100</v>
      </c>
      <c r="CG97" s="5">
        <v>44719.099715103614</v>
      </c>
      <c r="CH97" s="4" t="s">
        <v>1289</v>
      </c>
      <c r="CI97" s="6">
        <f>IFERROR(CJ97/CK97,"")</f>
        <v>0</v>
      </c>
      <c r="CJ97" s="4">
        <v>0</v>
      </c>
      <c r="CK97" s="4">
        <f>(COUNTIF(QuizzesByQuiz!I$2:I$100,C97)=0)*1</f>
        <v>1</v>
      </c>
      <c r="CL97" s="5">
        <v>44715.723811687421</v>
      </c>
      <c r="CM97" s="4" t="s">
        <v>1289</v>
      </c>
      <c r="CN97" s="6">
        <f>IFERROR(CO97/CP97,"")</f>
        <v>0.85416666666666663</v>
      </c>
      <c r="CO97" s="4">
        <v>61.5</v>
      </c>
      <c r="CP97" s="4">
        <f>(COUNTIF('Exams by Exam'!D$2:D$5,C97)=0)*72</f>
        <v>72</v>
      </c>
      <c r="CQ97" s="5">
        <v>44720.098042600453</v>
      </c>
      <c r="CR97" s="4" t="s">
        <v>1289</v>
      </c>
      <c r="CS97" s="4" t="s">
        <v>1289</v>
      </c>
      <c r="CT97" s="6">
        <f>VLOOKUP(C97,Webwork!$G$2:$I$230,2,FALSE)/100</f>
        <v>0.94</v>
      </c>
    </row>
    <row r="98" spans="1:98" x14ac:dyDescent="0.2">
      <c r="A98" s="4" t="s">
        <v>318</v>
      </c>
      <c r="B98" s="4" t="s">
        <v>1100</v>
      </c>
      <c r="C98" s="4" t="s">
        <v>1097</v>
      </c>
      <c r="D98" s="8">
        <f>E98*20%+F98*10%+G98*40%+H98*30%</f>
        <v>0.77616666666666678</v>
      </c>
      <c r="E98" s="7">
        <f>CT98</f>
        <v>0.99</v>
      </c>
      <c r="F98" s="7">
        <f>(AVERAGE(K98,P98,U98,AK98,AP98,AU98,BE98,BJ98,BT98,CI98)+CD98)/(1+CD98)</f>
        <v>0.66749999999999998</v>
      </c>
      <c r="G98" s="6">
        <f>(SUM(Z98,AZ98,(BO98+BY98)/(1+BY98))-MIN(Z98,AZ98,(BO98+BY98)/(1+BY98)))/2</f>
        <v>0.65874999999999995</v>
      </c>
      <c r="H98" s="7">
        <f>CN98</f>
        <v>0.82638888888888884</v>
      </c>
      <c r="I98" s="4" t="s">
        <v>1098</v>
      </c>
      <c r="J98" s="4" t="s">
        <v>1297</v>
      </c>
      <c r="K98" s="6">
        <f>IFERROR(L98/M98,"")</f>
        <v>1</v>
      </c>
      <c r="L98" s="4">
        <v>5</v>
      </c>
      <c r="M98" s="4">
        <f>(COUNTIF(QuizzesByQuiz!A$2:A$100,C98)=0)*5</f>
        <v>5</v>
      </c>
      <c r="N98" s="5">
        <v>44653.067148419999</v>
      </c>
      <c r="O98" s="4" t="s">
        <v>1289</v>
      </c>
      <c r="P98" s="6">
        <f>IFERROR(Q98/R98,"")</f>
        <v>0.25</v>
      </c>
      <c r="Q98" s="4">
        <v>1</v>
      </c>
      <c r="R98" s="4">
        <f>(COUNTIF(QuizzesByQuiz!B$2:B$100,C98)=0)*4</f>
        <v>4</v>
      </c>
      <c r="S98" s="5">
        <v>44659.685436324129</v>
      </c>
      <c r="T98" s="4" t="s">
        <v>1289</v>
      </c>
      <c r="U98" s="6">
        <f>IFERROR(V98/W98,"")</f>
        <v>0.6</v>
      </c>
      <c r="V98" s="4">
        <v>3</v>
      </c>
      <c r="W98" s="4">
        <f>(COUNTIF(QuizzesByQuiz!C$2:C$100,C98)=0)*5</f>
        <v>5</v>
      </c>
      <c r="X98" s="5">
        <v>44667.931409748111</v>
      </c>
      <c r="Y98" s="4" t="s">
        <v>1289</v>
      </c>
      <c r="Z98" s="6">
        <f>IFERROR(AA98/AB98,"")</f>
        <v>0.48</v>
      </c>
      <c r="AA98" s="4">
        <f>IF(COUNTA(AC98,AG98)&gt;0, MAX(AC98,AG98),"")</f>
        <v>12</v>
      </c>
      <c r="AB98" s="4">
        <f>25</f>
        <v>25</v>
      </c>
      <c r="AC98" s="4">
        <v>12</v>
      </c>
      <c r="AD98" s="4">
        <v>25</v>
      </c>
      <c r="AE98" s="5">
        <v>44674.675359432396</v>
      </c>
      <c r="AF98" s="4" t="s">
        <v>1289</v>
      </c>
      <c r="AH98" s="4">
        <v>25</v>
      </c>
      <c r="AJ98" s="4" t="s">
        <v>1289</v>
      </c>
      <c r="AK98" s="6">
        <f>IFERROR(AL98/AM98,"")</f>
        <v>1</v>
      </c>
      <c r="AL98" s="4">
        <v>5</v>
      </c>
      <c r="AM98" s="4">
        <f>(COUNTIF(QuizzesByQuiz!D$2:D$100,C98)=0)*5</f>
        <v>5</v>
      </c>
      <c r="AN98" s="5">
        <v>44675.67884296579</v>
      </c>
      <c r="AO98" s="4" t="s">
        <v>1289</v>
      </c>
      <c r="AP98" s="6">
        <f>IFERROR(AQ98/AR98,"")</f>
        <v>0</v>
      </c>
      <c r="AQ98" s="4">
        <v>0</v>
      </c>
      <c r="AR98" s="4">
        <f>(COUNTIF(QuizzesByQuiz!E$2:E$100,C98)=0)*3</f>
        <v>3</v>
      </c>
      <c r="AS98" s="5">
        <v>44680.804338794565</v>
      </c>
      <c r="AT98" s="4" t="s">
        <v>1289</v>
      </c>
      <c r="AU98" s="6">
        <f>IFERROR(AV98/AW98,"")</f>
        <v>0.5</v>
      </c>
      <c r="AV98" s="4">
        <v>3</v>
      </c>
      <c r="AW98" s="4">
        <f>(COUNTIF(QuizzesByQuiz!F$2:F$100,C98)=0)*6</f>
        <v>6</v>
      </c>
      <c r="AX98" s="5">
        <v>44687.937172181286</v>
      </c>
      <c r="AY98" s="4" t="s">
        <v>1289</v>
      </c>
      <c r="AZ98" s="6">
        <f>IFERROR(BA98/BB98,"")</f>
        <v>0.36956521739130432</v>
      </c>
      <c r="BA98" s="4">
        <v>8.5</v>
      </c>
      <c r="BB98" s="4">
        <v>23</v>
      </c>
      <c r="BC98" s="5">
        <v>44692.286000474734</v>
      </c>
      <c r="BD98" s="4" t="s">
        <v>1289</v>
      </c>
      <c r="BE98" s="6">
        <f>IFERROR(BF98/BG98,"")</f>
        <v>0</v>
      </c>
      <c r="BG98" s="4">
        <f>(COUNTIF(QuizzesByQuiz!G$2:G$100,C98)=0)*3</f>
        <v>3</v>
      </c>
      <c r="BI98" s="4" t="s">
        <v>1289</v>
      </c>
      <c r="BJ98" s="6">
        <f>IFERROR(BK98/BL98,"")</f>
        <v>0</v>
      </c>
      <c r="BK98" s="4">
        <v>0</v>
      </c>
      <c r="BL98" s="4">
        <f>(COUNTIF(QuizzesByQuiz!H$2:H$100,C98)=0)*3</f>
        <v>3</v>
      </c>
      <c r="BM98" s="5">
        <v>44701.824794592503</v>
      </c>
      <c r="BN98" s="4" t="s">
        <v>1289</v>
      </c>
      <c r="BO98" s="6">
        <f>IFERROR(BP98/BQ98,"")</f>
        <v>0.67500000000000004</v>
      </c>
      <c r="BP98" s="4">
        <v>27</v>
      </c>
      <c r="BQ98" s="4">
        <v>40</v>
      </c>
      <c r="BR98" s="5">
        <v>44707.971341516051</v>
      </c>
      <c r="BS98" s="4" t="s">
        <v>1289</v>
      </c>
      <c r="BT98" s="6">
        <f>IFERROR(BU98/BV98,"")</f>
        <v>0</v>
      </c>
      <c r="BV98" s="4">
        <f>(COUNTIF(QuizzesByQuiz!I$2:I$100,C98)=0)*5</f>
        <v>5</v>
      </c>
      <c r="BX98" s="4" t="s">
        <v>1289</v>
      </c>
      <c r="BY98" s="6">
        <f>BZ98/CA98</f>
        <v>1</v>
      </c>
      <c r="BZ98" s="4">
        <v>100</v>
      </c>
      <c r="CA98" s="4">
        <v>100</v>
      </c>
      <c r="CB98" s="5">
        <v>44716.055810552709</v>
      </c>
      <c r="CC98" s="4" t="s">
        <v>1289</v>
      </c>
      <c r="CD98" s="6">
        <f>CE98/CF98</f>
        <v>1</v>
      </c>
      <c r="CE98" s="4">
        <v>100</v>
      </c>
      <c r="CF98" s="4">
        <v>100</v>
      </c>
      <c r="CG98" s="5">
        <v>44718.799884306616</v>
      </c>
      <c r="CH98" s="4" t="s">
        <v>1289</v>
      </c>
      <c r="CI98" s="6">
        <f>IFERROR(CJ98/CK98,"")</f>
        <v>0</v>
      </c>
      <c r="CJ98" s="4">
        <v>0</v>
      </c>
      <c r="CK98" s="4">
        <f>(COUNTIF(QuizzesByQuiz!I$2:I$100,C98)=0)*1</f>
        <v>1</v>
      </c>
      <c r="CL98" s="5">
        <v>44715.763466311029</v>
      </c>
      <c r="CM98" s="4" t="s">
        <v>1289</v>
      </c>
      <c r="CN98" s="6">
        <f>IFERROR(CO98/CP98,"")</f>
        <v>0.82638888888888884</v>
      </c>
      <c r="CO98" s="4">
        <v>59.5</v>
      </c>
      <c r="CP98" s="4">
        <f>(COUNTIF('Exams by Exam'!D$2:D$5,C98)=0)*72</f>
        <v>72</v>
      </c>
      <c r="CQ98" s="5">
        <v>44720.098174445113</v>
      </c>
      <c r="CR98" s="4" t="s">
        <v>1289</v>
      </c>
      <c r="CS98" s="4" t="s">
        <v>1289</v>
      </c>
      <c r="CT98" s="6">
        <f>VLOOKUP(C98,Webwork!$G$2:$I$230,2,FALSE)/100</f>
        <v>0.99</v>
      </c>
    </row>
    <row r="99" spans="1:98" x14ac:dyDescent="0.2">
      <c r="A99" s="4" t="s">
        <v>862</v>
      </c>
      <c r="B99" s="4" t="s">
        <v>861</v>
      </c>
      <c r="C99" s="4" t="s">
        <v>858</v>
      </c>
      <c r="D99" s="8">
        <f>E99*20%+F99*10%+G99*40%+H99*30%</f>
        <v>0.77996014492753629</v>
      </c>
      <c r="E99" s="7">
        <f>CT99</f>
        <v>0.93</v>
      </c>
      <c r="F99" s="7">
        <f>(AVERAGE(K99,P99,U99,AK99,AP99,AU99,BE99,BJ99,BT99,CI99)+CD99)/(1+CD99)</f>
        <v>0.755</v>
      </c>
      <c r="G99" s="6">
        <f>(SUM(Z99,AZ99,(BO99+BY99)/(1+BY99))-MIN(Z99,AZ99,(BO99+BY99)/(1+BY99)))/2</f>
        <v>0.73885869565217388</v>
      </c>
      <c r="H99" s="7">
        <f>CN99</f>
        <v>0.74305555555555558</v>
      </c>
      <c r="I99" s="4" t="s">
        <v>859</v>
      </c>
      <c r="J99" s="4" t="s">
        <v>1295</v>
      </c>
      <c r="K99" s="6">
        <f>IFERROR(L99/M99,"")</f>
        <v>1</v>
      </c>
      <c r="L99" s="4">
        <v>5</v>
      </c>
      <c r="M99" s="4">
        <f>(COUNTIF(QuizzesByQuiz!A$2:A$100,C99)=0)*5</f>
        <v>5</v>
      </c>
      <c r="N99" s="5">
        <v>44653.065620137029</v>
      </c>
      <c r="O99" s="4" t="s">
        <v>1289</v>
      </c>
      <c r="P99" s="6">
        <f>IFERROR(Q99/R99,"")</f>
        <v>0.5</v>
      </c>
      <c r="Q99" s="4">
        <v>2</v>
      </c>
      <c r="R99" s="4">
        <f>(COUNTIF(QuizzesByQuiz!B$2:B$100,C99)=0)*4</f>
        <v>4</v>
      </c>
      <c r="S99" s="5">
        <v>44659.684211933316</v>
      </c>
      <c r="T99" s="4" t="s">
        <v>1289</v>
      </c>
      <c r="U99" s="6">
        <f>IFERROR(V99/W99,"")</f>
        <v>1</v>
      </c>
      <c r="V99" s="4">
        <v>5</v>
      </c>
      <c r="W99" s="4">
        <f>(COUNTIF(QuizzesByQuiz!C$2:C$100,C99)=0)*5</f>
        <v>5</v>
      </c>
      <c r="X99" s="5">
        <v>44666.694444912486</v>
      </c>
      <c r="Y99" s="4" t="s">
        <v>1289</v>
      </c>
      <c r="Z99" s="6">
        <f>IFERROR(AA99/AB99,"")</f>
        <v>0.44</v>
      </c>
      <c r="AA99" s="4">
        <f>IF(COUNTA(AC99,AG99)&gt;0, MAX(AC99,AG99),"")</f>
        <v>11</v>
      </c>
      <c r="AB99" s="4">
        <f>25</f>
        <v>25</v>
      </c>
      <c r="AD99" s="4">
        <v>25</v>
      </c>
      <c r="AF99" s="4" t="s">
        <v>1289</v>
      </c>
      <c r="AG99" s="4">
        <v>11</v>
      </c>
      <c r="AH99" s="4">
        <v>25</v>
      </c>
      <c r="AI99" s="5">
        <v>44675.682345825626</v>
      </c>
      <c r="AJ99" s="4" t="s">
        <v>1289</v>
      </c>
      <c r="AK99" s="6">
        <f>IFERROR(AL99/AM99,"")</f>
        <v>1</v>
      </c>
      <c r="AL99" s="4">
        <v>5</v>
      </c>
      <c r="AM99" s="4">
        <f>(COUNTIF(QuizzesByQuiz!D$2:D$100,C99)=0)*5</f>
        <v>5</v>
      </c>
      <c r="AN99" s="5">
        <v>44674.701727376698</v>
      </c>
      <c r="AO99" s="4" t="s">
        <v>1289</v>
      </c>
      <c r="AP99" s="6">
        <f>IFERROR(AQ99/AR99,"")</f>
        <v>0.33333333333333331</v>
      </c>
      <c r="AQ99" s="4">
        <v>1</v>
      </c>
      <c r="AR99" s="4">
        <f>(COUNTIF(QuizzesByQuiz!E$2:E$100,C99)=0)*3</f>
        <v>3</v>
      </c>
      <c r="AS99" s="5">
        <v>44680.734393461345</v>
      </c>
      <c r="AT99" s="4" t="s">
        <v>1289</v>
      </c>
      <c r="AU99" s="6">
        <f>IFERROR(AV99/AW99,"")</f>
        <v>0</v>
      </c>
      <c r="AV99" s="4">
        <v>0</v>
      </c>
      <c r="AW99" s="4">
        <f>(COUNTIF(QuizzesByQuiz!F$2:F$100,C99)=0)*6</f>
        <v>6</v>
      </c>
      <c r="AX99" s="5">
        <v>44687.695802700619</v>
      </c>
      <c r="AY99" s="4" t="s">
        <v>1289</v>
      </c>
      <c r="AZ99" s="6">
        <f>IFERROR(BA99/BB99,"")</f>
        <v>0.56521739130434778</v>
      </c>
      <c r="BA99" s="4">
        <v>13</v>
      </c>
      <c r="BB99" s="4">
        <v>23</v>
      </c>
      <c r="BC99" s="5">
        <v>44692.285661259339</v>
      </c>
      <c r="BD99" s="4" t="s">
        <v>1289</v>
      </c>
      <c r="BE99" s="6">
        <f>IFERROR(BF99/BG99,"")</f>
        <v>0</v>
      </c>
      <c r="BF99" s="4">
        <v>0</v>
      </c>
      <c r="BG99" s="4">
        <f>(COUNTIF(QuizzesByQuiz!G$2:G$100,C99)=0)*3</f>
        <v>3</v>
      </c>
      <c r="BH99" s="5">
        <v>44694.696379978399</v>
      </c>
      <c r="BI99" s="4" t="s">
        <v>1289</v>
      </c>
      <c r="BJ99" s="6">
        <f>IFERROR(BK99/BL99,"")</f>
        <v>0.66666666666666663</v>
      </c>
      <c r="BK99" s="4">
        <v>2</v>
      </c>
      <c r="BL99" s="4">
        <f>(COUNTIF(QuizzesByQuiz!H$2:H$100,C99)=0)*3</f>
        <v>3</v>
      </c>
      <c r="BM99" s="5">
        <v>44701.693942949001</v>
      </c>
      <c r="BN99" s="4" t="s">
        <v>1289</v>
      </c>
      <c r="BO99" s="6">
        <f>IFERROR(BP99/BQ99,"")</f>
        <v>0.82499999999999996</v>
      </c>
      <c r="BP99" s="4">
        <v>33</v>
      </c>
      <c r="BQ99" s="4">
        <v>40</v>
      </c>
      <c r="BR99" s="5">
        <v>44707.971138287998</v>
      </c>
      <c r="BS99" s="4" t="s">
        <v>1289</v>
      </c>
      <c r="BT99" s="6">
        <f>IFERROR(BU99/BV99,"")</f>
        <v>0.6</v>
      </c>
      <c r="BU99" s="4">
        <v>3</v>
      </c>
      <c r="BV99" s="4">
        <f>(COUNTIF(QuizzesByQuiz!I$2:I$100,C99)=0)*5</f>
        <v>5</v>
      </c>
      <c r="BW99" s="5">
        <v>44708.703370709074</v>
      </c>
      <c r="BX99" s="4" t="s">
        <v>1289</v>
      </c>
      <c r="BY99" s="6">
        <f>BZ99/CA99</f>
        <v>1</v>
      </c>
      <c r="BZ99" s="4">
        <v>100</v>
      </c>
      <c r="CA99" s="4">
        <v>100</v>
      </c>
      <c r="CB99" s="5">
        <v>44719.244935489638</v>
      </c>
      <c r="CC99" s="4" t="s">
        <v>1289</v>
      </c>
      <c r="CD99" s="6">
        <f>CE99/CF99</f>
        <v>1</v>
      </c>
      <c r="CE99" s="4">
        <v>100</v>
      </c>
      <c r="CF99" s="4">
        <v>100</v>
      </c>
      <c r="CG99" s="5">
        <v>44719.136914229472</v>
      </c>
      <c r="CH99" s="4" t="s">
        <v>1289</v>
      </c>
      <c r="CI99" s="6">
        <f>IFERROR(CJ99/CK99,"")</f>
        <v>0</v>
      </c>
      <c r="CJ99" s="4">
        <v>0</v>
      </c>
      <c r="CK99" s="4">
        <f>(COUNTIF(QuizzesByQuiz!I$2:I$100,C99)=0)*1</f>
        <v>1</v>
      </c>
      <c r="CL99" s="5">
        <v>44715.723811748889</v>
      </c>
      <c r="CM99" s="4" t="s">
        <v>1289</v>
      </c>
      <c r="CN99" s="6">
        <f>IFERROR(CO99/CP99,"")</f>
        <v>0.74305555555555558</v>
      </c>
      <c r="CO99" s="4">
        <v>53.5</v>
      </c>
      <c r="CP99" s="4">
        <f>(COUNTIF('Exams by Exam'!D$2:D$5,C99)=0)*72</f>
        <v>72</v>
      </c>
      <c r="CQ99" s="5">
        <v>44720.098174700404</v>
      </c>
      <c r="CR99" s="4" t="s">
        <v>1289</v>
      </c>
      <c r="CS99" s="4" t="s">
        <v>1289</v>
      </c>
      <c r="CT99" s="6">
        <f>VLOOKUP(C99,Webwork!$G$2:$I$230,2,FALSE)/100</f>
        <v>0.93</v>
      </c>
    </row>
    <row r="100" spans="1:98" x14ac:dyDescent="0.2">
      <c r="A100" s="4" t="s">
        <v>394</v>
      </c>
      <c r="B100" s="4" t="s">
        <v>393</v>
      </c>
      <c r="C100" s="4" t="s">
        <v>390</v>
      </c>
      <c r="D100" s="8">
        <f>E100*20%+F100*10%+G100*40%+H100*30%</f>
        <v>0.78288405797101457</v>
      </c>
      <c r="E100" s="7">
        <f>CT100</f>
        <v>0.96</v>
      </c>
      <c r="F100" s="7">
        <f>(AVERAGE(K100,P100,U100,AK100,AP100,AU100,BE100,BJ100,BT100,CI100)+CD100)/(1+CD100)</f>
        <v>0.27333333333333332</v>
      </c>
      <c r="G100" s="6">
        <f>(SUM(Z100,AZ100,(BO100+BY100)/(1+BY100))-MIN(Z100,AZ100,(BO100+BY100)/(1+BY100)))/2</f>
        <v>0.76304347826086971</v>
      </c>
      <c r="H100" s="7">
        <f>CN100</f>
        <v>0.86111111111111116</v>
      </c>
      <c r="I100" s="4" t="s">
        <v>391</v>
      </c>
      <c r="J100" s="4" t="s">
        <v>1297</v>
      </c>
      <c r="K100" s="6">
        <f>IFERROR(L100/M100,"")</f>
        <v>1</v>
      </c>
      <c r="L100" s="4">
        <v>5</v>
      </c>
      <c r="M100" s="4">
        <f>(COUNTIF(QuizzesByQuiz!A$2:A$100,C100)=0)*5</f>
        <v>5</v>
      </c>
      <c r="N100" s="5">
        <v>44653.067148201044</v>
      </c>
      <c r="O100" s="4" t="s">
        <v>1289</v>
      </c>
      <c r="P100" s="6">
        <f>IFERROR(Q100/R100,"")</f>
        <v>0</v>
      </c>
      <c r="Q100" s="4">
        <v>0</v>
      </c>
      <c r="R100" s="4">
        <f>(COUNTIF(QuizzesByQuiz!B$2:B$100,C100)=0)*4</f>
        <v>4</v>
      </c>
      <c r="S100" s="5">
        <v>44659.685436356478</v>
      </c>
      <c r="T100" s="4" t="s">
        <v>1289</v>
      </c>
      <c r="U100" s="6">
        <f>IFERROR(V100/W100,"")</f>
        <v>0</v>
      </c>
      <c r="W100" s="4">
        <f>(COUNTIF(QuizzesByQuiz!C$2:C$100,C100)=0)*5</f>
        <v>5</v>
      </c>
      <c r="Y100" s="4" t="s">
        <v>1289</v>
      </c>
      <c r="Z100" s="6">
        <f>IFERROR(AA100/AB100,"")</f>
        <v>0.54</v>
      </c>
      <c r="AA100" s="4">
        <f>IF(COUNTA(AC100,AG100)&gt;0, MAX(AC100,AG100),"")</f>
        <v>13.5</v>
      </c>
      <c r="AB100" s="4">
        <f>25</f>
        <v>25</v>
      </c>
      <c r="AC100" s="4">
        <v>13.5</v>
      </c>
      <c r="AD100" s="4">
        <v>25</v>
      </c>
      <c r="AE100" s="5">
        <v>44674.675294728739</v>
      </c>
      <c r="AF100" s="4" t="s">
        <v>1289</v>
      </c>
      <c r="AH100" s="4">
        <v>25</v>
      </c>
      <c r="AJ100" s="4" t="s">
        <v>1289</v>
      </c>
      <c r="AK100" s="6">
        <f>IFERROR(AL100/AM100,"")</f>
        <v>0</v>
      </c>
      <c r="AM100" s="4">
        <f>(COUNTIF(QuizzesByQuiz!D$2:D$100,C100)=0)*5</f>
        <v>5</v>
      </c>
      <c r="AO100" s="4" t="s">
        <v>1289</v>
      </c>
      <c r="AP100" s="6">
        <f>IFERROR(AQ100/AR100,"")</f>
        <v>0</v>
      </c>
      <c r="AR100" s="4">
        <f>(COUNTIF(QuizzesByQuiz!E$2:E$100,C100)=0)*3</f>
        <v>3</v>
      </c>
      <c r="AT100" s="4" t="s">
        <v>1289</v>
      </c>
      <c r="AU100" s="6">
        <f>IFERROR(AV100/AW100,"")</f>
        <v>0</v>
      </c>
      <c r="AW100" s="4">
        <f>(COUNTIF(QuizzesByQuiz!F$2:F$100,C100)=0)*6</f>
        <v>6</v>
      </c>
      <c r="AY100" s="4" t="s">
        <v>1289</v>
      </c>
      <c r="AZ100" s="6">
        <f>IFERROR(BA100/BB100,"")</f>
        <v>0.82608695652173914</v>
      </c>
      <c r="BA100" s="4">
        <v>19</v>
      </c>
      <c r="BB100" s="4">
        <v>23</v>
      </c>
      <c r="BC100" s="5">
        <v>44692.284495341584</v>
      </c>
      <c r="BD100" s="4" t="s">
        <v>1289</v>
      </c>
      <c r="BE100" s="6">
        <f>IFERROR(BF100/BG100,"")</f>
        <v>0.66666666666666663</v>
      </c>
      <c r="BF100" s="4">
        <v>2</v>
      </c>
      <c r="BG100" s="4">
        <f>(COUNTIF(QuizzesByQuiz!G$2:G$100,C100)=0)*3</f>
        <v>3</v>
      </c>
      <c r="BH100" s="5">
        <v>44698.62111963443</v>
      </c>
      <c r="BI100" s="4" t="s">
        <v>1289</v>
      </c>
      <c r="BJ100" s="6">
        <f>IFERROR(BK100/BL100,"")</f>
        <v>0.66666666666666663</v>
      </c>
      <c r="BK100" s="4">
        <v>2</v>
      </c>
      <c r="BL100" s="4">
        <f>(COUNTIF(QuizzesByQuiz!H$2:H$100,C100)=0)*3</f>
        <v>3</v>
      </c>
      <c r="BM100" s="5">
        <v>44701.824794484593</v>
      </c>
      <c r="BN100" s="4" t="s">
        <v>1289</v>
      </c>
      <c r="BO100" s="6">
        <f>IFERROR(BP100/BQ100,"")</f>
        <v>0.7</v>
      </c>
      <c r="BP100" s="4">
        <v>28</v>
      </c>
      <c r="BQ100" s="4">
        <v>40</v>
      </c>
      <c r="BR100" s="5">
        <v>44707.971275896562</v>
      </c>
      <c r="BS100" s="4" t="s">
        <v>1289</v>
      </c>
      <c r="BT100" s="6">
        <f>IFERROR(BU100/BV100,"")</f>
        <v>0.4</v>
      </c>
      <c r="BU100" s="4">
        <v>2</v>
      </c>
      <c r="BV100" s="4">
        <f>(COUNTIF(QuizzesByQuiz!I$2:I$100,C100)=0)*5</f>
        <v>5</v>
      </c>
      <c r="BW100" s="5">
        <v>44708.725648126303</v>
      </c>
      <c r="BX100" s="4" t="s">
        <v>1289</v>
      </c>
      <c r="BY100" s="6">
        <f>BZ100/CA100</f>
        <v>0</v>
      </c>
      <c r="CA100" s="4">
        <v>100</v>
      </c>
      <c r="CC100" s="4" t="s">
        <v>1289</v>
      </c>
      <c r="CD100" s="6">
        <f>CE100/CF100</f>
        <v>0</v>
      </c>
      <c r="CF100" s="4">
        <v>100</v>
      </c>
      <c r="CH100" s="4" t="s">
        <v>1289</v>
      </c>
      <c r="CI100" s="6">
        <f>IFERROR(CJ100/CK100,"")</f>
        <v>0</v>
      </c>
      <c r="CJ100" s="4">
        <v>0</v>
      </c>
      <c r="CK100" s="4">
        <f>(COUNTIF(QuizzesByQuiz!I$2:I$100,C100)=0)*1</f>
        <v>1</v>
      </c>
      <c r="CL100" s="5">
        <v>44715.763465293901</v>
      </c>
      <c r="CM100" s="4" t="s">
        <v>1289</v>
      </c>
      <c r="CN100" s="6">
        <f>IFERROR(CO100/CP100,"")</f>
        <v>0.86111111111111116</v>
      </c>
      <c r="CO100" s="4">
        <v>62</v>
      </c>
      <c r="CP100" s="4">
        <f>(COUNTIF('Exams by Exam'!D$2:D$5,C100)=0)*72</f>
        <v>72</v>
      </c>
      <c r="CQ100" s="5">
        <v>44720.100043156373</v>
      </c>
      <c r="CR100" s="4" t="s">
        <v>1289</v>
      </c>
      <c r="CS100" s="4" t="s">
        <v>1289</v>
      </c>
      <c r="CT100" s="6">
        <f>VLOOKUP(C100,Webwork!$G$2:$I$230,2,FALSE)/100</f>
        <v>0.96</v>
      </c>
    </row>
    <row r="101" spans="1:98" x14ac:dyDescent="0.2">
      <c r="A101" s="4" t="s">
        <v>769</v>
      </c>
      <c r="B101" s="4" t="s">
        <v>768</v>
      </c>
      <c r="C101" s="4" t="s">
        <v>765</v>
      </c>
      <c r="D101" s="8">
        <f>E101*20%+F101*10%+G101*40%+H101*30%</f>
        <v>0.78362681159420289</v>
      </c>
      <c r="E101" s="7">
        <f>CT101</f>
        <v>0.96</v>
      </c>
      <c r="F101" s="7">
        <f>(AVERAGE(K101,P101,U101,AK101,AP101,AU101,BE101,BJ101,BT101,CI101)+CD101)/(1+CD101)</f>
        <v>0.72750000000000004</v>
      </c>
      <c r="G101" s="6">
        <f>(SUM(Z101,AZ101,(BO101+BY101)/(1+BY101))-MIN(Z101,AZ101,(BO101+BY101)/(1+BY101)))/2</f>
        <v>0.71385869565217386</v>
      </c>
      <c r="H101" s="7">
        <f>CN101</f>
        <v>0.77777777777777779</v>
      </c>
      <c r="I101" s="4" t="s">
        <v>766</v>
      </c>
      <c r="J101" s="4" t="s">
        <v>1297</v>
      </c>
      <c r="K101" s="6">
        <f>IFERROR(L101/M101,"")</f>
        <v>1</v>
      </c>
      <c r="L101" s="4">
        <v>5</v>
      </c>
      <c r="M101" s="4">
        <f>(COUNTIF(QuizzesByQuiz!A$2:A$100,C101)=0)*5</f>
        <v>5</v>
      </c>
      <c r="N101" s="5">
        <v>44653.067148528571</v>
      </c>
      <c r="O101" s="4" t="s">
        <v>1289</v>
      </c>
      <c r="P101" s="6">
        <f>IFERROR(Q101/R101,"")</f>
        <v>0.25</v>
      </c>
      <c r="Q101" s="4">
        <v>1</v>
      </c>
      <c r="R101" s="4">
        <f>(COUNTIF(QuizzesByQuiz!B$2:B$100,C101)=0)*4</f>
        <v>4</v>
      </c>
      <c r="S101" s="5">
        <v>44659.685436374057</v>
      </c>
      <c r="T101" s="4" t="s">
        <v>1289</v>
      </c>
      <c r="U101" s="6">
        <f>IFERROR(V101/W101,"")</f>
        <v>0.8</v>
      </c>
      <c r="V101" s="4">
        <v>4</v>
      </c>
      <c r="W101" s="4">
        <f>(COUNTIF(QuizzesByQuiz!C$2:C$100,C101)=0)*5</f>
        <v>5</v>
      </c>
      <c r="X101" s="5">
        <v>44667.931409689525</v>
      </c>
      <c r="Y101" s="4" t="s">
        <v>1289</v>
      </c>
      <c r="Z101" s="6">
        <f>IFERROR(AA101/AB101,"")</f>
        <v>0.5</v>
      </c>
      <c r="AA101" s="4">
        <f>IF(COUNTA(AC101,AG101)&gt;0, MAX(AC101,AG101),"")</f>
        <v>12.5</v>
      </c>
      <c r="AB101" s="4">
        <f>25</f>
        <v>25</v>
      </c>
      <c r="AD101" s="4">
        <v>25</v>
      </c>
      <c r="AF101" s="4" t="s">
        <v>1289</v>
      </c>
      <c r="AG101" s="4">
        <v>12.5</v>
      </c>
      <c r="AH101" s="4">
        <v>25</v>
      </c>
      <c r="AI101" s="5">
        <v>44675.682245512893</v>
      </c>
      <c r="AJ101" s="4" t="s">
        <v>1289</v>
      </c>
      <c r="AK101" s="6">
        <f>IFERROR(AL101/AM101,"")</f>
        <v>1</v>
      </c>
      <c r="AL101" s="4">
        <v>5</v>
      </c>
      <c r="AM101" s="4">
        <f>(COUNTIF(QuizzesByQuiz!D$2:D$100,C101)=0)*5</f>
        <v>5</v>
      </c>
      <c r="AN101" s="5">
        <v>44675.678842918082</v>
      </c>
      <c r="AO101" s="4" t="s">
        <v>1289</v>
      </c>
      <c r="AP101" s="6">
        <f>IFERROR(AQ101/AR101,"")</f>
        <v>0</v>
      </c>
      <c r="AQ101" s="4">
        <v>0</v>
      </c>
      <c r="AR101" s="4">
        <f>(COUNTIF(QuizzesByQuiz!E$2:E$100,C101)=0)*3</f>
        <v>3</v>
      </c>
      <c r="AS101" s="5">
        <v>44680.8043387668</v>
      </c>
      <c r="AT101" s="4" t="s">
        <v>1289</v>
      </c>
      <c r="AU101" s="6">
        <f>IFERROR(AV101/AW101,"")</f>
        <v>0.5</v>
      </c>
      <c r="AV101" s="4">
        <v>3</v>
      </c>
      <c r="AW101" s="4">
        <f>(COUNTIF(QuizzesByQuiz!F$2:F$100,C101)=0)*6</f>
        <v>6</v>
      </c>
      <c r="AX101" s="5">
        <v>44687.937172167804</v>
      </c>
      <c r="AY101" s="4" t="s">
        <v>1289</v>
      </c>
      <c r="AZ101" s="6">
        <f>IFERROR(BA101/BB101,"")</f>
        <v>0.56521739130434778</v>
      </c>
      <c r="BA101" s="4">
        <v>13</v>
      </c>
      <c r="BB101" s="4">
        <v>23</v>
      </c>
      <c r="BC101" s="5">
        <v>44692.28638606317</v>
      </c>
      <c r="BD101" s="4" t="s">
        <v>1289</v>
      </c>
      <c r="BE101" s="6">
        <f>IFERROR(BF101/BG101,"")</f>
        <v>0</v>
      </c>
      <c r="BG101" s="4">
        <f>(COUNTIF(QuizzesByQuiz!G$2:G$100,C101)=0)*3</f>
        <v>3</v>
      </c>
      <c r="BI101" s="4" t="s">
        <v>1289</v>
      </c>
      <c r="BJ101" s="6">
        <f>IFERROR(BK101/BL101,"")</f>
        <v>0</v>
      </c>
      <c r="BK101" s="4">
        <v>0</v>
      </c>
      <c r="BL101" s="4">
        <f>(COUNTIF(QuizzesByQuiz!H$2:H$100,C101)=0)*3</f>
        <v>3</v>
      </c>
      <c r="BM101" s="5">
        <v>44701.824794612825</v>
      </c>
      <c r="BN101" s="4" t="s">
        <v>1289</v>
      </c>
      <c r="BO101" s="6">
        <f>IFERROR(BP101/BQ101,"")</f>
        <v>0.72499999999999998</v>
      </c>
      <c r="BP101" s="4">
        <v>29</v>
      </c>
      <c r="BQ101" s="4">
        <v>40</v>
      </c>
      <c r="BR101" s="5">
        <v>44707.971303802988</v>
      </c>
      <c r="BS101" s="4" t="s">
        <v>1289</v>
      </c>
      <c r="BT101" s="6">
        <f>IFERROR(BU101/BV101,"")</f>
        <v>0</v>
      </c>
      <c r="BV101" s="4">
        <f>(COUNTIF(QuizzesByQuiz!I$2:I$100,C101)=0)*5</f>
        <v>5</v>
      </c>
      <c r="BX101" s="4" t="s">
        <v>1289</v>
      </c>
      <c r="BY101" s="6">
        <f>BZ101/CA101</f>
        <v>1</v>
      </c>
      <c r="BZ101" s="4">
        <v>100</v>
      </c>
      <c r="CA101" s="4">
        <v>100</v>
      </c>
      <c r="CB101" s="5">
        <v>44719.171838567869</v>
      </c>
      <c r="CC101" s="4" t="s">
        <v>1289</v>
      </c>
      <c r="CD101" s="6">
        <f>CE101/CF101</f>
        <v>1</v>
      </c>
      <c r="CE101" s="4">
        <v>100</v>
      </c>
      <c r="CF101" s="4">
        <v>100</v>
      </c>
      <c r="CG101" s="5">
        <v>44719.194833309637</v>
      </c>
      <c r="CH101" s="4" t="s">
        <v>1289</v>
      </c>
      <c r="CI101" s="6">
        <f>IFERROR(CJ101/CK101,"")</f>
        <v>1</v>
      </c>
      <c r="CJ101" s="4">
        <v>1</v>
      </c>
      <c r="CK101" s="4">
        <f>(COUNTIF(QuizzesByQuiz!I$2:I$100,C101)=0)*1</f>
        <v>1</v>
      </c>
      <c r="CL101" s="5">
        <v>44715.763466139659</v>
      </c>
      <c r="CM101" s="4" t="s">
        <v>1289</v>
      </c>
      <c r="CN101" s="6">
        <f>IFERROR(CO101/CP101,"")</f>
        <v>0.77777777777777779</v>
      </c>
      <c r="CO101" s="4">
        <v>56</v>
      </c>
      <c r="CP101" s="4">
        <f>(COUNTIF('Exams by Exam'!D$2:D$5,C101)=0)*72</f>
        <v>72</v>
      </c>
      <c r="CQ101" s="5">
        <v>44720.09817246037</v>
      </c>
      <c r="CR101" s="4" t="s">
        <v>1289</v>
      </c>
      <c r="CS101" s="4" t="s">
        <v>1289</v>
      </c>
      <c r="CT101" s="6">
        <f>VLOOKUP(C101,Webwork!$G$2:$I$230,2,FALSE)/100</f>
        <v>0.96</v>
      </c>
    </row>
    <row r="102" spans="1:98" x14ac:dyDescent="0.2">
      <c r="A102" s="4" t="s">
        <v>881</v>
      </c>
      <c r="B102" s="4" t="s">
        <v>880</v>
      </c>
      <c r="C102" s="4" t="s">
        <v>877</v>
      </c>
      <c r="D102" s="8">
        <f>E102*20%+F102*10%+G102*40%+H102*30%</f>
        <v>0.78541666666666665</v>
      </c>
      <c r="E102" s="7">
        <f>CT102</f>
        <v>1</v>
      </c>
      <c r="F102" s="7">
        <f>(AVERAGE(K102,P102,U102,AK102,AP102,AU102,BE102,BJ102,BT102,CI102)+CD102)/(1+CD102)</f>
        <v>0.97916666666666674</v>
      </c>
      <c r="G102" s="6">
        <f>(SUM(Z102,AZ102,(BO102+BY102)/(1+BY102))-MIN(Z102,AZ102,(BO102+BY102)/(1+BY102)))/2</f>
        <v>0.49999999999999994</v>
      </c>
      <c r="H102" s="7">
        <f>CN102</f>
        <v>0.95833333333333337</v>
      </c>
      <c r="I102" s="4" t="s">
        <v>878</v>
      </c>
      <c r="J102" s="4" t="s">
        <v>1293</v>
      </c>
      <c r="K102" s="6">
        <f>IFERROR(L102/M102,"")</f>
        <v>1</v>
      </c>
      <c r="L102" s="4">
        <v>5</v>
      </c>
      <c r="M102" s="4">
        <f>(COUNTIF(QuizzesByQuiz!A$2:A$100,C102)=0)*5</f>
        <v>5</v>
      </c>
      <c r="N102" s="5">
        <v>44650.909748310049</v>
      </c>
      <c r="O102" s="4" t="s">
        <v>1289</v>
      </c>
      <c r="P102" s="6">
        <f>IFERROR(Q102/R102,"")</f>
        <v>1</v>
      </c>
      <c r="Q102" s="4">
        <v>4</v>
      </c>
      <c r="R102" s="4">
        <f>(COUNTIF(QuizzesByQuiz!B$2:B$100,C102)=0)*4</f>
        <v>4</v>
      </c>
      <c r="S102" s="5">
        <v>44657.935528330388</v>
      </c>
      <c r="T102" s="4" t="s">
        <v>1289</v>
      </c>
      <c r="U102" s="6">
        <f>IFERROR(V102/W102,"")</f>
        <v>1</v>
      </c>
      <c r="V102" s="4">
        <v>5</v>
      </c>
      <c r="W102" s="4">
        <f>(COUNTIF(QuizzesByQuiz!C$2:C$100,C102)=0)*5</f>
        <v>5</v>
      </c>
      <c r="X102" s="5">
        <v>44677.865287804947</v>
      </c>
      <c r="Y102" s="4" t="s">
        <v>1289</v>
      </c>
      <c r="Z102" s="6" t="str">
        <f>IFERROR(AA102/AB102,"")</f>
        <v/>
      </c>
      <c r="AA102" s="4" t="str">
        <f>IF(COUNTA(AC102,AG102)&gt;0, MAX(AC102,AG102),"")</f>
        <v/>
      </c>
      <c r="AB102" s="4">
        <f>25</f>
        <v>25</v>
      </c>
      <c r="AD102" s="4">
        <v>25</v>
      </c>
      <c r="AF102" s="4" t="s">
        <v>1289</v>
      </c>
      <c r="AH102" s="4">
        <v>25</v>
      </c>
      <c r="AJ102" s="4" t="s">
        <v>1289</v>
      </c>
      <c r="AK102" s="6" t="str">
        <f>IFERROR(AL102/AM102,"")</f>
        <v/>
      </c>
      <c r="AM102" s="4">
        <f>(COUNTIF(QuizzesByQuiz!D$2:D$100,C102)=0)*5</f>
        <v>0</v>
      </c>
      <c r="AO102" s="4" t="s">
        <v>1289</v>
      </c>
      <c r="AP102" s="6">
        <f>IFERROR(AQ102/AR102,"")</f>
        <v>1</v>
      </c>
      <c r="AQ102" s="4">
        <v>3</v>
      </c>
      <c r="AR102" s="4">
        <f>(COUNTIF(QuizzesByQuiz!E$2:E$100,C102)=0)*3</f>
        <v>3</v>
      </c>
      <c r="AS102" s="5">
        <v>44687.925386053408</v>
      </c>
      <c r="AT102" s="4" t="s">
        <v>1289</v>
      </c>
      <c r="AU102" s="6" t="str">
        <f>IFERROR(AV102/AW102,"")</f>
        <v/>
      </c>
      <c r="AW102" s="4">
        <f>(COUNTIF(QuizzesByQuiz!F$2:F$100,C102)=0)*6</f>
        <v>0</v>
      </c>
      <c r="AY102" s="4" t="s">
        <v>1289</v>
      </c>
      <c r="AZ102" s="6">
        <f>IFERROR(BA102/BB102,"")</f>
        <v>0.86956521739130432</v>
      </c>
      <c r="BA102" s="4">
        <v>20</v>
      </c>
      <c r="BB102" s="4">
        <v>23</v>
      </c>
      <c r="BC102" s="5">
        <v>44692.284413662594</v>
      </c>
      <c r="BD102" s="4" t="s">
        <v>1289</v>
      </c>
      <c r="BE102" s="6">
        <f>IFERROR(BF102/BG102,"")</f>
        <v>0.66666666666666663</v>
      </c>
      <c r="BF102" s="4">
        <v>2</v>
      </c>
      <c r="BG102" s="4">
        <f>(COUNTIF(QuizzesByQuiz!G$2:G$100,C102)=0)*3</f>
        <v>3</v>
      </c>
      <c r="BH102" s="5">
        <v>44694.82317046907</v>
      </c>
      <c r="BI102" s="4" t="s">
        <v>1289</v>
      </c>
      <c r="BJ102" s="6">
        <f>IFERROR(BK102/BL102,"")</f>
        <v>1</v>
      </c>
      <c r="BK102" s="4">
        <v>3</v>
      </c>
      <c r="BL102" s="4">
        <f>(COUNTIF(QuizzesByQuiz!H$2:H$100,C102)=0)*3</f>
        <v>3</v>
      </c>
      <c r="BM102" s="5">
        <v>44702.033766204244</v>
      </c>
      <c r="BN102" s="4" t="s">
        <v>1289</v>
      </c>
      <c r="BO102" s="6">
        <f>IFERROR(BP102/BQ102,"")</f>
        <v>1</v>
      </c>
      <c r="BP102" s="4">
        <v>40</v>
      </c>
      <c r="BQ102" s="4">
        <v>40</v>
      </c>
      <c r="BR102" s="5">
        <v>44707.971286109198</v>
      </c>
      <c r="BS102" s="4" t="s">
        <v>1289</v>
      </c>
      <c r="BT102" s="6">
        <f>IFERROR(BU102/BV102,"")</f>
        <v>1</v>
      </c>
      <c r="BU102" s="4">
        <v>5</v>
      </c>
      <c r="BV102" s="4">
        <f>(COUNTIF(QuizzesByQuiz!I$2:I$100,C102)=0)*5</f>
        <v>5</v>
      </c>
      <c r="BW102" s="5">
        <v>44712.929439537518</v>
      </c>
      <c r="BX102" s="4" t="s">
        <v>1289</v>
      </c>
      <c r="BY102" s="6">
        <f>BZ102/CA102</f>
        <v>1</v>
      </c>
      <c r="BZ102" s="4">
        <v>100</v>
      </c>
      <c r="CA102" s="4">
        <v>100</v>
      </c>
      <c r="CB102" s="5">
        <v>44718.778422881034</v>
      </c>
      <c r="CC102" s="4" t="s">
        <v>1289</v>
      </c>
      <c r="CD102" s="6">
        <f>CE102/CF102</f>
        <v>1</v>
      </c>
      <c r="CE102" s="4">
        <v>100</v>
      </c>
      <c r="CF102" s="4">
        <v>100</v>
      </c>
      <c r="CG102" s="5">
        <v>44718.788232263309</v>
      </c>
      <c r="CH102" s="4" t="s">
        <v>1289</v>
      </c>
      <c r="CI102" s="6">
        <f>IFERROR(CJ102/CK102,"")</f>
        <v>1</v>
      </c>
      <c r="CJ102" s="4">
        <v>1</v>
      </c>
      <c r="CK102" s="4">
        <f>(COUNTIF(QuizzesByQuiz!I$2:I$100,C102)=0)*1</f>
        <v>1</v>
      </c>
      <c r="CL102" s="5">
        <v>44715.764250136956</v>
      </c>
      <c r="CM102" s="4" t="s">
        <v>1289</v>
      </c>
      <c r="CN102" s="6">
        <f>IFERROR(CO102/CP102,"")</f>
        <v>0.95833333333333337</v>
      </c>
      <c r="CO102" s="4">
        <v>69</v>
      </c>
      <c r="CP102" s="4">
        <f>(COUNTIF('Exams by Exam'!D$2:D$5,C102)=0)*72</f>
        <v>72</v>
      </c>
      <c r="CQ102" s="5">
        <v>44720.097940272026</v>
      </c>
      <c r="CR102" s="4" t="s">
        <v>1289</v>
      </c>
      <c r="CS102" s="4" t="s">
        <v>1289</v>
      </c>
      <c r="CT102" s="6">
        <f>VLOOKUP(C102,Webwork!$G$2:$I$230,2,FALSE)/100</f>
        <v>1</v>
      </c>
    </row>
    <row r="103" spans="1:98" x14ac:dyDescent="0.2">
      <c r="A103" s="4" t="s">
        <v>389</v>
      </c>
      <c r="B103" s="4" t="s">
        <v>388</v>
      </c>
      <c r="C103" s="4" t="s">
        <v>385</v>
      </c>
      <c r="D103" s="8">
        <f>E103*20%+F103*10%+G103*40%+H103*30%</f>
        <v>0.78680072463768114</v>
      </c>
      <c r="E103" s="7">
        <f>CT103</f>
        <v>0.9</v>
      </c>
      <c r="F103" s="7">
        <f>(AVERAGE(K103,P103,U103,AK103,AP103,AU103,BE103,BJ103,BT103,CI103)+CD103)/(1+CD103)</f>
        <v>0.74916666666666665</v>
      </c>
      <c r="G103" s="6">
        <f>(SUM(Z103,AZ103,(BO103+BY103)/(1+BY103))-MIN(Z103,AZ103,(BO103+BY103)/(1+BY103)))/2</f>
        <v>0.81929347826086951</v>
      </c>
      <c r="H103" s="7">
        <f>CN103</f>
        <v>0.68055555555555558</v>
      </c>
      <c r="I103" s="4" t="s">
        <v>386</v>
      </c>
      <c r="J103" s="4" t="s">
        <v>1297</v>
      </c>
      <c r="K103" s="6">
        <f>IFERROR(L103/M103,"")</f>
        <v>1</v>
      </c>
      <c r="L103" s="4">
        <v>5</v>
      </c>
      <c r="M103" s="4">
        <f>(COUNTIF(QuizzesByQuiz!A$2:A$100,C103)=0)*5</f>
        <v>5</v>
      </c>
      <c r="N103" s="5">
        <v>44655.755724963281</v>
      </c>
      <c r="O103" s="4" t="s">
        <v>1289</v>
      </c>
      <c r="P103" s="6">
        <f>IFERROR(Q103/R103,"")</f>
        <v>0.25</v>
      </c>
      <c r="Q103" s="4">
        <v>1</v>
      </c>
      <c r="R103" s="4">
        <f>(COUNTIF(QuizzesByQuiz!B$2:B$100,C103)=0)*4</f>
        <v>4</v>
      </c>
      <c r="S103" s="5">
        <v>44659.685436261512</v>
      </c>
      <c r="T103" s="4" t="s">
        <v>1289</v>
      </c>
      <c r="U103" s="6">
        <f>IFERROR(V103/W103,"")</f>
        <v>0.8</v>
      </c>
      <c r="V103" s="4">
        <v>4</v>
      </c>
      <c r="W103" s="4">
        <f>(COUNTIF(QuizzesByQuiz!C$2:C$100,C103)=0)*5</f>
        <v>5</v>
      </c>
      <c r="X103" s="5">
        <v>44667.931409661047</v>
      </c>
      <c r="Y103" s="4" t="s">
        <v>1289</v>
      </c>
      <c r="Z103" s="6">
        <f>IFERROR(AA103/AB103,"")</f>
        <v>0.74</v>
      </c>
      <c r="AA103" s="4">
        <f>IF(COUNTA(AC103,AG103)&gt;0, MAX(AC103,AG103),"")</f>
        <v>18.5</v>
      </c>
      <c r="AB103" s="4">
        <f>25</f>
        <v>25</v>
      </c>
      <c r="AC103" s="4">
        <v>18.5</v>
      </c>
      <c r="AD103" s="4">
        <v>25</v>
      </c>
      <c r="AE103" s="5">
        <v>44674.675398206076</v>
      </c>
      <c r="AF103" s="4" t="s">
        <v>1289</v>
      </c>
      <c r="AH103" s="4">
        <v>25</v>
      </c>
      <c r="AJ103" s="4" t="s">
        <v>1289</v>
      </c>
      <c r="AK103" s="6">
        <f>IFERROR(AL103/AM103,"")</f>
        <v>1</v>
      </c>
      <c r="AL103" s="4">
        <v>5</v>
      </c>
      <c r="AM103" s="4">
        <f>(COUNTIF(QuizzesByQuiz!D$2:D$100,C103)=0)*5</f>
        <v>5</v>
      </c>
      <c r="AN103" s="5">
        <v>44675.678842776135</v>
      </c>
      <c r="AO103" s="4" t="s">
        <v>1289</v>
      </c>
      <c r="AP103" s="6">
        <f>IFERROR(AQ103/AR103,"")</f>
        <v>0.33333333333333331</v>
      </c>
      <c r="AQ103" s="4">
        <v>1</v>
      </c>
      <c r="AR103" s="4">
        <f>(COUNTIF(QuizzesByQuiz!E$2:E$100,C103)=0)*3</f>
        <v>3</v>
      </c>
      <c r="AS103" s="5">
        <v>44680.804338892209</v>
      </c>
      <c r="AT103" s="4" t="s">
        <v>1289</v>
      </c>
      <c r="AU103" s="6">
        <f>IFERROR(AV103/AW103,"")</f>
        <v>0</v>
      </c>
      <c r="AW103" s="4">
        <f>(COUNTIF(QuizzesByQuiz!F$2:F$100,C103)=0)*6</f>
        <v>6</v>
      </c>
      <c r="AY103" s="4" t="s">
        <v>1289</v>
      </c>
      <c r="AZ103" s="6">
        <f>IFERROR(BA103/BB103,"")</f>
        <v>0.82608695652173914</v>
      </c>
      <c r="BA103" s="4">
        <v>19</v>
      </c>
      <c r="BB103" s="4">
        <v>23</v>
      </c>
      <c r="BC103" s="5">
        <v>44692.28554533139</v>
      </c>
      <c r="BD103" s="4" t="s">
        <v>1289</v>
      </c>
      <c r="BE103" s="6">
        <f>IFERROR(BF103/BG103,"")</f>
        <v>1</v>
      </c>
      <c r="BF103" s="4">
        <v>3</v>
      </c>
      <c r="BG103" s="4">
        <f>(COUNTIF(QuizzesByQuiz!G$2:G$100,C103)=0)*3</f>
        <v>3</v>
      </c>
      <c r="BH103" s="5">
        <v>44698.621119344563</v>
      </c>
      <c r="BI103" s="4" t="s">
        <v>1289</v>
      </c>
      <c r="BJ103" s="6">
        <f>IFERROR(BK103/BL103,"")</f>
        <v>0</v>
      </c>
      <c r="BL103" s="4">
        <f>(COUNTIF(QuizzesByQuiz!H$2:H$100,C103)=0)*3</f>
        <v>3</v>
      </c>
      <c r="BN103" s="4" t="s">
        <v>1289</v>
      </c>
      <c r="BO103" s="6">
        <f>IFERROR(BP103/BQ103,"")</f>
        <v>0.625</v>
      </c>
      <c r="BP103" s="4">
        <v>25</v>
      </c>
      <c r="BQ103" s="4">
        <v>40</v>
      </c>
      <c r="BR103" s="5">
        <v>44707.971322244324</v>
      </c>
      <c r="BS103" s="4" t="s">
        <v>1289</v>
      </c>
      <c r="BT103" s="6">
        <f>IFERROR(BU103/BV103,"")</f>
        <v>0.6</v>
      </c>
      <c r="BU103" s="4">
        <v>3</v>
      </c>
      <c r="BV103" s="4">
        <f>(COUNTIF(QuizzesByQuiz!I$2:I$100,C103)=0)*5</f>
        <v>5</v>
      </c>
      <c r="BW103" s="5">
        <v>44708.725647943327</v>
      </c>
      <c r="BX103" s="4" t="s">
        <v>1289</v>
      </c>
      <c r="BY103" s="6">
        <f>BZ103/CA103</f>
        <v>1</v>
      </c>
      <c r="BZ103" s="4">
        <v>100</v>
      </c>
      <c r="CA103" s="4">
        <v>100</v>
      </c>
      <c r="CB103" s="5">
        <v>44719.140508076205</v>
      </c>
      <c r="CC103" s="4" t="s">
        <v>1289</v>
      </c>
      <c r="CD103" s="6">
        <f>CE103/CF103</f>
        <v>1</v>
      </c>
      <c r="CE103" s="4">
        <v>100</v>
      </c>
      <c r="CF103" s="4">
        <v>100</v>
      </c>
      <c r="CG103" s="5">
        <v>44719.140767055127</v>
      </c>
      <c r="CH103" s="4" t="s">
        <v>1289</v>
      </c>
      <c r="CI103" s="6">
        <f>IFERROR(CJ103/CK103,"")</f>
        <v>0</v>
      </c>
      <c r="CJ103" s="4">
        <v>0</v>
      </c>
      <c r="CK103" s="4">
        <f>(COUNTIF(QuizzesByQuiz!I$2:I$100,C103)=0)*1</f>
        <v>1</v>
      </c>
      <c r="CL103" s="5">
        <v>44715.763466441014</v>
      </c>
      <c r="CM103" s="4" t="s">
        <v>1289</v>
      </c>
      <c r="CN103" s="6">
        <f>IFERROR(CO103/CP103,"")</f>
        <v>0.68055555555555558</v>
      </c>
      <c r="CO103" s="4">
        <v>49</v>
      </c>
      <c r="CP103" s="4">
        <f>(COUNTIF('Exams by Exam'!D$2:D$5,C103)=0)*72</f>
        <v>72</v>
      </c>
      <c r="CQ103" s="5">
        <v>44720.097939751082</v>
      </c>
      <c r="CR103" s="4" t="s">
        <v>1289</v>
      </c>
      <c r="CS103" s="4" t="s">
        <v>1289</v>
      </c>
      <c r="CT103" s="6">
        <f>VLOOKUP(C103,Webwork!$G$2:$I$230,2,FALSE)/100</f>
        <v>0.9</v>
      </c>
    </row>
    <row r="104" spans="1:98" x14ac:dyDescent="0.2">
      <c r="A104" s="4" t="s">
        <v>764</v>
      </c>
      <c r="B104" s="4" t="s">
        <v>763</v>
      </c>
      <c r="C104" s="4" t="s">
        <v>760</v>
      </c>
      <c r="D104" s="8">
        <f>E104*20%+F104*10%+G104*40%+H104*30%</f>
        <v>0.78741666666666665</v>
      </c>
      <c r="E104" s="7">
        <f>CT104</f>
        <v>0.65</v>
      </c>
      <c r="F104" s="7">
        <f>(AVERAGE(K104,P104,U104,AK104,AP104,AU104,BE104,BJ104,BT104,CI104)+CD104)/(1+CD104)</f>
        <v>0.41666666666666669</v>
      </c>
      <c r="G104" s="6">
        <f>(SUM(Z104,AZ104,(BO104+BY104)/(1+BY104))-MIN(Z104,AZ104,(BO104+BY104)/(1+BY104)))/2</f>
        <v>0.85187500000000016</v>
      </c>
      <c r="H104" s="7">
        <f>CN104</f>
        <v>0.91666666666666663</v>
      </c>
      <c r="I104" s="4" t="s">
        <v>761</v>
      </c>
      <c r="J104" s="4" t="s">
        <v>1293</v>
      </c>
      <c r="K104" s="6">
        <f>IFERROR(L104/M104,"")</f>
        <v>1</v>
      </c>
      <c r="L104" s="4">
        <v>5</v>
      </c>
      <c r="M104" s="4">
        <f>(COUNTIF(QuizzesByQuiz!A$2:A$100,C104)=0)*5</f>
        <v>5</v>
      </c>
      <c r="N104" s="5">
        <v>44650.909748295591</v>
      </c>
      <c r="O104" s="4" t="s">
        <v>1289</v>
      </c>
      <c r="P104" s="6">
        <f>IFERROR(Q104/R104,"")</f>
        <v>0.25</v>
      </c>
      <c r="Q104" s="4">
        <v>1</v>
      </c>
      <c r="R104" s="4">
        <f>(COUNTIF(QuizzesByQuiz!B$2:B$100,C104)=0)*4</f>
        <v>4</v>
      </c>
      <c r="S104" s="5">
        <v>44657.935528097005</v>
      </c>
      <c r="T104" s="4" t="s">
        <v>1289</v>
      </c>
      <c r="U104" s="6">
        <f>IFERROR(V104/W104,"")</f>
        <v>0.6</v>
      </c>
      <c r="V104" s="4">
        <v>3</v>
      </c>
      <c r="W104" s="4">
        <f>(COUNTIF(QuizzesByQuiz!C$2:C$100,C104)=0)*5</f>
        <v>5</v>
      </c>
      <c r="X104" s="5">
        <v>44677.865289909016</v>
      </c>
      <c r="Y104" s="4" t="s">
        <v>1289</v>
      </c>
      <c r="Z104" s="6">
        <f>IFERROR(AA104/AB104,"")</f>
        <v>0.76</v>
      </c>
      <c r="AA104" s="4">
        <f>IF(COUNTA(AC104,AG104)&gt;0, MAX(AC104,AG104),"")</f>
        <v>19</v>
      </c>
      <c r="AB104" s="4">
        <f>25</f>
        <v>25</v>
      </c>
      <c r="AD104" s="4">
        <v>25</v>
      </c>
      <c r="AF104" s="4" t="s">
        <v>1289</v>
      </c>
      <c r="AG104" s="4">
        <v>19</v>
      </c>
      <c r="AH104" s="4">
        <v>25</v>
      </c>
      <c r="AI104" s="5">
        <v>44675.684660267929</v>
      </c>
      <c r="AJ104" s="4" t="s">
        <v>1289</v>
      </c>
      <c r="AK104" s="6" t="str">
        <f>IFERROR(AL104/AM104,"")</f>
        <v/>
      </c>
      <c r="AM104" s="4">
        <f>(COUNTIF(QuizzesByQuiz!D$2:D$100,C104)=0)*5</f>
        <v>0</v>
      </c>
      <c r="AO104" s="4" t="s">
        <v>1289</v>
      </c>
      <c r="AP104" s="6" t="str">
        <f>IFERROR(AQ104/AR104,"")</f>
        <v/>
      </c>
      <c r="AR104" s="4">
        <f>(COUNTIF(QuizzesByQuiz!E$2:E$100,C104)=0)*3</f>
        <v>0</v>
      </c>
      <c r="AT104" s="4" t="s">
        <v>1289</v>
      </c>
      <c r="AU104" s="6" t="str">
        <f>IFERROR(AV104/AW104,"")</f>
        <v/>
      </c>
      <c r="AW104" s="4">
        <f>(COUNTIF(QuizzesByQuiz!F$2:F$100,C104)=0)*6</f>
        <v>0</v>
      </c>
      <c r="AY104" s="4" t="s">
        <v>1289</v>
      </c>
      <c r="AZ104" s="6">
        <f>IFERROR(BA104/BB104,"")</f>
        <v>0.58695652173913049</v>
      </c>
      <c r="BA104" s="4">
        <v>13.5</v>
      </c>
      <c r="BB104" s="4">
        <v>23</v>
      </c>
      <c r="BC104" s="5">
        <v>44692.284921259299</v>
      </c>
      <c r="BD104" s="4" t="s">
        <v>1289</v>
      </c>
      <c r="BE104" s="6">
        <f>IFERROR(BF104/BG104,"")</f>
        <v>0.33333333333333331</v>
      </c>
      <c r="BF104" s="4">
        <v>1</v>
      </c>
      <c r="BG104" s="4">
        <f>(COUNTIF(QuizzesByQuiz!G$2:G$100,C104)=0)*3</f>
        <v>3</v>
      </c>
      <c r="BH104" s="5">
        <v>44694.823170343763</v>
      </c>
      <c r="BI104" s="4" t="s">
        <v>1289</v>
      </c>
      <c r="BJ104" s="6">
        <f>IFERROR(BK104/BL104,"")</f>
        <v>0.33333333333333331</v>
      </c>
      <c r="BK104" s="4">
        <v>1</v>
      </c>
      <c r="BL104" s="4">
        <f>(COUNTIF(QuizzesByQuiz!H$2:H$100,C104)=0)*3</f>
        <v>3</v>
      </c>
      <c r="BM104" s="5">
        <v>44702.033765929504</v>
      </c>
      <c r="BN104" s="4" t="s">
        <v>1289</v>
      </c>
      <c r="BO104" s="6">
        <f>IFERROR(BP104/BQ104,"")</f>
        <v>0.88749999999999996</v>
      </c>
      <c r="BP104" s="4">
        <v>35.5</v>
      </c>
      <c r="BQ104" s="4">
        <v>40</v>
      </c>
      <c r="BR104" s="5">
        <v>44707.971401651244</v>
      </c>
      <c r="BS104" s="4" t="s">
        <v>1289</v>
      </c>
      <c r="BT104" s="6">
        <f>IFERROR(BU104/BV104,"")</f>
        <v>0.4</v>
      </c>
      <c r="BU104" s="4">
        <v>2</v>
      </c>
      <c r="BV104" s="4">
        <f>(COUNTIF(QuizzesByQuiz!I$2:I$100,C104)=0)*5</f>
        <v>5</v>
      </c>
      <c r="BW104" s="5">
        <v>44712.92943982892</v>
      </c>
      <c r="BX104" s="4" t="s">
        <v>1289</v>
      </c>
      <c r="BY104" s="6">
        <f>BZ104/CA104</f>
        <v>1</v>
      </c>
      <c r="BZ104" s="4">
        <v>100</v>
      </c>
      <c r="CA104" s="4">
        <v>100</v>
      </c>
      <c r="CB104" s="5">
        <v>44718.22177716493</v>
      </c>
      <c r="CC104" s="4" t="s">
        <v>1289</v>
      </c>
      <c r="CD104" s="6">
        <f>CE104/CF104</f>
        <v>0</v>
      </c>
      <c r="CF104" s="4">
        <v>100</v>
      </c>
      <c r="CH104" s="4" t="s">
        <v>1289</v>
      </c>
      <c r="CI104" s="6">
        <f>IFERROR(CJ104/CK104,"")</f>
        <v>0</v>
      </c>
      <c r="CJ104" s="4">
        <v>0</v>
      </c>
      <c r="CK104" s="4">
        <f>(COUNTIF(QuizzesByQuiz!I$2:I$100,C104)=0)*1</f>
        <v>1</v>
      </c>
      <c r="CL104" s="5">
        <v>44715.764249818691</v>
      </c>
      <c r="CM104" s="4" t="s">
        <v>1289</v>
      </c>
      <c r="CN104" s="6">
        <f>IFERROR(CO104/CP104,"")</f>
        <v>0.91666666666666663</v>
      </c>
      <c r="CO104" s="4">
        <v>66</v>
      </c>
      <c r="CP104" s="4">
        <f>(COUNTIF('Exams by Exam'!D$2:D$5,C104)=0)*72</f>
        <v>72</v>
      </c>
      <c r="CQ104" s="5">
        <v>44720.098174686784</v>
      </c>
      <c r="CR104" s="4" t="s">
        <v>1289</v>
      </c>
      <c r="CS104" s="4" t="s">
        <v>1289</v>
      </c>
      <c r="CT104" s="6">
        <f>VLOOKUP(C104,Webwork!$G$2:$I$230,2,FALSE)/100</f>
        <v>0.65</v>
      </c>
    </row>
    <row r="105" spans="1:98" x14ac:dyDescent="0.2">
      <c r="A105" s="4" t="s">
        <v>433</v>
      </c>
      <c r="B105" s="4" t="s">
        <v>432</v>
      </c>
      <c r="C105" s="4" t="s">
        <v>429</v>
      </c>
      <c r="D105" s="8">
        <f>E105*20%+F105*10%+G105*40%+H105*30%</f>
        <v>0.78907971014492762</v>
      </c>
      <c r="E105" s="7">
        <f>CT105</f>
        <v>0.86</v>
      </c>
      <c r="F105" s="7">
        <f>(AVERAGE(K105,P105,U105,AK105,AP105,AU105,BE105,BJ105,BT105,CI105)+CD105)/(1+CD105)</f>
        <v>0.54833333333333323</v>
      </c>
      <c r="G105" s="6">
        <f>(SUM(Z105,AZ105,(BO105+BY105)/(1+BY105))-MIN(Z105,AZ105,(BO105+BY105)/(1+BY105)))/2</f>
        <v>0.88478260869565217</v>
      </c>
      <c r="H105" s="7">
        <f>CN105</f>
        <v>0.69444444444444442</v>
      </c>
      <c r="I105" s="4" t="s">
        <v>430</v>
      </c>
      <c r="J105" s="4" t="s">
        <v>1295</v>
      </c>
      <c r="K105" s="6">
        <f>IFERROR(L105/M105,"")</f>
        <v>1</v>
      </c>
      <c r="L105" s="4">
        <v>5</v>
      </c>
      <c r="M105" s="4">
        <f>(COUNTIF(QuizzesByQuiz!A$2:A$100,C105)=0)*5</f>
        <v>5</v>
      </c>
      <c r="N105" s="5">
        <v>44653.065620021109</v>
      </c>
      <c r="O105" s="4" t="s">
        <v>1289</v>
      </c>
      <c r="P105" s="6">
        <f>IFERROR(Q105/R105,"")</f>
        <v>0.25</v>
      </c>
      <c r="Q105" s="4">
        <v>1</v>
      </c>
      <c r="R105" s="4">
        <f>(COUNTIF(QuizzesByQuiz!B$2:B$100,C105)=0)*4</f>
        <v>4</v>
      </c>
      <c r="S105" s="5">
        <v>44659.684212539229</v>
      </c>
      <c r="T105" s="4" t="s">
        <v>1289</v>
      </c>
      <c r="U105" s="6">
        <f>IFERROR(V105/W105,"")</f>
        <v>0.8</v>
      </c>
      <c r="V105" s="4">
        <v>4</v>
      </c>
      <c r="W105" s="4">
        <f>(COUNTIF(QuizzesByQuiz!C$2:C$100,C105)=0)*5</f>
        <v>5</v>
      </c>
      <c r="X105" s="5">
        <v>44666.694444833105</v>
      </c>
      <c r="Y105" s="4" t="s">
        <v>1289</v>
      </c>
      <c r="Z105" s="6">
        <f>IFERROR(AA105/AB105,"")</f>
        <v>0.9</v>
      </c>
      <c r="AA105" s="4">
        <f>IF(COUNTA(AC105,AG105)&gt;0, MAX(AC105,AG105),"")</f>
        <v>22.5</v>
      </c>
      <c r="AB105" s="4">
        <f>25</f>
        <v>25</v>
      </c>
      <c r="AC105" s="4">
        <v>22.5</v>
      </c>
      <c r="AD105" s="4">
        <v>25</v>
      </c>
      <c r="AE105" s="5">
        <v>44674.675397963059</v>
      </c>
      <c r="AF105" s="4" t="s">
        <v>1289</v>
      </c>
      <c r="AH105" s="4">
        <v>25</v>
      </c>
      <c r="AJ105" s="4" t="s">
        <v>1289</v>
      </c>
      <c r="AK105" s="6">
        <f>IFERROR(AL105/AM105,"")</f>
        <v>1</v>
      </c>
      <c r="AL105" s="4">
        <v>5</v>
      </c>
      <c r="AM105" s="4">
        <f>(COUNTIF(QuizzesByQuiz!D$2:D$100,C105)=0)*5</f>
        <v>5</v>
      </c>
      <c r="AN105" s="5">
        <v>44674.701727252017</v>
      </c>
      <c r="AO105" s="4" t="s">
        <v>1289</v>
      </c>
      <c r="AP105" s="6">
        <f>IFERROR(AQ105/AR105,"")</f>
        <v>0.66666666666666663</v>
      </c>
      <c r="AQ105" s="4">
        <v>2</v>
      </c>
      <c r="AR105" s="4">
        <f>(COUNTIF(QuizzesByQuiz!E$2:E$100,C105)=0)*3</f>
        <v>3</v>
      </c>
      <c r="AS105" s="5">
        <v>44680.734393500388</v>
      </c>
      <c r="AT105" s="4" t="s">
        <v>1289</v>
      </c>
      <c r="AU105" s="6">
        <f>IFERROR(AV105/AW105,"")</f>
        <v>0.16666666666666666</v>
      </c>
      <c r="AV105" s="4">
        <v>1</v>
      </c>
      <c r="AW105" s="4">
        <f>(COUNTIF(QuizzesByQuiz!F$2:F$100,C105)=0)*6</f>
        <v>6</v>
      </c>
      <c r="AX105" s="5">
        <v>44687.695802648712</v>
      </c>
      <c r="AY105" s="4" t="s">
        <v>1289</v>
      </c>
      <c r="AZ105" s="6">
        <f>IFERROR(BA105/BB105,"")</f>
        <v>0.86956521739130432</v>
      </c>
      <c r="BA105" s="4">
        <v>20</v>
      </c>
      <c r="BB105" s="4">
        <v>23</v>
      </c>
      <c r="BC105" s="5">
        <v>44692.28530508565</v>
      </c>
      <c r="BD105" s="4" t="s">
        <v>1289</v>
      </c>
      <c r="BE105" s="6">
        <f>IFERROR(BF105/BG105,"")</f>
        <v>0.33333333333333331</v>
      </c>
      <c r="BF105" s="4">
        <v>1</v>
      </c>
      <c r="BG105" s="4">
        <f>(COUNTIF(QuizzesByQuiz!G$2:G$100,C105)=0)*3</f>
        <v>3</v>
      </c>
      <c r="BH105" s="5">
        <v>44694.696380092137</v>
      </c>
      <c r="BI105" s="4" t="s">
        <v>1289</v>
      </c>
      <c r="BJ105" s="6">
        <f>IFERROR(BK105/BL105,"")</f>
        <v>0.66666666666666663</v>
      </c>
      <c r="BK105" s="4">
        <v>2</v>
      </c>
      <c r="BL105" s="4">
        <f>(COUNTIF(QuizzesByQuiz!H$2:H$100,C105)=0)*3</f>
        <v>3</v>
      </c>
      <c r="BM105" s="5">
        <v>44701.693943020589</v>
      </c>
      <c r="BN105" s="4" t="s">
        <v>1289</v>
      </c>
      <c r="BO105" s="6">
        <f>IFERROR(BP105/BQ105,"")</f>
        <v>0</v>
      </c>
      <c r="BQ105" s="4">
        <v>40</v>
      </c>
      <c r="BS105" s="4" t="s">
        <v>1289</v>
      </c>
      <c r="BT105" s="6">
        <f>IFERROR(BU105/BV105,"")</f>
        <v>0.6</v>
      </c>
      <c r="BU105" s="4">
        <v>3</v>
      </c>
      <c r="BV105" s="4">
        <f>(COUNTIF(QuizzesByQuiz!I$2:I$100,C105)=0)*5</f>
        <v>5</v>
      </c>
      <c r="BW105" s="5">
        <v>44708.703370687392</v>
      </c>
      <c r="BX105" s="4" t="s">
        <v>1289</v>
      </c>
      <c r="BY105" s="6">
        <f>BZ105/CA105</f>
        <v>0</v>
      </c>
      <c r="CA105" s="4">
        <v>100</v>
      </c>
      <c r="CC105" s="4" t="s">
        <v>1289</v>
      </c>
      <c r="CD105" s="6">
        <f>CE105/CF105</f>
        <v>0</v>
      </c>
      <c r="CF105" s="4">
        <v>100</v>
      </c>
      <c r="CH105" s="4" t="s">
        <v>1289</v>
      </c>
      <c r="CI105" s="6">
        <f>IFERROR(CJ105/CK105,"")</f>
        <v>0</v>
      </c>
      <c r="CJ105" s="4">
        <v>0</v>
      </c>
      <c r="CK105" s="4">
        <f>(COUNTIF(QuizzesByQuiz!I$2:I$100,C105)=0)*1</f>
        <v>1</v>
      </c>
      <c r="CL105" s="5">
        <v>44715.72381176443</v>
      </c>
      <c r="CM105" s="4" t="s">
        <v>1289</v>
      </c>
      <c r="CN105" s="6">
        <f>IFERROR(CO105/CP105,"")</f>
        <v>0.69444444444444442</v>
      </c>
      <c r="CO105" s="4">
        <v>50</v>
      </c>
      <c r="CP105" s="4">
        <f>(COUNTIF('Exams by Exam'!D$2:D$5,C105)=0)*72</f>
        <v>72</v>
      </c>
      <c r="CQ105" s="5">
        <v>44720.098174293897</v>
      </c>
      <c r="CR105" s="4" t="s">
        <v>1289</v>
      </c>
      <c r="CS105" s="4" t="s">
        <v>1289</v>
      </c>
      <c r="CT105" s="6">
        <f>VLOOKUP(C105,Webwork!$G$2:$I$230,2,FALSE)/100</f>
        <v>0.86</v>
      </c>
    </row>
    <row r="106" spans="1:98" x14ac:dyDescent="0.2">
      <c r="A106" s="4" t="s">
        <v>512</v>
      </c>
      <c r="B106" s="4" t="s">
        <v>511</v>
      </c>
      <c r="C106" s="4" t="s">
        <v>508</v>
      </c>
      <c r="D106" s="8">
        <f>E106*20%+F106*10%+G106*40%+H106*30%</f>
        <v>0.78956400966183582</v>
      </c>
      <c r="E106" s="7">
        <f>CT106</f>
        <v>0.67</v>
      </c>
      <c r="F106" s="7">
        <f>(AVERAGE(K106,P106,U106,AK106,AP106,AU106,BE106,BJ106,BT106,CI106)+CD106)/(1+CD106)</f>
        <v>0.73611111111111105</v>
      </c>
      <c r="G106" s="6">
        <f>(SUM(Z106,AZ106,(BO106+BY106)/(1+BY106))-MIN(Z106,AZ106,(BO106+BY106)/(1+BY106)))/2</f>
        <v>0.76217391304347826</v>
      </c>
      <c r="H106" s="7">
        <f>CN106</f>
        <v>0.92361111111111116</v>
      </c>
      <c r="I106" s="4" t="s">
        <v>509</v>
      </c>
      <c r="J106" s="4" t="s">
        <v>1293</v>
      </c>
      <c r="K106" s="6">
        <f>IFERROR(L106/M106,"")</f>
        <v>1</v>
      </c>
      <c r="L106" s="4">
        <v>5</v>
      </c>
      <c r="M106" s="4">
        <f>(COUNTIF(QuizzesByQuiz!A$2:A$100,C106)=0)*5</f>
        <v>5</v>
      </c>
      <c r="N106" s="5">
        <v>44650.909748280901</v>
      </c>
      <c r="O106" s="4" t="s">
        <v>1289</v>
      </c>
      <c r="P106" s="6">
        <f>IFERROR(Q106/R106,"")</f>
        <v>0.5</v>
      </c>
      <c r="Q106" s="4">
        <v>2</v>
      </c>
      <c r="R106" s="4">
        <f>(COUNTIF(QuizzesByQuiz!B$2:B$100,C106)=0)*4</f>
        <v>4</v>
      </c>
      <c r="S106" s="5">
        <v>44657.935528213857</v>
      </c>
      <c r="T106" s="4" t="s">
        <v>1289</v>
      </c>
      <c r="U106" s="6">
        <f>IFERROR(V106/W106,"")</f>
        <v>1</v>
      </c>
      <c r="V106" s="4">
        <v>5</v>
      </c>
      <c r="W106" s="4">
        <f>(COUNTIF(QuizzesByQuiz!C$2:C$100,C106)=0)*5</f>
        <v>5</v>
      </c>
      <c r="X106" s="5">
        <v>44677.865290054877</v>
      </c>
      <c r="Y106" s="4" t="s">
        <v>1289</v>
      </c>
      <c r="Z106" s="6">
        <f>IFERROR(AA106/AB106,"")</f>
        <v>0.72</v>
      </c>
      <c r="AA106" s="4">
        <f>IF(COUNTA(AC106,AG106)&gt;0, MAX(AC106,AG106),"")</f>
        <v>18</v>
      </c>
      <c r="AB106" s="4">
        <f>25</f>
        <v>25</v>
      </c>
      <c r="AC106" s="4">
        <v>18</v>
      </c>
      <c r="AD106" s="4">
        <v>25</v>
      </c>
      <c r="AE106" s="5">
        <v>44674.675127154296</v>
      </c>
      <c r="AF106" s="4" t="s">
        <v>1289</v>
      </c>
      <c r="AH106" s="4">
        <v>25</v>
      </c>
      <c r="AJ106" s="4" t="s">
        <v>1289</v>
      </c>
      <c r="AK106" s="6" t="str">
        <f>IFERROR(AL106/AM106,"")</f>
        <v/>
      </c>
      <c r="AM106" s="4">
        <f>(COUNTIF(QuizzesByQuiz!D$2:D$100,C106)=0)*5</f>
        <v>0</v>
      </c>
      <c r="AO106" s="4" t="s">
        <v>1289</v>
      </c>
      <c r="AP106" s="6">
        <f>IFERROR(AQ106/AR106,"")</f>
        <v>0.66666666666666663</v>
      </c>
      <c r="AQ106" s="4">
        <v>2</v>
      </c>
      <c r="AR106" s="4">
        <f>(COUNTIF(QuizzesByQuiz!E$2:E$100,C106)=0)*3</f>
        <v>3</v>
      </c>
      <c r="AS106" s="5">
        <v>44687.925386335912</v>
      </c>
      <c r="AT106" s="4" t="s">
        <v>1289</v>
      </c>
      <c r="AU106" s="6" t="str">
        <f>IFERROR(AV106/AW106,"")</f>
        <v/>
      </c>
      <c r="AW106" s="4">
        <f>(COUNTIF(QuizzesByQuiz!F$2:F$100,C106)=0)*6</f>
        <v>0</v>
      </c>
      <c r="AY106" s="4" t="s">
        <v>1289</v>
      </c>
      <c r="AZ106" s="6">
        <f>IFERROR(BA106/BB106,"")</f>
        <v>0.80434782608695654</v>
      </c>
      <c r="BA106" s="4">
        <v>18.5</v>
      </c>
      <c r="BB106" s="4">
        <v>23</v>
      </c>
      <c r="BC106" s="5">
        <v>44692.292433351802</v>
      </c>
      <c r="BD106" s="4" t="s">
        <v>1289</v>
      </c>
      <c r="BE106" s="6">
        <f>IFERROR(BF106/BG106,"")</f>
        <v>0</v>
      </c>
      <c r="BG106" s="4">
        <f>(COUNTIF(QuizzesByQuiz!G$2:G$100,C106)=0)*3</f>
        <v>3</v>
      </c>
      <c r="BI106" s="4" t="s">
        <v>1289</v>
      </c>
      <c r="BJ106" s="6">
        <f>IFERROR(BK106/BL106,"")</f>
        <v>0.66666666666666663</v>
      </c>
      <c r="BK106" s="4">
        <v>2</v>
      </c>
      <c r="BL106" s="4">
        <f>(COUNTIF(QuizzesByQuiz!H$2:H$100,C106)=0)*3</f>
        <v>3</v>
      </c>
      <c r="BM106" s="5">
        <v>44702.033766237961</v>
      </c>
      <c r="BN106" s="4" t="s">
        <v>1289</v>
      </c>
      <c r="BO106" s="6">
        <f>IFERROR(BP106/BQ106,"")</f>
        <v>0</v>
      </c>
      <c r="BQ106" s="4">
        <v>40</v>
      </c>
      <c r="BS106" s="4" t="s">
        <v>1289</v>
      </c>
      <c r="BT106" s="6">
        <f>IFERROR(BU106/BV106,"")</f>
        <v>1</v>
      </c>
      <c r="BU106" s="4">
        <v>5</v>
      </c>
      <c r="BV106" s="4">
        <f>(COUNTIF(QuizzesByQuiz!I$2:I$100,C106)=0)*5</f>
        <v>5</v>
      </c>
      <c r="BW106" s="5">
        <v>44712.92943980945</v>
      </c>
      <c r="BX106" s="4" t="s">
        <v>1289</v>
      </c>
      <c r="BY106" s="6">
        <f>BZ106/CA106</f>
        <v>0.5</v>
      </c>
      <c r="BZ106" s="4">
        <v>50</v>
      </c>
      <c r="CA106" s="4">
        <v>100</v>
      </c>
      <c r="CB106" s="5">
        <v>44719.20982506626</v>
      </c>
      <c r="CC106" s="4" t="s">
        <v>1289</v>
      </c>
      <c r="CD106" s="6">
        <f>CE106/CF106</f>
        <v>0.5</v>
      </c>
      <c r="CE106" s="4">
        <v>50</v>
      </c>
      <c r="CF106" s="4">
        <v>100</v>
      </c>
      <c r="CG106" s="5">
        <v>44719.209307958845</v>
      </c>
      <c r="CH106" s="4" t="s">
        <v>1289</v>
      </c>
      <c r="CI106" s="6">
        <f>IFERROR(CJ106/CK106,"")</f>
        <v>0</v>
      </c>
      <c r="CK106" s="4">
        <f>(COUNTIF(QuizzesByQuiz!I$2:I$100,C106)=0)*1</f>
        <v>1</v>
      </c>
      <c r="CM106" s="4" t="s">
        <v>1289</v>
      </c>
      <c r="CN106" s="6">
        <f>IFERROR(CO106/CP106,"")</f>
        <v>0.92361111111111116</v>
      </c>
      <c r="CO106" s="4">
        <v>66.5</v>
      </c>
      <c r="CP106" s="4">
        <f>(COUNTIF('Exams by Exam'!D$2:D$5,C106)=0)*72</f>
        <v>72</v>
      </c>
      <c r="CQ106" s="5">
        <v>44720.098174126091</v>
      </c>
      <c r="CR106" s="4" t="s">
        <v>1289</v>
      </c>
      <c r="CS106" s="4" t="s">
        <v>1289</v>
      </c>
      <c r="CT106" s="6">
        <f>VLOOKUP(C106,Webwork!$G$2:$I$230,2,FALSE)/100</f>
        <v>0.67</v>
      </c>
    </row>
    <row r="107" spans="1:98" x14ac:dyDescent="0.2">
      <c r="A107" s="4" t="s">
        <v>263</v>
      </c>
      <c r="B107" s="4" t="s">
        <v>262</v>
      </c>
      <c r="C107" s="4" t="s">
        <v>259</v>
      </c>
      <c r="D107" s="8">
        <f>E107*20%+F107*10%+G107*40%+H107*30%</f>
        <v>0.7907971014492754</v>
      </c>
      <c r="E107" s="7">
        <f>CT107</f>
        <v>1</v>
      </c>
      <c r="F107" s="7">
        <f>(AVERAGE(K107,P107,U107,AK107,AP107,AU107,BE107,BJ107,BT107,CI107)+CD107)/(1+CD107)</f>
        <v>0.66666666666666674</v>
      </c>
      <c r="G107" s="6">
        <f>(SUM(Z107,AZ107,(BO107+BY107)/(1+BY107))-MIN(Z107,AZ107,(BO107+BY107)/(1+BY107)))/2</f>
        <v>0.77907608695652164</v>
      </c>
      <c r="H107" s="7">
        <f>CN107</f>
        <v>0.70833333333333337</v>
      </c>
      <c r="I107" s="4" t="s">
        <v>260</v>
      </c>
      <c r="J107" s="4" t="s">
        <v>1298</v>
      </c>
      <c r="K107" s="6">
        <f>IFERROR(L107/M107,"")</f>
        <v>1</v>
      </c>
      <c r="L107" s="4">
        <v>5</v>
      </c>
      <c r="M107" s="4">
        <f>(COUNTIF(QuizzesByQuiz!A$2:A$100,C107)=0)*5</f>
        <v>5</v>
      </c>
      <c r="N107" s="5">
        <v>44653.067147812166</v>
      </c>
      <c r="O107" s="4" t="s">
        <v>1289</v>
      </c>
      <c r="P107" s="6">
        <f>IFERROR(Q107/R107,"")</f>
        <v>0.5</v>
      </c>
      <c r="Q107" s="4">
        <v>2</v>
      </c>
      <c r="R107" s="4">
        <f>(COUNTIF(QuizzesByQuiz!B$2:B$100,C107)=0)*4</f>
        <v>4</v>
      </c>
      <c r="S107" s="5">
        <v>44659.685435978434</v>
      </c>
      <c r="T107" s="4" t="s">
        <v>1289</v>
      </c>
      <c r="U107" s="6">
        <f>IFERROR(V107/W107,"")</f>
        <v>0.6</v>
      </c>
      <c r="V107" s="4">
        <v>3</v>
      </c>
      <c r="W107" s="4">
        <f>(COUNTIF(QuizzesByQuiz!C$2:C$100,C107)=0)*5</f>
        <v>5</v>
      </c>
      <c r="X107" s="5">
        <v>44667.931409278404</v>
      </c>
      <c r="Y107" s="4" t="s">
        <v>1289</v>
      </c>
      <c r="Z107" s="6">
        <f>IFERROR(AA107/AB107,"")</f>
        <v>0.56000000000000005</v>
      </c>
      <c r="AA107" s="4">
        <f>IF(COUNTA(AC107,AG107)&gt;0, MAX(AC107,AG107),"")</f>
        <v>14</v>
      </c>
      <c r="AB107" s="4">
        <f>25</f>
        <v>25</v>
      </c>
      <c r="AD107" s="4">
        <v>25</v>
      </c>
      <c r="AF107" s="4" t="s">
        <v>1289</v>
      </c>
      <c r="AG107" s="4">
        <v>14</v>
      </c>
      <c r="AH107" s="4">
        <v>25</v>
      </c>
      <c r="AI107" s="5">
        <v>44675.682245539894</v>
      </c>
      <c r="AJ107" s="4" t="s">
        <v>1289</v>
      </c>
      <c r="AK107" s="6">
        <f>IFERROR(AL107/AM107,"")</f>
        <v>0</v>
      </c>
      <c r="AM107" s="4">
        <f>(COUNTIF(QuizzesByQuiz!D$2:D$100,C107)=0)*5</f>
        <v>5</v>
      </c>
      <c r="AO107" s="4" t="s">
        <v>1289</v>
      </c>
      <c r="AP107" s="6">
        <f>IFERROR(AQ107/AR107,"")</f>
        <v>0</v>
      </c>
      <c r="AQ107" s="4">
        <v>0</v>
      </c>
      <c r="AR107" s="4">
        <f>(COUNTIF(QuizzesByQuiz!E$2:E$100,C107)=0)*3</f>
        <v>3</v>
      </c>
      <c r="AS107" s="5">
        <v>44680.804339043432</v>
      </c>
      <c r="AT107" s="4" t="s">
        <v>1289</v>
      </c>
      <c r="AU107" s="6">
        <f>IFERROR(AV107/AW107,"")</f>
        <v>0.5</v>
      </c>
      <c r="AV107" s="4">
        <v>3</v>
      </c>
      <c r="AW107" s="4">
        <f>(COUNTIF(QuizzesByQuiz!F$2:F$100,C107)=0)*6</f>
        <v>6</v>
      </c>
      <c r="AX107" s="5">
        <v>44687.937172087295</v>
      </c>
      <c r="AY107" s="4" t="s">
        <v>1289</v>
      </c>
      <c r="AZ107" s="6">
        <f>IFERROR(BA107/BB107,"")</f>
        <v>0.69565217391304346</v>
      </c>
      <c r="BA107" s="4">
        <v>16</v>
      </c>
      <c r="BB107" s="4">
        <v>23</v>
      </c>
      <c r="BC107" s="5">
        <v>44692.29262888401</v>
      </c>
      <c r="BD107" s="4" t="s">
        <v>1289</v>
      </c>
      <c r="BE107" s="6">
        <f>IFERROR(BF107/BG107,"")</f>
        <v>0.33333333333333331</v>
      </c>
      <c r="BF107" s="4">
        <v>1</v>
      </c>
      <c r="BG107" s="4">
        <f>(COUNTIF(QuizzesByQuiz!G$2:G$100,C107)=0)*3</f>
        <v>3</v>
      </c>
      <c r="BH107" s="5">
        <v>44698.621119887001</v>
      </c>
      <c r="BI107" s="4" t="s">
        <v>1289</v>
      </c>
      <c r="BJ107" s="6">
        <f>IFERROR(BK107/BL107,"")</f>
        <v>0</v>
      </c>
      <c r="BL107" s="4">
        <f>(COUNTIF(QuizzesByQuiz!H$2:H$100,C107)=0)*3</f>
        <v>3</v>
      </c>
      <c r="BN107" s="4" t="s">
        <v>1289</v>
      </c>
      <c r="BO107" s="6">
        <f>IFERROR(BP107/BQ107,"")</f>
        <v>0.72499999999999998</v>
      </c>
      <c r="BP107" s="4">
        <v>29</v>
      </c>
      <c r="BQ107" s="4">
        <v>40</v>
      </c>
      <c r="BR107" s="5">
        <v>44707.971320299475</v>
      </c>
      <c r="BS107" s="4" t="s">
        <v>1289</v>
      </c>
      <c r="BT107" s="6">
        <f>IFERROR(BU107/BV107,"")</f>
        <v>0.4</v>
      </c>
      <c r="BU107" s="4">
        <v>2</v>
      </c>
      <c r="BV107" s="4">
        <f>(COUNTIF(QuizzesByQuiz!I$2:I$100,C107)=0)*5</f>
        <v>5</v>
      </c>
      <c r="BW107" s="5">
        <v>44708.725647625848</v>
      </c>
      <c r="BX107" s="4" t="s">
        <v>1289</v>
      </c>
      <c r="BY107" s="6">
        <f>BZ107/CA107</f>
        <v>1</v>
      </c>
      <c r="BZ107" s="4">
        <v>100</v>
      </c>
      <c r="CA107" s="4">
        <v>100</v>
      </c>
      <c r="CB107" s="5">
        <v>44718.029582669697</v>
      </c>
      <c r="CC107" s="4" t="s">
        <v>1289</v>
      </c>
      <c r="CD107" s="6">
        <f>CE107/CF107</f>
        <v>1</v>
      </c>
      <c r="CE107" s="4">
        <v>100</v>
      </c>
      <c r="CF107" s="4">
        <v>100</v>
      </c>
      <c r="CG107" s="5">
        <v>44717.184729660134</v>
      </c>
      <c r="CH107" s="4" t="s">
        <v>1289</v>
      </c>
      <c r="CI107" s="6">
        <f>IFERROR(CJ107/CK107,"")</f>
        <v>0</v>
      </c>
      <c r="CJ107" s="4">
        <v>0</v>
      </c>
      <c r="CK107" s="4">
        <f>(COUNTIF(QuizzesByQuiz!I$2:I$100,C107)=0)*1</f>
        <v>1</v>
      </c>
      <c r="CL107" s="5">
        <v>44715.763465933749</v>
      </c>
      <c r="CM107" s="4" t="s">
        <v>1289</v>
      </c>
      <c r="CN107" s="6">
        <f>IFERROR(CO107/CP107,"")</f>
        <v>0.70833333333333337</v>
      </c>
      <c r="CO107" s="4">
        <v>51</v>
      </c>
      <c r="CP107" s="4">
        <f>(COUNTIF('Exams by Exam'!D$2:D$5,C107)=0)*72</f>
        <v>72</v>
      </c>
      <c r="CQ107" s="5">
        <v>44720.098174818908</v>
      </c>
      <c r="CR107" s="4" t="s">
        <v>1289</v>
      </c>
      <c r="CS107" s="4" t="s">
        <v>1289</v>
      </c>
      <c r="CT107" s="6">
        <f>VLOOKUP(C107,Webwork!$G$2:$I$230,2,FALSE)/100</f>
        <v>1</v>
      </c>
    </row>
    <row r="108" spans="1:98" x14ac:dyDescent="0.2">
      <c r="A108" s="4" t="s">
        <v>219</v>
      </c>
      <c r="B108" s="4" t="s">
        <v>446</v>
      </c>
      <c r="C108" s="4" t="s">
        <v>443</v>
      </c>
      <c r="D108" s="8">
        <f>E108*20%+F108*10%+G108*40%+H108*30%</f>
        <v>0.79384259259259271</v>
      </c>
      <c r="E108" s="7">
        <f>CT108</f>
        <v>0.84</v>
      </c>
      <c r="F108" s="7">
        <f>(AVERAGE(K108,P108,U108,AK108,AP108,AU108,BE108,BJ108,BT108,CI108)+CD108)/(1+CD108)</f>
        <v>0.71759259259259256</v>
      </c>
      <c r="G108" s="6">
        <f>(SUM(Z108,AZ108,(BO108+BY108)/(1+BY108))-MIN(Z108,AZ108,(BO108+BY108)/(1+BY108)))/2</f>
        <v>0.72375000000000012</v>
      </c>
      <c r="H108" s="7">
        <f>CN108</f>
        <v>0.88194444444444442</v>
      </c>
      <c r="I108" s="4" t="s">
        <v>444</v>
      </c>
      <c r="J108" s="4" t="s">
        <v>1295</v>
      </c>
      <c r="K108" s="6">
        <f>IFERROR(L108/M108,"")</f>
        <v>1</v>
      </c>
      <c r="L108" s="4">
        <v>5</v>
      </c>
      <c r="M108" s="4">
        <f>(COUNTIF(QuizzesByQuiz!A$2:A$100,C108)=0)*5</f>
        <v>5</v>
      </c>
      <c r="N108" s="5">
        <v>44653.06562024547</v>
      </c>
      <c r="O108" s="4" t="s">
        <v>1289</v>
      </c>
      <c r="P108" s="6">
        <f>IFERROR(Q108/R108,"")</f>
        <v>0.25</v>
      </c>
      <c r="Q108" s="4">
        <v>1</v>
      </c>
      <c r="R108" s="4">
        <f>(COUNTIF(QuizzesByQuiz!B$2:B$100,C108)=0)*4</f>
        <v>4</v>
      </c>
      <c r="S108" s="5">
        <v>44659.684211973312</v>
      </c>
      <c r="T108" s="4" t="s">
        <v>1289</v>
      </c>
      <c r="U108" s="6">
        <f>IFERROR(V108/W108,"")</f>
        <v>0.6</v>
      </c>
      <c r="V108" s="4">
        <v>3</v>
      </c>
      <c r="W108" s="4">
        <f>(COUNTIF(QuizzesByQuiz!C$2:C$100,C108)=0)*5</f>
        <v>5</v>
      </c>
      <c r="X108" s="5">
        <v>44666.694444881781</v>
      </c>
      <c r="Y108" s="4" t="s">
        <v>1289</v>
      </c>
      <c r="Z108" s="6">
        <f>IFERROR(AA108/AB108,"")</f>
        <v>0.66</v>
      </c>
      <c r="AA108" s="4">
        <f>IF(COUNTA(AC108,AG108)&gt;0, MAX(AC108,AG108),"")</f>
        <v>16.5</v>
      </c>
      <c r="AB108" s="4">
        <f>25</f>
        <v>25</v>
      </c>
      <c r="AD108" s="4">
        <v>25</v>
      </c>
      <c r="AF108" s="4" t="s">
        <v>1289</v>
      </c>
      <c r="AG108" s="4">
        <v>16.5</v>
      </c>
      <c r="AH108" s="4">
        <v>25</v>
      </c>
      <c r="AI108" s="5">
        <v>44675.682245483811</v>
      </c>
      <c r="AJ108" s="4" t="s">
        <v>1289</v>
      </c>
      <c r="AK108" s="6">
        <f>IFERROR(AL108/AM108,"")</f>
        <v>1</v>
      </c>
      <c r="AL108" s="4">
        <v>5</v>
      </c>
      <c r="AM108" s="4">
        <f>(COUNTIF(QuizzesByQuiz!D$2:D$100,C108)=0)*5</f>
        <v>5</v>
      </c>
      <c r="AN108" s="5">
        <v>44674.701727275838</v>
      </c>
      <c r="AO108" s="4" t="s">
        <v>1289</v>
      </c>
      <c r="AP108" s="6" t="str">
        <f>IFERROR(AQ108/AR108,"")</f>
        <v/>
      </c>
      <c r="AR108" s="4">
        <f>(COUNTIF(QuizzesByQuiz!E$2:E$100,C108)=0)*3</f>
        <v>0</v>
      </c>
      <c r="AT108" s="4" t="s">
        <v>1289</v>
      </c>
      <c r="AU108" s="6">
        <f>IFERROR(AV108/AW108,"")</f>
        <v>0</v>
      </c>
      <c r="AV108" s="4">
        <v>0</v>
      </c>
      <c r="AW108" s="4">
        <f>(COUNTIF(QuizzesByQuiz!F$2:F$100,C108)=0)*6</f>
        <v>6</v>
      </c>
      <c r="AX108" s="5">
        <v>44687.695802760165</v>
      </c>
      <c r="AY108" s="4" t="s">
        <v>1289</v>
      </c>
      <c r="AZ108" s="6">
        <f>IFERROR(BA108/BB108,"")</f>
        <v>0.39130434782608697</v>
      </c>
      <c r="BA108" s="4">
        <v>9</v>
      </c>
      <c r="BB108" s="4">
        <v>23</v>
      </c>
      <c r="BC108" s="5">
        <v>44692.284577346654</v>
      </c>
      <c r="BD108" s="4" t="s">
        <v>1289</v>
      </c>
      <c r="BE108" s="6">
        <f>IFERROR(BF108/BG108,"")</f>
        <v>0.33333333333333331</v>
      </c>
      <c r="BF108" s="4">
        <v>1</v>
      </c>
      <c r="BG108" s="4">
        <f>(COUNTIF(QuizzesByQuiz!G$2:G$100,C108)=0)*3</f>
        <v>3</v>
      </c>
      <c r="BH108" s="5">
        <v>44694.69638007271</v>
      </c>
      <c r="BI108" s="4" t="s">
        <v>1289</v>
      </c>
      <c r="BJ108" s="6">
        <f>IFERROR(BK108/BL108,"")</f>
        <v>0.33333333333333331</v>
      </c>
      <c r="BK108" s="4">
        <v>1</v>
      </c>
      <c r="BL108" s="4">
        <f>(COUNTIF(QuizzesByQuiz!H$2:H$100,C108)=0)*3</f>
        <v>3</v>
      </c>
      <c r="BM108" s="5">
        <v>44701.693942831509</v>
      </c>
      <c r="BN108" s="4" t="s">
        <v>1289</v>
      </c>
      <c r="BO108" s="6">
        <f>IFERROR(BP108/BQ108,"")</f>
        <v>0.57499999999999996</v>
      </c>
      <c r="BP108" s="4">
        <v>23</v>
      </c>
      <c r="BQ108" s="4">
        <v>40</v>
      </c>
      <c r="BR108" s="5">
        <v>44707.9712866716</v>
      </c>
      <c r="BS108" s="4" t="s">
        <v>1289</v>
      </c>
      <c r="BT108" s="6">
        <f>IFERROR(BU108/BV108,"")</f>
        <v>0.4</v>
      </c>
      <c r="BU108" s="4">
        <v>2</v>
      </c>
      <c r="BV108" s="4">
        <f>(COUNTIF(QuizzesByQuiz!I$2:I$100,C108)=0)*5</f>
        <v>5</v>
      </c>
      <c r="BW108" s="5">
        <v>44708.703370627023</v>
      </c>
      <c r="BX108" s="4" t="s">
        <v>1289</v>
      </c>
      <c r="BY108" s="6">
        <f>BZ108/CA108</f>
        <v>1</v>
      </c>
      <c r="BZ108" s="4">
        <v>100</v>
      </c>
      <c r="CA108" s="4">
        <v>100</v>
      </c>
      <c r="CB108" s="5">
        <v>44719.248100837511</v>
      </c>
      <c r="CC108" s="4" t="s">
        <v>1289</v>
      </c>
      <c r="CD108" s="6">
        <f>CE108/CF108</f>
        <v>1</v>
      </c>
      <c r="CE108" s="4">
        <v>100</v>
      </c>
      <c r="CF108" s="4">
        <v>100</v>
      </c>
      <c r="CG108" s="5">
        <v>44719.247498107899</v>
      </c>
      <c r="CH108" s="4" t="s">
        <v>1289</v>
      </c>
      <c r="CI108" s="6">
        <f>IFERROR(CJ108/CK108,"")</f>
        <v>0</v>
      </c>
      <c r="CJ108" s="4">
        <v>0</v>
      </c>
      <c r="CK108" s="4">
        <f>(COUNTIF(QuizzesByQuiz!I$2:I$100,C108)=0)*1</f>
        <v>1</v>
      </c>
      <c r="CL108" s="5">
        <v>44715.723811718148</v>
      </c>
      <c r="CM108" s="4" t="s">
        <v>1289</v>
      </c>
      <c r="CN108" s="6">
        <f>IFERROR(CO108/CP108,"")</f>
        <v>0.88194444444444442</v>
      </c>
      <c r="CO108" s="4">
        <v>63.5</v>
      </c>
      <c r="CP108" s="4">
        <f>(COUNTIF('Exams by Exam'!D$2:D$5,C108)=0)*72</f>
        <v>72</v>
      </c>
      <c r="CQ108" s="5">
        <v>44720.098174935061</v>
      </c>
      <c r="CR108" s="4" t="s">
        <v>1289</v>
      </c>
      <c r="CS108" s="4" t="s">
        <v>1289</v>
      </c>
      <c r="CT108" s="6">
        <f>VLOOKUP(C108,Webwork!$G$2:$I$230,2,FALSE)/100</f>
        <v>0.84</v>
      </c>
    </row>
    <row r="109" spans="1:98" x14ac:dyDescent="0.2">
      <c r="A109" s="4" t="s">
        <v>328</v>
      </c>
      <c r="B109" s="4" t="s">
        <v>327</v>
      </c>
      <c r="C109" s="4" t="s">
        <v>324</v>
      </c>
      <c r="D109" s="8">
        <f>E109*20%+F109*10%+G109*40%+H109*30%</f>
        <v>0.79439492753623187</v>
      </c>
      <c r="E109" s="7">
        <f>CT109</f>
        <v>0.97</v>
      </c>
      <c r="F109" s="7">
        <f>(AVERAGE(K109,P109,U109,AK109,AP109,AU109,BE109,BJ109,BT109,CI109)+CD109)/(1+CD109)</f>
        <v>0.56500000000000006</v>
      </c>
      <c r="G109" s="6">
        <f>(SUM(Z109,AZ109,(BO109+BY109)/(1+BY109))-MIN(Z109,AZ109,(BO109+BY109)/(1+BY109)))/2</f>
        <v>0.80244565217391317</v>
      </c>
      <c r="H109" s="7">
        <f>CN109</f>
        <v>0.74305555555555558</v>
      </c>
      <c r="I109" s="4" t="s">
        <v>325</v>
      </c>
      <c r="J109" s="4" t="s">
        <v>1299</v>
      </c>
      <c r="K109" s="6">
        <f>IFERROR(L109/M109,"")</f>
        <v>1</v>
      </c>
      <c r="L109" s="4">
        <v>5</v>
      </c>
      <c r="M109" s="4">
        <f>(COUNTIF(QuizzesByQuiz!A$2:A$100,C109)=0)*5</f>
        <v>5</v>
      </c>
      <c r="N109" s="5">
        <v>44653.067147333059</v>
      </c>
      <c r="O109" s="4" t="s">
        <v>1289</v>
      </c>
      <c r="P109" s="6">
        <f>IFERROR(Q109/R109,"")</f>
        <v>0.75</v>
      </c>
      <c r="Q109" s="4">
        <v>3</v>
      </c>
      <c r="R109" s="4">
        <f>(COUNTIF(QuizzesByQuiz!B$2:B$100,C109)=0)*4</f>
        <v>4</v>
      </c>
      <c r="S109" s="5">
        <v>44659.685435610394</v>
      </c>
      <c r="T109" s="4" t="s">
        <v>1289</v>
      </c>
      <c r="U109" s="6">
        <f>IFERROR(V109/W109,"")</f>
        <v>1</v>
      </c>
      <c r="V109" s="4">
        <v>5</v>
      </c>
      <c r="W109" s="4">
        <f>(COUNTIF(QuizzesByQuiz!C$2:C$100,C109)=0)*5</f>
        <v>5</v>
      </c>
      <c r="X109" s="5">
        <v>44667.931408457596</v>
      </c>
      <c r="Y109" s="4" t="s">
        <v>1289</v>
      </c>
      <c r="Z109" s="6">
        <f>IFERROR(AA109/AB109,"")</f>
        <v>0.54</v>
      </c>
      <c r="AA109" s="4">
        <f>IF(COUNTA(AC109,AG109)&gt;0, MAX(AC109,AG109),"")</f>
        <v>13.5</v>
      </c>
      <c r="AB109" s="4">
        <f>25</f>
        <v>25</v>
      </c>
      <c r="AD109" s="4">
        <v>25</v>
      </c>
      <c r="AF109" s="4" t="s">
        <v>1289</v>
      </c>
      <c r="AG109" s="4">
        <v>13.5</v>
      </c>
      <c r="AH109" s="4">
        <v>25</v>
      </c>
      <c r="AI109" s="5">
        <v>44675.682245652395</v>
      </c>
      <c r="AJ109" s="4" t="s">
        <v>1289</v>
      </c>
      <c r="AK109" s="6">
        <f>IFERROR(AL109/AM109,"")</f>
        <v>1</v>
      </c>
      <c r="AL109" s="4">
        <v>5</v>
      </c>
      <c r="AM109" s="4">
        <f>(COUNTIF(QuizzesByQuiz!D$2:D$100,C109)=0)*5</f>
        <v>5</v>
      </c>
      <c r="AN109" s="5">
        <v>44675.678841916553</v>
      </c>
      <c r="AO109" s="4" t="s">
        <v>1289</v>
      </c>
      <c r="AP109" s="6">
        <f>IFERROR(AQ109/AR109,"")</f>
        <v>0</v>
      </c>
      <c r="AQ109" s="4">
        <v>0</v>
      </c>
      <c r="AR109" s="4">
        <f>(COUNTIF(QuizzesByQuiz!E$2:E$100,C109)=0)*3</f>
        <v>3</v>
      </c>
      <c r="AS109" s="5">
        <v>44680.804339376613</v>
      </c>
      <c r="AT109" s="4" t="s">
        <v>1289</v>
      </c>
      <c r="AU109" s="6">
        <f>IFERROR(AV109/AW109,"")</f>
        <v>0.5</v>
      </c>
      <c r="AV109" s="4">
        <v>3</v>
      </c>
      <c r="AW109" s="4">
        <f>(COUNTIF(QuizzesByQuiz!F$2:F$100,C109)=0)*6</f>
        <v>6</v>
      </c>
      <c r="AX109" s="5">
        <v>44687.937171916172</v>
      </c>
      <c r="AY109" s="4" t="s">
        <v>1289</v>
      </c>
      <c r="AZ109" s="6">
        <f>IFERROR(BA109/BB109,"")</f>
        <v>0.71739130434782605</v>
      </c>
      <c r="BA109" s="4">
        <v>16.5</v>
      </c>
      <c r="BB109" s="4">
        <v>23</v>
      </c>
      <c r="BC109" s="5">
        <v>44692.284238324515</v>
      </c>
      <c r="BD109" s="4" t="s">
        <v>1289</v>
      </c>
      <c r="BE109" s="6">
        <f>IFERROR(BF109/BG109,"")</f>
        <v>0.66666666666666663</v>
      </c>
      <c r="BF109" s="4">
        <v>2</v>
      </c>
      <c r="BG109" s="4">
        <f>(COUNTIF(QuizzesByQuiz!G$2:G$100,C109)=0)*3</f>
        <v>3</v>
      </c>
      <c r="BH109" s="5">
        <v>44698.621119969088</v>
      </c>
      <c r="BI109" s="4" t="s">
        <v>1289</v>
      </c>
      <c r="BJ109" s="6">
        <f>IFERROR(BK109/BL109,"")</f>
        <v>0.33333333333333331</v>
      </c>
      <c r="BK109" s="4">
        <v>1</v>
      </c>
      <c r="BL109" s="4">
        <f>(COUNTIF(QuizzesByQuiz!H$2:H$100,C109)=0)*3</f>
        <v>3</v>
      </c>
      <c r="BM109" s="5">
        <v>44701.824793895168</v>
      </c>
      <c r="BN109" s="4" t="s">
        <v>1289</v>
      </c>
      <c r="BO109" s="6">
        <f>IFERROR(BP109/BQ109,"")</f>
        <v>0.77500000000000002</v>
      </c>
      <c r="BP109" s="4">
        <v>31</v>
      </c>
      <c r="BQ109" s="4">
        <v>40</v>
      </c>
      <c r="BR109" s="5">
        <v>44707.971496400336</v>
      </c>
      <c r="BS109" s="4" t="s">
        <v>1289</v>
      </c>
      <c r="BT109" s="6">
        <f>IFERROR(BU109/BV109,"")</f>
        <v>0.4</v>
      </c>
      <c r="BU109" s="4">
        <v>2</v>
      </c>
      <c r="BV109" s="4">
        <f>(COUNTIF(QuizzesByQuiz!I$2:I$100,C109)=0)*5</f>
        <v>5</v>
      </c>
      <c r="BW109" s="5">
        <v>44708.725647754822</v>
      </c>
      <c r="BX109" s="4" t="s">
        <v>1289</v>
      </c>
      <c r="BY109" s="6">
        <f>BZ109/CA109</f>
        <v>1</v>
      </c>
      <c r="BZ109" s="4">
        <v>100</v>
      </c>
      <c r="CA109" s="4">
        <v>100</v>
      </c>
      <c r="CB109" s="5">
        <v>44718.213018884802</v>
      </c>
      <c r="CC109" s="4" t="s">
        <v>1289</v>
      </c>
      <c r="CD109" s="6">
        <f>CE109/CF109</f>
        <v>0</v>
      </c>
      <c r="CF109" s="4">
        <v>100</v>
      </c>
      <c r="CH109" s="4" t="s">
        <v>1289</v>
      </c>
      <c r="CI109" s="6">
        <f>IFERROR(CJ109/CK109,"")</f>
        <v>0</v>
      </c>
      <c r="CJ109" s="4">
        <v>0</v>
      </c>
      <c r="CK109" s="4">
        <f>(COUNTIF(QuizzesByQuiz!I$2:I$100,C109)=0)*1</f>
        <v>1</v>
      </c>
      <c r="CL109" s="5">
        <v>44715.763466088312</v>
      </c>
      <c r="CM109" s="4" t="s">
        <v>1289</v>
      </c>
      <c r="CN109" s="6">
        <f>IFERROR(CO109/CP109,"")</f>
        <v>0.74305555555555558</v>
      </c>
      <c r="CO109" s="4">
        <v>53.5</v>
      </c>
      <c r="CP109" s="4">
        <f>(COUNTIF('Exams by Exam'!D$2:D$5,C109)=0)*72</f>
        <v>72</v>
      </c>
      <c r="CQ109" s="5">
        <v>44720.098172643338</v>
      </c>
      <c r="CR109" s="4" t="s">
        <v>1289</v>
      </c>
      <c r="CS109" s="4" t="s">
        <v>1289</v>
      </c>
      <c r="CT109" s="6">
        <f>VLOOKUP(C109,Webwork!$G$2:$I$230,2,FALSE)/100</f>
        <v>0.97</v>
      </c>
    </row>
    <row r="110" spans="1:98" x14ac:dyDescent="0.2">
      <c r="A110" s="4" t="s">
        <v>476</v>
      </c>
      <c r="B110" s="4" t="s">
        <v>475</v>
      </c>
      <c r="C110" s="4" t="s">
        <v>472</v>
      </c>
      <c r="D110" s="8">
        <f>E110*20%+F110*10%+G110*40%+H110*30%</f>
        <v>0.79618115942029</v>
      </c>
      <c r="E110" s="7">
        <f>CT110</f>
        <v>0.99</v>
      </c>
      <c r="F110" s="7">
        <f>(AVERAGE(K110,P110,U110,AK110,AP110,AU110,BE110,BJ110,BT110,CI110)+CD110)/(1+CD110)</f>
        <v>0.76750000000000007</v>
      </c>
      <c r="G110" s="6">
        <f>(SUM(Z110,AZ110,(BO110+BY110)/(1+BY110))-MIN(Z110,AZ110,(BO110+BY110)/(1+BY110)))/2</f>
        <v>0.67336956521739133</v>
      </c>
      <c r="H110" s="7">
        <f>CN110</f>
        <v>0.84027777777777779</v>
      </c>
      <c r="I110" s="4" t="s">
        <v>473</v>
      </c>
      <c r="J110" s="4" t="s">
        <v>1291</v>
      </c>
      <c r="K110" s="6">
        <f>IFERROR(L110/M110,"")</f>
        <v>1</v>
      </c>
      <c r="L110" s="4">
        <v>5</v>
      </c>
      <c r="M110" s="4">
        <f>(COUNTIF(QuizzesByQuiz!A$2:A$100,C110)=0)*5</f>
        <v>5</v>
      </c>
      <c r="N110" s="5">
        <v>44653.065620512534</v>
      </c>
      <c r="O110" s="4" t="s">
        <v>1289</v>
      </c>
      <c r="P110" s="6">
        <f>IFERROR(Q110/R110,"")</f>
        <v>0.25</v>
      </c>
      <c r="Q110" s="4">
        <v>1</v>
      </c>
      <c r="R110" s="4">
        <f>(COUNTIF(QuizzesByQuiz!B$2:B$100,C110)=0)*4</f>
        <v>4</v>
      </c>
      <c r="S110" s="5">
        <v>44659.68421264441</v>
      </c>
      <c r="T110" s="4" t="s">
        <v>1289</v>
      </c>
      <c r="U110" s="6">
        <f>IFERROR(V110/W110,"")</f>
        <v>0.6</v>
      </c>
      <c r="V110" s="4">
        <v>3</v>
      </c>
      <c r="W110" s="4">
        <f>(COUNTIF(QuizzesByQuiz!C$2:C$100,C110)=0)*5</f>
        <v>5</v>
      </c>
      <c r="X110" s="5">
        <v>44666.694445198387</v>
      </c>
      <c r="Y110" s="4" t="s">
        <v>1289</v>
      </c>
      <c r="Z110" s="6">
        <f>IFERROR(AA110/AB110,"")</f>
        <v>0.48</v>
      </c>
      <c r="AA110" s="4">
        <f>IF(COUNTA(AC110,AG110)&gt;0, MAX(AC110,AG110),"")</f>
        <v>12</v>
      </c>
      <c r="AB110" s="4">
        <f>25</f>
        <v>25</v>
      </c>
      <c r="AC110" s="4">
        <v>12</v>
      </c>
      <c r="AD110" s="4">
        <v>25</v>
      </c>
      <c r="AE110" s="5">
        <v>44674.675398231935</v>
      </c>
      <c r="AF110" s="4" t="s">
        <v>1289</v>
      </c>
      <c r="AH110" s="4">
        <v>25</v>
      </c>
      <c r="AJ110" s="4" t="s">
        <v>1289</v>
      </c>
      <c r="AK110" s="6">
        <f>IFERROR(AL110/AM110,"")</f>
        <v>1</v>
      </c>
      <c r="AL110" s="4">
        <v>5</v>
      </c>
      <c r="AM110" s="4">
        <f>(COUNTIF(QuizzesByQuiz!D$2:D$100,C110)=0)*5</f>
        <v>5</v>
      </c>
      <c r="AN110" s="5">
        <v>44674.701728009248</v>
      </c>
      <c r="AO110" s="4" t="s">
        <v>1289</v>
      </c>
      <c r="AP110" s="6">
        <f>IFERROR(AQ110/AR110,"")</f>
        <v>0.33333333333333331</v>
      </c>
      <c r="AQ110" s="4">
        <v>1</v>
      </c>
      <c r="AR110" s="4">
        <f>(COUNTIF(QuizzesByQuiz!E$2:E$100,C110)=0)*3</f>
        <v>3</v>
      </c>
      <c r="AS110" s="5">
        <v>44680.734393824307</v>
      </c>
      <c r="AT110" s="4" t="s">
        <v>1289</v>
      </c>
      <c r="AU110" s="6">
        <f>IFERROR(AV110/AW110,"")</f>
        <v>0.16666666666666666</v>
      </c>
      <c r="AV110" s="4">
        <v>1</v>
      </c>
      <c r="AW110" s="4">
        <f>(COUNTIF(QuizzesByQuiz!F$2:F$100,C110)=0)*6</f>
        <v>6</v>
      </c>
      <c r="AX110" s="5">
        <v>44687.695803103379</v>
      </c>
      <c r="AY110" s="4" t="s">
        <v>1289</v>
      </c>
      <c r="AZ110" s="6">
        <f>IFERROR(BA110/BB110,"")</f>
        <v>0.52173913043478259</v>
      </c>
      <c r="BA110" s="4">
        <v>12</v>
      </c>
      <c r="BB110" s="4">
        <v>23</v>
      </c>
      <c r="BC110" s="5">
        <v>44699.005413775441</v>
      </c>
      <c r="BD110" s="4" t="s">
        <v>1289</v>
      </c>
      <c r="BE110" s="6">
        <f>IFERROR(BF110/BG110,"")</f>
        <v>0.33333333333333331</v>
      </c>
      <c r="BF110" s="4">
        <v>1</v>
      </c>
      <c r="BG110" s="4">
        <f>(COUNTIF(QuizzesByQuiz!G$2:G$100,C110)=0)*3</f>
        <v>3</v>
      </c>
      <c r="BH110" s="5">
        <v>44694.696380318623</v>
      </c>
      <c r="BI110" s="4" t="s">
        <v>1289</v>
      </c>
      <c r="BJ110" s="6">
        <f>IFERROR(BK110/BL110,"")</f>
        <v>0.66666666666666663</v>
      </c>
      <c r="BK110" s="4">
        <v>2</v>
      </c>
      <c r="BL110" s="4">
        <f>(COUNTIF(QuizzesByQuiz!H$2:H$100,C110)=0)*3</f>
        <v>3</v>
      </c>
      <c r="BM110" s="5">
        <v>44701.693943422055</v>
      </c>
      <c r="BN110" s="4" t="s">
        <v>1289</v>
      </c>
      <c r="BO110" s="6">
        <f>IFERROR(BP110/BQ110,"")</f>
        <v>0.65</v>
      </c>
      <c r="BP110" s="4">
        <v>26</v>
      </c>
      <c r="BQ110" s="4">
        <v>40</v>
      </c>
      <c r="BR110" s="5">
        <v>44707.971282717088</v>
      </c>
      <c r="BS110" s="4" t="s">
        <v>1289</v>
      </c>
      <c r="BT110" s="6">
        <f>IFERROR(BU110/BV110,"")</f>
        <v>1</v>
      </c>
      <c r="BU110" s="4">
        <v>5</v>
      </c>
      <c r="BV110" s="4">
        <f>(COUNTIF(QuizzesByQuiz!I$2:I$100,C110)=0)*5</f>
        <v>5</v>
      </c>
      <c r="BW110" s="5">
        <v>44708.703371032869</v>
      </c>
      <c r="BX110" s="4" t="s">
        <v>1289</v>
      </c>
      <c r="BY110" s="6">
        <f>BZ110/CA110</f>
        <v>1</v>
      </c>
      <c r="BZ110" s="4">
        <v>100</v>
      </c>
      <c r="CA110" s="4">
        <v>100</v>
      </c>
      <c r="CB110" s="5">
        <v>44718.121061494603</v>
      </c>
      <c r="CC110" s="4" t="s">
        <v>1289</v>
      </c>
      <c r="CD110" s="6">
        <f>CE110/CF110</f>
        <v>1</v>
      </c>
      <c r="CE110" s="4">
        <v>100</v>
      </c>
      <c r="CF110" s="4">
        <v>100</v>
      </c>
      <c r="CG110" s="5">
        <v>44719.162176574624</v>
      </c>
      <c r="CH110" s="4" t="s">
        <v>1289</v>
      </c>
      <c r="CI110" s="6">
        <f>IFERROR(CJ110/CK110,"")</f>
        <v>0</v>
      </c>
      <c r="CJ110" s="4">
        <v>0</v>
      </c>
      <c r="CK110" s="4">
        <f>(COUNTIF(QuizzesByQuiz!I$2:I$100,C110)=0)*1</f>
        <v>1</v>
      </c>
      <c r="CL110" s="5">
        <v>44715.723812071883</v>
      </c>
      <c r="CM110" s="4" t="s">
        <v>1289</v>
      </c>
      <c r="CN110" s="6">
        <f>IFERROR(CO110/CP110,"")</f>
        <v>0.84027777777777779</v>
      </c>
      <c r="CO110" s="4">
        <v>60.5</v>
      </c>
      <c r="CP110" s="4">
        <f>(COUNTIF('Exams by Exam'!D$2:D$5,C110)=0)*72</f>
        <v>72</v>
      </c>
      <c r="CQ110" s="5">
        <v>44720.097939570383</v>
      </c>
      <c r="CR110" s="4" t="s">
        <v>1289</v>
      </c>
      <c r="CS110" s="4" t="s">
        <v>1289</v>
      </c>
      <c r="CT110" s="6">
        <f>VLOOKUP(C110,Webwork!$G$2:$I$230,2,FALSE)/100</f>
        <v>0.99</v>
      </c>
    </row>
    <row r="111" spans="1:98" x14ac:dyDescent="0.2">
      <c r="A111" s="4" t="s">
        <v>706</v>
      </c>
      <c r="B111" s="4" t="s">
        <v>705</v>
      </c>
      <c r="C111" s="4" t="s">
        <v>702</v>
      </c>
      <c r="D111" s="8">
        <f>E111*20%+F111*10%+G111*40%+H111*30%</f>
        <v>0.7965072463768117</v>
      </c>
      <c r="E111" s="7">
        <f>CT111</f>
        <v>1</v>
      </c>
      <c r="F111" s="7">
        <f>(AVERAGE(K111,P111,U111,AK111,AP111,AU111,BE111,BJ111,BT111,CI111)+CD111)/(1+CD111)</f>
        <v>0.73499999999999999</v>
      </c>
      <c r="G111" s="6">
        <f>(SUM(Z111,AZ111,(BO111+BY111)/(1+BY111))-MIN(Z111,AZ111,(BO111+BY111)/(1+BY111)))/2</f>
        <v>0.72418478260869557</v>
      </c>
      <c r="H111" s="7">
        <f>CN111</f>
        <v>0.77777777777777779</v>
      </c>
      <c r="I111" s="4" t="s">
        <v>703</v>
      </c>
      <c r="J111" s="4" t="s">
        <v>1297</v>
      </c>
      <c r="K111" s="6">
        <f>IFERROR(L111/M111,"")</f>
        <v>1</v>
      </c>
      <c r="L111" s="4">
        <v>5</v>
      </c>
      <c r="M111" s="4">
        <f>(COUNTIF(QuizzesByQuiz!A$2:A$100,C111)=0)*5</f>
        <v>5</v>
      </c>
      <c r="N111" s="5">
        <v>44653.067148305636</v>
      </c>
      <c r="O111" s="4" t="s">
        <v>1289</v>
      </c>
      <c r="P111" s="6">
        <f>IFERROR(Q111/R111,"")</f>
        <v>0.5</v>
      </c>
      <c r="Q111" s="4">
        <v>2</v>
      </c>
      <c r="R111" s="4">
        <f>(COUNTIF(QuizzesByQuiz!B$2:B$100,C111)=0)*4</f>
        <v>4</v>
      </c>
      <c r="S111" s="5">
        <v>44659.685436228945</v>
      </c>
      <c r="T111" s="4" t="s">
        <v>1289</v>
      </c>
      <c r="U111" s="6">
        <f>IFERROR(V111/W111,"")</f>
        <v>0.8</v>
      </c>
      <c r="V111" s="4">
        <v>4</v>
      </c>
      <c r="W111" s="4">
        <f>(COUNTIF(QuizzesByQuiz!C$2:C$100,C111)=0)*5</f>
        <v>5</v>
      </c>
      <c r="X111" s="5">
        <v>44667.931409516154</v>
      </c>
      <c r="Y111" s="4" t="s">
        <v>1289</v>
      </c>
      <c r="Z111" s="6">
        <f>IFERROR(AA111/AB111,"")</f>
        <v>0.62</v>
      </c>
      <c r="AA111" s="4">
        <f>IF(COUNTA(AC111,AG111)&gt;0, MAX(AC111,AG111),"")</f>
        <v>15.5</v>
      </c>
      <c r="AB111" s="4">
        <f>25</f>
        <v>25</v>
      </c>
      <c r="AD111" s="4">
        <v>25</v>
      </c>
      <c r="AF111" s="4" t="s">
        <v>1289</v>
      </c>
      <c r="AG111" s="4">
        <v>15.5</v>
      </c>
      <c r="AH111" s="4">
        <v>25</v>
      </c>
      <c r="AI111" s="5">
        <v>44675.684660100771</v>
      </c>
      <c r="AJ111" s="4" t="s">
        <v>1289</v>
      </c>
      <c r="AK111" s="6">
        <f>IFERROR(AL111/AM111,"")</f>
        <v>1</v>
      </c>
      <c r="AL111" s="4">
        <v>5</v>
      </c>
      <c r="AM111" s="4">
        <f>(COUNTIF(QuizzesByQuiz!D$2:D$100,C111)=0)*5</f>
        <v>5</v>
      </c>
      <c r="AN111" s="5">
        <v>44675.678842988709</v>
      </c>
      <c r="AO111" s="4" t="s">
        <v>1289</v>
      </c>
      <c r="AP111" s="6">
        <f>IFERROR(AQ111/AR111,"")</f>
        <v>0</v>
      </c>
      <c r="AQ111" s="4">
        <v>0</v>
      </c>
      <c r="AR111" s="4">
        <f>(COUNTIF(QuizzesByQuiz!E$2:E$100,C111)=0)*3</f>
        <v>3</v>
      </c>
      <c r="AS111" s="5">
        <v>44680.80433873921</v>
      </c>
      <c r="AT111" s="4" t="s">
        <v>1289</v>
      </c>
      <c r="AU111" s="6">
        <f>IFERROR(AV111/AW111,"")</f>
        <v>0</v>
      </c>
      <c r="AW111" s="4">
        <f>(COUNTIF(QuizzesByQuiz!F$2:F$100,C111)=0)*6</f>
        <v>6</v>
      </c>
      <c r="AY111" s="4" t="s">
        <v>1289</v>
      </c>
      <c r="AZ111" s="6">
        <f>IFERROR(BA111/BB111,"")</f>
        <v>0.76086956521739135</v>
      </c>
      <c r="BA111" s="4">
        <v>17.5</v>
      </c>
      <c r="BB111" s="4">
        <v>23</v>
      </c>
      <c r="BC111" s="5">
        <v>44699.005598409261</v>
      </c>
      <c r="BD111" s="4" t="s">
        <v>1289</v>
      </c>
      <c r="BE111" s="6">
        <f>IFERROR(BF111/BG111,"")</f>
        <v>0.33333333333333331</v>
      </c>
      <c r="BF111" s="4">
        <v>1</v>
      </c>
      <c r="BG111" s="4">
        <f>(COUNTIF(QuizzesByQuiz!G$2:G$100,C111)=0)*3</f>
        <v>3</v>
      </c>
      <c r="BH111" s="5">
        <v>44698.621119593183</v>
      </c>
      <c r="BI111" s="4" t="s">
        <v>1289</v>
      </c>
      <c r="BJ111" s="6">
        <f>IFERROR(BK111/BL111,"")</f>
        <v>0.66666666666666663</v>
      </c>
      <c r="BK111" s="4">
        <v>2</v>
      </c>
      <c r="BL111" s="4">
        <f>(COUNTIF(QuizzesByQuiz!H$2:H$100,C111)=0)*3</f>
        <v>3</v>
      </c>
      <c r="BM111" s="5">
        <v>44701.824794512861</v>
      </c>
      <c r="BN111" s="4" t="s">
        <v>1289</v>
      </c>
      <c r="BO111" s="6">
        <f>IFERROR(BP111/BQ111,"")</f>
        <v>0.375</v>
      </c>
      <c r="BP111" s="4">
        <v>15</v>
      </c>
      <c r="BQ111" s="4">
        <v>40</v>
      </c>
      <c r="BR111" s="5">
        <v>44707.97136974438</v>
      </c>
      <c r="BS111" s="4" t="s">
        <v>1289</v>
      </c>
      <c r="BT111" s="6">
        <f>IFERROR(BU111/BV111,"")</f>
        <v>0.4</v>
      </c>
      <c r="BU111" s="4">
        <v>2</v>
      </c>
      <c r="BV111" s="4">
        <f>(COUNTIF(QuizzesByQuiz!I$2:I$100,C111)=0)*5</f>
        <v>5</v>
      </c>
      <c r="BW111" s="5">
        <v>44708.725648172229</v>
      </c>
      <c r="BX111" s="4" t="s">
        <v>1289</v>
      </c>
      <c r="BY111" s="6">
        <f>BZ111/CA111</f>
        <v>1</v>
      </c>
      <c r="BZ111" s="4">
        <v>100</v>
      </c>
      <c r="CA111" s="4">
        <v>100</v>
      </c>
      <c r="CB111" s="5">
        <v>44718.372796044605</v>
      </c>
      <c r="CC111" s="4" t="s">
        <v>1289</v>
      </c>
      <c r="CD111" s="6">
        <f>CE111/CF111</f>
        <v>1</v>
      </c>
      <c r="CE111" s="4">
        <v>100</v>
      </c>
      <c r="CF111" s="4">
        <v>100</v>
      </c>
      <c r="CG111" s="5">
        <v>44718.959931822377</v>
      </c>
      <c r="CH111" s="4" t="s">
        <v>1289</v>
      </c>
      <c r="CI111" s="6">
        <f>IFERROR(CJ111/CK111,"")</f>
        <v>0</v>
      </c>
      <c r="CJ111" s="4">
        <v>0</v>
      </c>
      <c r="CK111" s="4">
        <f>(COUNTIF(QuizzesByQuiz!I$2:I$100,C111)=0)*1</f>
        <v>1</v>
      </c>
      <c r="CL111" s="5">
        <v>44715.763466491189</v>
      </c>
      <c r="CM111" s="4" t="s">
        <v>1289</v>
      </c>
      <c r="CN111" s="6">
        <f>IFERROR(CO111/CP111,"")</f>
        <v>0.77777777777777779</v>
      </c>
      <c r="CO111" s="4">
        <v>56</v>
      </c>
      <c r="CP111" s="4">
        <f>(COUNTIF('Exams by Exam'!D$2:D$5,C111)=0)*72</f>
        <v>72</v>
      </c>
      <c r="CQ111" s="5">
        <v>44720.098042678845</v>
      </c>
      <c r="CR111" s="4" t="s">
        <v>1289</v>
      </c>
      <c r="CS111" s="4" t="s">
        <v>1289</v>
      </c>
      <c r="CT111" s="6">
        <f>VLOOKUP(C111,Webwork!$G$2:$I$230,2,FALSE)/100</f>
        <v>1</v>
      </c>
    </row>
    <row r="112" spans="1:98" x14ac:dyDescent="0.2">
      <c r="A112" s="4" t="s">
        <v>456</v>
      </c>
      <c r="B112" s="4" t="s">
        <v>923</v>
      </c>
      <c r="C112" s="4" t="s">
        <v>920</v>
      </c>
      <c r="D112" s="8">
        <f>E112*20%+F112*10%+G112*40%+H112*30%</f>
        <v>0.80008333333333348</v>
      </c>
      <c r="E112" s="7">
        <f>CT112</f>
        <v>0.97</v>
      </c>
      <c r="F112" s="7">
        <f>(AVERAGE(K112,P112,U112,AK112,AP112,AU112,BE112,BJ112,BT112,CI112)+CD112)/(1+CD112)</f>
        <v>0.85916666666666663</v>
      </c>
      <c r="G112" s="6">
        <f>(SUM(Z112,AZ112,(BO112+BY112)/(1+BY112))-MIN(Z112,AZ112,(BO112+BY112)/(1+BY112)))/2</f>
        <v>0.69625000000000004</v>
      </c>
      <c r="H112" s="7">
        <f>CN112</f>
        <v>0.80555555555555558</v>
      </c>
      <c r="I112" s="4" t="s">
        <v>921</v>
      </c>
      <c r="J112" s="4" t="s">
        <v>1302</v>
      </c>
      <c r="K112" s="6">
        <f>IFERROR(L112/M112,"")</f>
        <v>1</v>
      </c>
      <c r="L112" s="4">
        <v>5</v>
      </c>
      <c r="M112" s="4">
        <f>(COUNTIF(QuizzesByQuiz!A$2:A$100,C112)=0)*5</f>
        <v>5</v>
      </c>
      <c r="N112" s="5">
        <v>44653.065619909321</v>
      </c>
      <c r="O112" s="4" t="s">
        <v>1289</v>
      </c>
      <c r="P112" s="6">
        <f>IFERROR(Q112/R112,"")</f>
        <v>0.25</v>
      </c>
      <c r="Q112" s="4">
        <v>1</v>
      </c>
      <c r="R112" s="4">
        <f>(COUNTIF(QuizzesByQuiz!B$2:B$100,C112)=0)*4</f>
        <v>4</v>
      </c>
      <c r="S112" s="5">
        <v>44659.684212370557</v>
      </c>
      <c r="T112" s="4" t="s">
        <v>1289</v>
      </c>
      <c r="U112" s="6">
        <f>IFERROR(V112/W112,"")</f>
        <v>0.6</v>
      </c>
      <c r="V112" s="4">
        <v>3</v>
      </c>
      <c r="W112" s="4">
        <f>(COUNTIF(QuizzesByQuiz!C$2:C$100,C112)=0)*5</f>
        <v>5</v>
      </c>
      <c r="X112" s="5">
        <v>44666.694444502165</v>
      </c>
      <c r="Y112" s="4" t="s">
        <v>1289</v>
      </c>
      <c r="Z112" s="6">
        <f>IFERROR(AA112/AB112,"")</f>
        <v>0.48</v>
      </c>
      <c r="AA112" s="4">
        <f>IF(COUNTA(AC112,AG112)&gt;0, MAX(AC112,AG112),"")</f>
        <v>12</v>
      </c>
      <c r="AB112" s="4">
        <f>25</f>
        <v>25</v>
      </c>
      <c r="AC112" s="4">
        <v>12</v>
      </c>
      <c r="AD112" s="4">
        <v>25</v>
      </c>
      <c r="AE112" s="5">
        <v>44674.67529514269</v>
      </c>
      <c r="AF112" s="4" t="s">
        <v>1289</v>
      </c>
      <c r="AH112" s="4">
        <v>25</v>
      </c>
      <c r="AJ112" s="4" t="s">
        <v>1289</v>
      </c>
      <c r="AK112" s="6">
        <f>IFERROR(AL112/AM112,"")</f>
        <v>1</v>
      </c>
      <c r="AL112" s="4">
        <v>5</v>
      </c>
      <c r="AM112" s="4">
        <f>(COUNTIF(QuizzesByQuiz!D$2:D$100,C112)=0)*5</f>
        <v>5</v>
      </c>
      <c r="AN112" s="5">
        <v>44674.701727078136</v>
      </c>
      <c r="AO112" s="4" t="s">
        <v>1289</v>
      </c>
      <c r="AP112" s="6">
        <f>IFERROR(AQ112/AR112,"")</f>
        <v>0</v>
      </c>
      <c r="AQ112" s="4">
        <v>0</v>
      </c>
      <c r="AR112" s="4">
        <f>(COUNTIF(QuizzesByQuiz!E$2:E$100,C112)=0)*3</f>
        <v>3</v>
      </c>
      <c r="AS112" s="5">
        <v>44680.734393227292</v>
      </c>
      <c r="AT112" s="4" t="s">
        <v>1289</v>
      </c>
      <c r="AU112" s="6">
        <f>IFERROR(AV112/AW112,"")</f>
        <v>0.66666666666666663</v>
      </c>
      <c r="AV112" s="4">
        <v>4</v>
      </c>
      <c r="AW112" s="4">
        <f>(COUNTIF(QuizzesByQuiz!F$2:F$100,C112)=0)*6</f>
        <v>6</v>
      </c>
      <c r="AX112" s="5">
        <v>44687.695802536196</v>
      </c>
      <c r="AY112" s="4" t="s">
        <v>1289</v>
      </c>
      <c r="AZ112" s="6">
        <f>IFERROR(BA112/BB112,"")</f>
        <v>0.47826086956521741</v>
      </c>
      <c r="BA112" s="4">
        <v>11</v>
      </c>
      <c r="BB112" s="4">
        <v>23</v>
      </c>
      <c r="BC112" s="5">
        <v>44692.284020054343</v>
      </c>
      <c r="BD112" s="4" t="s">
        <v>1289</v>
      </c>
      <c r="BE112" s="6">
        <f>IFERROR(BF112/BG112,"")</f>
        <v>0.66666666666666663</v>
      </c>
      <c r="BF112" s="4">
        <v>2</v>
      </c>
      <c r="BG112" s="4">
        <f>(COUNTIF(QuizzesByQuiz!G$2:G$100,C112)=0)*3</f>
        <v>3</v>
      </c>
      <c r="BH112" s="5">
        <v>44694.696379690533</v>
      </c>
      <c r="BI112" s="4" t="s">
        <v>1289</v>
      </c>
      <c r="BJ112" s="6">
        <f>IFERROR(BK112/BL112,"")</f>
        <v>1</v>
      </c>
      <c r="BK112" s="4">
        <v>3</v>
      </c>
      <c r="BL112" s="4">
        <f>(COUNTIF(QuizzesByQuiz!H$2:H$100,C112)=0)*3</f>
        <v>3</v>
      </c>
      <c r="BM112" s="5">
        <v>44701.693942644924</v>
      </c>
      <c r="BN112" s="4" t="s">
        <v>1289</v>
      </c>
      <c r="BO112" s="6">
        <f>IFERROR(BP112/BQ112,"")</f>
        <v>0.82499999999999996</v>
      </c>
      <c r="BP112" s="4">
        <v>33</v>
      </c>
      <c r="BQ112" s="4">
        <v>40</v>
      </c>
      <c r="BR112" s="5">
        <v>44707.971367371356</v>
      </c>
      <c r="BS112" s="4" t="s">
        <v>1289</v>
      </c>
      <c r="BT112" s="6">
        <f>IFERROR(BU112/BV112,"")</f>
        <v>1</v>
      </c>
      <c r="BU112" s="4">
        <v>5</v>
      </c>
      <c r="BV112" s="4">
        <f>(COUNTIF(QuizzesByQuiz!I$2:I$100,C112)=0)*5</f>
        <v>5</v>
      </c>
      <c r="BW112" s="5">
        <v>44708.703370498741</v>
      </c>
      <c r="BX112" s="4" t="s">
        <v>1289</v>
      </c>
      <c r="BY112" s="6">
        <f>BZ112/CA112</f>
        <v>1</v>
      </c>
      <c r="BZ112" s="4">
        <v>100</v>
      </c>
      <c r="CA112" s="4">
        <v>100</v>
      </c>
      <c r="CB112" s="5">
        <v>44718.753679228204</v>
      </c>
      <c r="CC112" s="4" t="s">
        <v>1289</v>
      </c>
      <c r="CD112" s="6">
        <f>CE112/CF112</f>
        <v>1</v>
      </c>
      <c r="CE112" s="4">
        <v>100</v>
      </c>
      <c r="CF112" s="4">
        <v>100</v>
      </c>
      <c r="CG112" s="5">
        <v>44716.98475522254</v>
      </c>
      <c r="CH112" s="4" t="s">
        <v>1289</v>
      </c>
      <c r="CI112" s="6">
        <f>IFERROR(CJ112/CK112,"")</f>
        <v>1</v>
      </c>
      <c r="CJ112" s="4">
        <v>1</v>
      </c>
      <c r="CK112" s="4">
        <f>(COUNTIF(QuizzesByQuiz!I$2:I$100,C112)=0)*1</f>
        <v>1</v>
      </c>
      <c r="CL112" s="5">
        <v>44715.723811627453</v>
      </c>
      <c r="CM112" s="4" t="s">
        <v>1289</v>
      </c>
      <c r="CN112" s="6">
        <f>IFERROR(CO112/CP112,"")</f>
        <v>0.80555555555555558</v>
      </c>
      <c r="CO112" s="4">
        <v>58</v>
      </c>
      <c r="CP112" s="4">
        <f>(COUNTIF('Exams by Exam'!D$2:D$5,C112)=0)*72</f>
        <v>72</v>
      </c>
      <c r="CQ112" s="5">
        <v>44720.097940817155</v>
      </c>
      <c r="CR112" s="4" t="s">
        <v>1289</v>
      </c>
      <c r="CS112" s="4" t="s">
        <v>1289</v>
      </c>
      <c r="CT112" s="6">
        <f>VLOOKUP(C112,Webwork!$G$2:$I$230,2,FALSE)/100</f>
        <v>0.97</v>
      </c>
    </row>
    <row r="113" spans="1:98" x14ac:dyDescent="0.2">
      <c r="A113" s="4" t="s">
        <v>630</v>
      </c>
      <c r="B113" s="4" t="s">
        <v>629</v>
      </c>
      <c r="C113" s="4" t="s">
        <v>626</v>
      </c>
      <c r="D113" s="8">
        <f>E113*20%+F113*10%+G113*40%+H113*30%</f>
        <v>0.80010144927536231</v>
      </c>
      <c r="E113" s="7">
        <f>CT113</f>
        <v>0.94</v>
      </c>
      <c r="F113" s="7">
        <f>(AVERAGE(K113,P113,U113,AK113,AP113,AU113,BE113,BJ113,BT113,CI113)+CD113)/(1+CD113)</f>
        <v>0.81666666666666665</v>
      </c>
      <c r="G113" s="6">
        <f>(SUM(Z113,AZ113,(BO113+BY113)/(1+BY113))-MIN(Z113,AZ113,(BO113+BY113)/(1+BY113)))/2</f>
        <v>0.76358695652173902</v>
      </c>
      <c r="H113" s="7">
        <f>CN113</f>
        <v>0.75</v>
      </c>
      <c r="I113" s="4" t="s">
        <v>627</v>
      </c>
      <c r="J113" s="4" t="s">
        <v>1301</v>
      </c>
      <c r="K113" s="6">
        <f>IFERROR(L113/M113,"")</f>
        <v>1</v>
      </c>
      <c r="L113" s="4">
        <v>5</v>
      </c>
      <c r="M113" s="4">
        <f>(COUNTIF(QuizzesByQuiz!A$2:A$100,C113)=0)*5</f>
        <v>5</v>
      </c>
      <c r="N113" s="5">
        <v>44650.909748609178</v>
      </c>
      <c r="O113" s="4" t="s">
        <v>1289</v>
      </c>
      <c r="P113" s="6">
        <f>IFERROR(Q113/R113,"")</f>
        <v>0.5</v>
      </c>
      <c r="Q113" s="4">
        <v>2</v>
      </c>
      <c r="R113" s="4">
        <f>(COUNTIF(QuizzesByQuiz!B$2:B$100,C113)=0)*4</f>
        <v>4</v>
      </c>
      <c r="S113" s="5">
        <v>44657.935528977316</v>
      </c>
      <c r="T113" s="4" t="s">
        <v>1289</v>
      </c>
      <c r="U113" s="6">
        <f>IFERROR(V113/W113,"")</f>
        <v>0.8</v>
      </c>
      <c r="V113" s="4">
        <v>4</v>
      </c>
      <c r="W113" s="4">
        <f>(COUNTIF(QuizzesByQuiz!C$2:C$100,C113)=0)*5</f>
        <v>5</v>
      </c>
      <c r="X113" s="5">
        <v>44677.865289265741</v>
      </c>
      <c r="Y113" s="4" t="s">
        <v>1289</v>
      </c>
      <c r="Z113" s="6">
        <f>IFERROR(AA113/AB113,"")</f>
        <v>0.57999999999999996</v>
      </c>
      <c r="AA113" s="4">
        <f>IF(COUNTA(AC113,AG113)&gt;0, MAX(AC113,AG113),"")</f>
        <v>14.5</v>
      </c>
      <c r="AB113" s="4">
        <f>25</f>
        <v>25</v>
      </c>
      <c r="AD113" s="4">
        <v>25</v>
      </c>
      <c r="AF113" s="4" t="s">
        <v>1289</v>
      </c>
      <c r="AG113" s="4">
        <v>14.5</v>
      </c>
      <c r="AH113" s="4">
        <v>25</v>
      </c>
      <c r="AI113" s="5">
        <v>44675.682070541785</v>
      </c>
      <c r="AJ113" s="4" t="s">
        <v>1289</v>
      </c>
      <c r="AK113" s="6" t="str">
        <f>IFERROR(AL113/AM113,"")</f>
        <v/>
      </c>
      <c r="AM113" s="4">
        <f>(COUNTIF(QuizzesByQuiz!D$2:D$100,C113)=0)*5</f>
        <v>0</v>
      </c>
      <c r="AO113" s="4" t="s">
        <v>1289</v>
      </c>
      <c r="AP113" s="6" t="str">
        <f>IFERROR(AQ113/AR113,"")</f>
        <v/>
      </c>
      <c r="AR113" s="4">
        <f>(COUNTIF(QuizzesByQuiz!E$2:E$100,C113)=0)*3</f>
        <v>0</v>
      </c>
      <c r="AT113" s="4" t="s">
        <v>1289</v>
      </c>
      <c r="AU113" s="6" t="str">
        <f>IFERROR(AV113/AW113,"")</f>
        <v/>
      </c>
      <c r="AW113" s="4">
        <f>(COUNTIF(QuizzesByQuiz!F$2:F$100,C113)=0)*6</f>
        <v>0</v>
      </c>
      <c r="AY113" s="4" t="s">
        <v>1289</v>
      </c>
      <c r="AZ113" s="6">
        <f>IFERROR(BA113/BB113,"")</f>
        <v>0.65217391304347827</v>
      </c>
      <c r="BA113" s="4">
        <v>15</v>
      </c>
      <c r="BB113" s="4">
        <v>23</v>
      </c>
      <c r="BC113" s="5">
        <v>44692.284020035288</v>
      </c>
      <c r="BD113" s="4" t="s">
        <v>1289</v>
      </c>
      <c r="BE113" s="6">
        <f>IFERROR(BF113/BG113,"")</f>
        <v>0</v>
      </c>
      <c r="BF113" s="4">
        <v>0</v>
      </c>
      <c r="BG113" s="4">
        <f>(COUNTIF(QuizzesByQuiz!G$2:G$100,C113)=0)*3</f>
        <v>3</v>
      </c>
      <c r="BH113" s="5">
        <v>44694.823170607444</v>
      </c>
      <c r="BI113" s="4" t="s">
        <v>1289</v>
      </c>
      <c r="BJ113" s="6">
        <f>IFERROR(BK113/BL113,"")</f>
        <v>0.33333333333333331</v>
      </c>
      <c r="BK113" s="4">
        <v>1</v>
      </c>
      <c r="BL113" s="4">
        <f>(COUNTIF(QuizzesByQuiz!H$2:H$100,C113)=0)*3</f>
        <v>3</v>
      </c>
      <c r="BM113" s="5">
        <v>44702.033766366658</v>
      </c>
      <c r="BN113" s="4" t="s">
        <v>1289</v>
      </c>
      <c r="BO113" s="6">
        <f>IFERROR(BP113/BQ113,"")</f>
        <v>0.75</v>
      </c>
      <c r="BP113" s="4">
        <v>30</v>
      </c>
      <c r="BQ113" s="4">
        <v>40</v>
      </c>
      <c r="BR113" s="5">
        <v>44707.971178941327</v>
      </c>
      <c r="BS113" s="4" t="s">
        <v>1289</v>
      </c>
      <c r="BT113" s="6">
        <f>IFERROR(BU113/BV113,"")</f>
        <v>0.8</v>
      </c>
      <c r="BU113" s="4">
        <v>4</v>
      </c>
      <c r="BV113" s="4">
        <f>(COUNTIF(QuizzesByQuiz!I$2:I$100,C113)=0)*5</f>
        <v>5</v>
      </c>
      <c r="BW113" s="5">
        <v>44712.929439925298</v>
      </c>
      <c r="BX113" s="4" t="s">
        <v>1289</v>
      </c>
      <c r="BY113" s="6">
        <f>BZ113/CA113</f>
        <v>1</v>
      </c>
      <c r="BZ113" s="4">
        <v>100</v>
      </c>
      <c r="CA113" s="4">
        <v>100</v>
      </c>
      <c r="CB113" s="5">
        <v>44717.180844367147</v>
      </c>
      <c r="CC113" s="4" t="s">
        <v>1289</v>
      </c>
      <c r="CD113" s="6">
        <f>CE113/CF113</f>
        <v>1</v>
      </c>
      <c r="CE113" s="4">
        <v>100</v>
      </c>
      <c r="CF113" s="4">
        <v>100</v>
      </c>
      <c r="CG113" s="5">
        <v>44717.179316580805</v>
      </c>
      <c r="CH113" s="4" t="s">
        <v>1289</v>
      </c>
      <c r="CI113" s="6">
        <f>IFERROR(CJ113/CK113,"")</f>
        <v>1</v>
      </c>
      <c r="CJ113" s="4">
        <v>1</v>
      </c>
      <c r="CK113" s="4">
        <f>(COUNTIF(QuizzesByQuiz!I$2:I$100,C113)=0)*1</f>
        <v>1</v>
      </c>
      <c r="CL113" s="5">
        <v>44715.764250204506</v>
      </c>
      <c r="CM113" s="4" t="s">
        <v>1289</v>
      </c>
      <c r="CN113" s="6">
        <f>IFERROR(CO113/CP113,"")</f>
        <v>0.75</v>
      </c>
      <c r="CO113" s="4">
        <v>54</v>
      </c>
      <c r="CP113" s="4">
        <f>(COUNTIF('Exams by Exam'!D$2:D$5,C113)=0)*72</f>
        <v>72</v>
      </c>
      <c r="CQ113" s="5">
        <v>44720.097940842796</v>
      </c>
      <c r="CR113" s="4" t="s">
        <v>1289</v>
      </c>
      <c r="CS113" s="4" t="s">
        <v>1289</v>
      </c>
      <c r="CT113" s="6">
        <f>VLOOKUP(C113,Webwork!$G$2:$I$230,2,FALSE)/100</f>
        <v>0.94</v>
      </c>
    </row>
    <row r="114" spans="1:98" x14ac:dyDescent="0.2">
      <c r="A114" s="4" t="s">
        <v>404</v>
      </c>
      <c r="B114" s="4" t="s">
        <v>403</v>
      </c>
      <c r="C114" s="4" t="s">
        <v>400</v>
      </c>
      <c r="D114" s="8">
        <f>E114*20%+F114*10%+G114*40%+H114*30%</f>
        <v>0.80254710144927532</v>
      </c>
      <c r="E114" s="7">
        <f>CT114</f>
        <v>0.87</v>
      </c>
      <c r="F114" s="7">
        <f>(AVERAGE(K114,P114,U114,AK114,AP114,AU114,BE114,BJ114,BT114,CI114)+CD114)/(1+CD114)</f>
        <v>0.73583333333333334</v>
      </c>
      <c r="G114" s="6">
        <f>(SUM(Z114,AZ114,(BO114+BY114)/(1+BY114))-MIN(Z114,AZ114,(BO114+BY114)/(1+BY114)))/2</f>
        <v>0.71032608695652166</v>
      </c>
      <c r="H114" s="7">
        <f>CN114</f>
        <v>0.90277777777777779</v>
      </c>
      <c r="I114" s="4" t="s">
        <v>401</v>
      </c>
      <c r="J114" s="4" t="s">
        <v>1295</v>
      </c>
      <c r="K114" s="6">
        <f>IFERROR(L114/M114,"")</f>
        <v>1</v>
      </c>
      <c r="L114" s="4">
        <v>5</v>
      </c>
      <c r="M114" s="4">
        <f>(COUNTIF(QuizzesByQuiz!A$2:A$100,C114)=0)*5</f>
        <v>5</v>
      </c>
      <c r="N114" s="5">
        <v>44650.909747893682</v>
      </c>
      <c r="O114" s="4" t="s">
        <v>1289</v>
      </c>
      <c r="P114" s="6">
        <f>IFERROR(Q114/R114,"")</f>
        <v>0.25</v>
      </c>
      <c r="Q114" s="4">
        <v>1</v>
      </c>
      <c r="R114" s="4">
        <f>(COUNTIF(QuizzesByQuiz!B$2:B$100,C114)=0)*4</f>
        <v>4</v>
      </c>
      <c r="S114" s="5">
        <v>44657.935527447829</v>
      </c>
      <c r="T114" s="4" t="s">
        <v>1289</v>
      </c>
      <c r="U114" s="6">
        <f>IFERROR(V114/W114,"")</f>
        <v>0.4</v>
      </c>
      <c r="V114" s="4">
        <v>2</v>
      </c>
      <c r="W114" s="4">
        <f>(COUNTIF(QuizzesByQuiz!C$2:C$100,C114)=0)*5</f>
        <v>5</v>
      </c>
      <c r="X114" s="5">
        <v>44677.865289089474</v>
      </c>
      <c r="Y114" s="4" t="s">
        <v>1289</v>
      </c>
      <c r="Z114" s="6">
        <f>IFERROR(AA114/AB114,"")</f>
        <v>0.3</v>
      </c>
      <c r="AA114" s="4">
        <f>IF(COUNTA(AC114,AG114)&gt;0, MAX(AC114,AG114),"")</f>
        <v>7.5</v>
      </c>
      <c r="AB114" s="4">
        <f>25</f>
        <v>25</v>
      </c>
      <c r="AD114" s="4">
        <v>25</v>
      </c>
      <c r="AF114" s="4" t="s">
        <v>1289</v>
      </c>
      <c r="AG114" s="4">
        <v>7.5</v>
      </c>
      <c r="AH114" s="4">
        <v>25</v>
      </c>
      <c r="AI114" s="5">
        <v>44675.684660172876</v>
      </c>
      <c r="AJ114" s="4" t="s">
        <v>1289</v>
      </c>
      <c r="AK114" s="6">
        <f>IFERROR(AL114/AM114,"")</f>
        <v>1</v>
      </c>
      <c r="AL114" s="4">
        <v>5</v>
      </c>
      <c r="AM114" s="4">
        <f>(COUNTIF(QuizzesByQuiz!D$2:D$100,C114)=0)*5</f>
        <v>5</v>
      </c>
      <c r="AN114" s="5">
        <v>44674.701727325271</v>
      </c>
      <c r="AO114" s="4" t="s">
        <v>1289</v>
      </c>
      <c r="AP114" s="6">
        <f>IFERROR(AQ114/AR114,"")</f>
        <v>0.33333333333333331</v>
      </c>
      <c r="AQ114" s="4">
        <v>1</v>
      </c>
      <c r="AR114" s="4">
        <f>(COUNTIF(QuizzesByQuiz!E$2:E$100,C114)=0)*3</f>
        <v>3</v>
      </c>
      <c r="AS114" s="5">
        <v>44680.734393371968</v>
      </c>
      <c r="AT114" s="4" t="s">
        <v>1289</v>
      </c>
      <c r="AU114" s="6">
        <f>IFERROR(AV114/AW114,"")</f>
        <v>0.33333333333333331</v>
      </c>
      <c r="AV114" s="4">
        <v>2</v>
      </c>
      <c r="AW114" s="4">
        <f>(COUNTIF(QuizzesByQuiz!F$2:F$100,C114)=0)*6</f>
        <v>6</v>
      </c>
      <c r="AX114" s="5">
        <v>44687.695802950198</v>
      </c>
      <c r="AY114" s="4" t="s">
        <v>1289</v>
      </c>
      <c r="AZ114" s="6">
        <f>IFERROR(BA114/BB114,"")</f>
        <v>0.69565217391304346</v>
      </c>
      <c r="BA114" s="4">
        <v>16</v>
      </c>
      <c r="BB114" s="4">
        <v>23</v>
      </c>
      <c r="BC114" s="5">
        <v>44699.005598438845</v>
      </c>
      <c r="BD114" s="4" t="s">
        <v>1289</v>
      </c>
      <c r="BE114" s="6">
        <f>IFERROR(BF114/BG114,"")</f>
        <v>0</v>
      </c>
      <c r="BF114" s="4">
        <v>0</v>
      </c>
      <c r="BG114" s="4">
        <f>(COUNTIF(QuizzesByQuiz!G$2:G$100,C114)=0)*3</f>
        <v>3</v>
      </c>
      <c r="BH114" s="5">
        <v>44698.621120050331</v>
      </c>
      <c r="BI114" s="4" t="s">
        <v>1289</v>
      </c>
      <c r="BJ114" s="6">
        <f>IFERROR(BK114/BL114,"")</f>
        <v>0</v>
      </c>
      <c r="BK114" s="4">
        <v>0</v>
      </c>
      <c r="BL114" s="4">
        <f>(COUNTIF(QuizzesByQuiz!H$2:H$100,C114)=0)*3</f>
        <v>3</v>
      </c>
      <c r="BM114" s="5">
        <v>44701.824794359243</v>
      </c>
      <c r="BN114" s="4" t="s">
        <v>1289</v>
      </c>
      <c r="BO114" s="6">
        <f>IFERROR(BP114/BQ114,"")</f>
        <v>0.45</v>
      </c>
      <c r="BP114" s="4">
        <v>18</v>
      </c>
      <c r="BQ114" s="4">
        <v>40</v>
      </c>
      <c r="BR114" s="5">
        <v>44707.971550381728</v>
      </c>
      <c r="BS114" s="4" t="s">
        <v>1289</v>
      </c>
      <c r="BT114" s="6">
        <f>IFERROR(BU114/BV114,"")</f>
        <v>0.4</v>
      </c>
      <c r="BU114" s="4">
        <v>2</v>
      </c>
      <c r="BV114" s="4">
        <f>(COUNTIF(QuizzesByQuiz!I$2:I$100,C114)=0)*5</f>
        <v>5</v>
      </c>
      <c r="BW114" s="5">
        <v>44708.725648068197</v>
      </c>
      <c r="BX114" s="4" t="s">
        <v>1289</v>
      </c>
      <c r="BY114" s="6">
        <f>BZ114/CA114</f>
        <v>1</v>
      </c>
      <c r="BZ114" s="4">
        <v>100</v>
      </c>
      <c r="CA114" s="4">
        <v>100</v>
      </c>
      <c r="CB114" s="5">
        <v>44719.243437057608</v>
      </c>
      <c r="CC114" s="4" t="s">
        <v>1289</v>
      </c>
      <c r="CD114" s="6">
        <f>CE114/CF114</f>
        <v>1</v>
      </c>
      <c r="CE114" s="4">
        <v>100</v>
      </c>
      <c r="CF114" s="4">
        <v>100</v>
      </c>
      <c r="CG114" s="5">
        <v>44718.720793357119</v>
      </c>
      <c r="CH114" s="4" t="s">
        <v>1289</v>
      </c>
      <c r="CI114" s="6">
        <f>IFERROR(CJ114/CK114,"")</f>
        <v>1</v>
      </c>
      <c r="CJ114" s="4">
        <v>1</v>
      </c>
      <c r="CK114" s="4">
        <f>(COUNTIF(QuizzesByQuiz!I$2:I$100,C114)=0)*1</f>
        <v>1</v>
      </c>
      <c r="CL114" s="5">
        <v>44715.763466286422</v>
      </c>
      <c r="CM114" s="4" t="s">
        <v>1289</v>
      </c>
      <c r="CN114" s="6">
        <f>IFERROR(CO114/CP114,"")</f>
        <v>0.90277777777777779</v>
      </c>
      <c r="CO114" s="4">
        <v>65</v>
      </c>
      <c r="CP114" s="4">
        <f>(COUNTIF('Exams by Exam'!D$2:D$5,C114)=0)*72</f>
        <v>72</v>
      </c>
      <c r="CQ114" s="5">
        <v>44720.097939546169</v>
      </c>
      <c r="CR114" s="4" t="s">
        <v>1289</v>
      </c>
      <c r="CS114" s="4" t="s">
        <v>1289</v>
      </c>
      <c r="CT114" s="6">
        <f>VLOOKUP(C114,Webwork!$G$2:$I$230,2,FALSE)/100</f>
        <v>0.87</v>
      </c>
    </row>
    <row r="115" spans="1:98" x14ac:dyDescent="0.2">
      <c r="A115" s="4" t="s">
        <v>596</v>
      </c>
      <c r="B115" s="4" t="s">
        <v>595</v>
      </c>
      <c r="C115" s="4" t="s">
        <v>592</v>
      </c>
      <c r="D115" s="8">
        <f>E115*20%+F115*10%+G115*40%+H115*30%</f>
        <v>0.80299999999999994</v>
      </c>
      <c r="E115" s="7">
        <f>CT115</f>
        <v>0.89</v>
      </c>
      <c r="F115" s="7">
        <f>(AVERAGE(K115,P115,U115,AK115,AP115,AU115,BE115,BJ115,BT115,CI115)+CD115)/(1+CD115)</f>
        <v>0.76666666666666661</v>
      </c>
      <c r="G115" s="6">
        <f>(SUM(Z115,AZ115,(BO115+BY115)/(1+BY115))-MIN(Z115,AZ115,(BO115+BY115)/(1+BY115)))/2</f>
        <v>0.69374999999999998</v>
      </c>
      <c r="H115" s="7">
        <f>CN115</f>
        <v>0.90277777777777779</v>
      </c>
      <c r="I115" s="4" t="s">
        <v>593</v>
      </c>
      <c r="J115" s="4" t="s">
        <v>1291</v>
      </c>
      <c r="K115" s="6">
        <f>IFERROR(L115/M115,"")</f>
        <v>1</v>
      </c>
      <c r="L115" s="4">
        <v>5</v>
      </c>
      <c r="M115" s="4">
        <f>(COUNTIF(QuizzesByQuiz!A$2:A$100,C115)=0)*5</f>
        <v>5</v>
      </c>
      <c r="N115" s="5">
        <v>44653.065620421039</v>
      </c>
      <c r="O115" s="4" t="s">
        <v>1289</v>
      </c>
      <c r="P115" s="6">
        <f>IFERROR(Q115/R115,"")</f>
        <v>0.5</v>
      </c>
      <c r="Q115" s="4">
        <v>2</v>
      </c>
      <c r="R115" s="4">
        <f>(COUNTIF(QuizzesByQuiz!B$2:B$100,C115)=0)*4</f>
        <v>4</v>
      </c>
      <c r="S115" s="5">
        <v>44659.684212725013</v>
      </c>
      <c r="T115" s="4" t="s">
        <v>1289</v>
      </c>
      <c r="U115" s="6">
        <f>IFERROR(V115/W115,"")</f>
        <v>0.4</v>
      </c>
      <c r="V115" s="4">
        <v>2</v>
      </c>
      <c r="W115" s="4">
        <f>(COUNTIF(QuizzesByQuiz!C$2:C$100,C115)=0)*5</f>
        <v>5</v>
      </c>
      <c r="X115" s="5">
        <v>44666.694445149784</v>
      </c>
      <c r="Y115" s="4" t="s">
        <v>1289</v>
      </c>
      <c r="Z115" s="6">
        <f>IFERROR(AA115/AB115,"")</f>
        <v>0.5</v>
      </c>
      <c r="AA115" s="4">
        <f>IF(COUNTA(AC115,AG115)&gt;0, MAX(AC115,AG115),"")</f>
        <v>12.5</v>
      </c>
      <c r="AB115" s="4">
        <f>25</f>
        <v>25</v>
      </c>
      <c r="AC115" s="4">
        <v>12.5</v>
      </c>
      <c r="AD115" s="4">
        <v>25</v>
      </c>
      <c r="AE115" s="5">
        <v>44674.67535958947</v>
      </c>
      <c r="AF115" s="4" t="s">
        <v>1289</v>
      </c>
      <c r="AH115" s="4">
        <v>25</v>
      </c>
      <c r="AJ115" s="4" t="s">
        <v>1289</v>
      </c>
      <c r="AK115" s="6">
        <f>IFERROR(AL115/AM115,"")</f>
        <v>1</v>
      </c>
      <c r="AL115" s="4">
        <v>5</v>
      </c>
      <c r="AM115" s="4">
        <f>(COUNTIF(QuizzesByQuiz!D$2:D$100,C115)=0)*5</f>
        <v>5</v>
      </c>
      <c r="AN115" s="5">
        <v>44674.701727908934</v>
      </c>
      <c r="AO115" s="4" t="s">
        <v>1289</v>
      </c>
      <c r="AP115" s="6">
        <f>IFERROR(AQ115/AR115,"")</f>
        <v>0.33333333333333331</v>
      </c>
      <c r="AQ115" s="4">
        <v>1</v>
      </c>
      <c r="AR115" s="4">
        <f>(COUNTIF(QuizzesByQuiz!E$2:E$100,C115)=0)*3</f>
        <v>3</v>
      </c>
      <c r="AS115" s="5">
        <v>44680.734393780993</v>
      </c>
      <c r="AT115" s="4" t="s">
        <v>1289</v>
      </c>
      <c r="AU115" s="6">
        <f>IFERROR(AV115/AW115,"")</f>
        <v>0.5</v>
      </c>
      <c r="AV115" s="4">
        <v>3</v>
      </c>
      <c r="AW115" s="4">
        <f>(COUNTIF(QuizzesByQuiz!F$2:F$100,C115)=0)*6</f>
        <v>6</v>
      </c>
      <c r="AX115" s="5">
        <v>44687.695803302369</v>
      </c>
      <c r="AY115" s="4" t="s">
        <v>1289</v>
      </c>
      <c r="AZ115" s="6">
        <f>IFERROR(BA115/BB115,"")</f>
        <v>0.5</v>
      </c>
      <c r="BA115" s="4">
        <v>11.5</v>
      </c>
      <c r="BB115" s="4">
        <v>23</v>
      </c>
      <c r="BC115" s="5">
        <v>44692.285545436476</v>
      </c>
      <c r="BD115" s="4" t="s">
        <v>1289</v>
      </c>
      <c r="BE115" s="6">
        <f>IFERROR(BF115/BG115,"")</f>
        <v>0.66666666666666663</v>
      </c>
      <c r="BF115" s="4">
        <v>2</v>
      </c>
      <c r="BG115" s="4">
        <f>(COUNTIF(QuizzesByQuiz!G$2:G$100,C115)=0)*3</f>
        <v>3</v>
      </c>
      <c r="BH115" s="5">
        <v>44694.696380279725</v>
      </c>
      <c r="BI115" s="4" t="s">
        <v>1289</v>
      </c>
      <c r="BJ115" s="6">
        <f>IFERROR(BK115/BL115,"")</f>
        <v>0.33333333333333331</v>
      </c>
      <c r="BK115" s="4">
        <v>1</v>
      </c>
      <c r="BL115" s="4">
        <f>(COUNTIF(QuizzesByQuiz!H$2:H$100,C115)=0)*3</f>
        <v>3</v>
      </c>
      <c r="BM115" s="5">
        <v>44701.693943398241</v>
      </c>
      <c r="BN115" s="4" t="s">
        <v>1289</v>
      </c>
      <c r="BO115" s="6">
        <f>IFERROR(BP115/BQ115,"")</f>
        <v>0.77500000000000002</v>
      </c>
      <c r="BP115" s="4">
        <v>31</v>
      </c>
      <c r="BQ115" s="4">
        <v>40</v>
      </c>
      <c r="BR115" s="5">
        <v>44707.971686038931</v>
      </c>
      <c r="BS115" s="4" t="s">
        <v>1289</v>
      </c>
      <c r="BT115" s="6">
        <f>IFERROR(BU115/BV115,"")</f>
        <v>0.6</v>
      </c>
      <c r="BU115" s="4">
        <v>3</v>
      </c>
      <c r="BV115" s="4">
        <f>(COUNTIF(QuizzesByQuiz!I$2:I$100,C115)=0)*5</f>
        <v>5</v>
      </c>
      <c r="BW115" s="5">
        <v>44708.703370923256</v>
      </c>
      <c r="BX115" s="4" t="s">
        <v>1289</v>
      </c>
      <c r="BY115" s="6">
        <f>BZ115/CA115</f>
        <v>1</v>
      </c>
      <c r="BZ115" s="4">
        <v>100</v>
      </c>
      <c r="CA115" s="4">
        <v>100</v>
      </c>
      <c r="CB115" s="5">
        <v>44716.927339107468</v>
      </c>
      <c r="CC115" s="4" t="s">
        <v>1289</v>
      </c>
      <c r="CD115" s="6">
        <f>CE115/CF115</f>
        <v>1</v>
      </c>
      <c r="CE115" s="4">
        <v>100</v>
      </c>
      <c r="CF115" s="4">
        <v>100</v>
      </c>
      <c r="CG115" s="5">
        <v>44718.890836521896</v>
      </c>
      <c r="CH115" s="4" t="s">
        <v>1289</v>
      </c>
      <c r="CI115" s="6">
        <f>IFERROR(CJ115/CK115,"")</f>
        <v>0</v>
      </c>
      <c r="CJ115" s="4">
        <v>0</v>
      </c>
      <c r="CK115" s="4">
        <f>(COUNTIF(QuizzesByQuiz!I$2:I$100,C115)=0)*1</f>
        <v>1</v>
      </c>
      <c r="CL115" s="5">
        <v>44715.723811902732</v>
      </c>
      <c r="CM115" s="4" t="s">
        <v>1289</v>
      </c>
      <c r="CN115" s="6">
        <f>IFERROR(CO115/CP115,"")</f>
        <v>0.90277777777777779</v>
      </c>
      <c r="CO115" s="4">
        <v>65</v>
      </c>
      <c r="CP115" s="4">
        <f>(COUNTIF('Exams by Exam'!D$2:D$5,C115)=0)*72</f>
        <v>72</v>
      </c>
      <c r="CQ115" s="5">
        <v>44720.09793949392</v>
      </c>
      <c r="CR115" s="4" t="s">
        <v>1289</v>
      </c>
      <c r="CS115" s="4" t="s">
        <v>1289</v>
      </c>
      <c r="CT115" s="6">
        <f>VLOOKUP(C115,Webwork!$G$2:$I$230,2,FALSE)/100</f>
        <v>0.89</v>
      </c>
    </row>
    <row r="116" spans="1:98" x14ac:dyDescent="0.2">
      <c r="A116" s="4" t="s">
        <v>318</v>
      </c>
      <c r="B116" s="4" t="s">
        <v>956</v>
      </c>
      <c r="C116" s="4" t="s">
        <v>953</v>
      </c>
      <c r="D116" s="8">
        <f>E116*20%+F116*10%+G116*40%+H116*30%</f>
        <v>0.80327898550724641</v>
      </c>
      <c r="E116" s="7">
        <f>CT116</f>
        <v>1</v>
      </c>
      <c r="F116" s="7">
        <f>(AVERAGE(K116,P116,U116,AK116,AP116,AU116,BE116,BJ116,BT116,CI116)+CD116)/(1+CD116)</f>
        <v>0.63749999999999996</v>
      </c>
      <c r="G116" s="6">
        <f>(SUM(Z116,AZ116,(BO116+BY116)/(1+BY116))-MIN(Z116,AZ116,(BO116+BY116)/(1+BY116)))/2</f>
        <v>0.70298913043478262</v>
      </c>
      <c r="H116" s="7">
        <f>CN116</f>
        <v>0.86111111111111116</v>
      </c>
      <c r="I116" s="4" t="s">
        <v>954</v>
      </c>
      <c r="J116" s="4" t="s">
        <v>1297</v>
      </c>
      <c r="K116" s="6">
        <f>IFERROR(L116/M116,"")</f>
        <v>1</v>
      </c>
      <c r="L116" s="4">
        <v>5</v>
      </c>
      <c r="M116" s="4">
        <f>(COUNTIF(QuizzesByQuiz!A$2:A$100,C116)=0)*5</f>
        <v>5</v>
      </c>
      <c r="N116" s="5">
        <v>44653.067148251765</v>
      </c>
      <c r="O116" s="4" t="s">
        <v>1289</v>
      </c>
      <c r="P116" s="6">
        <f>IFERROR(Q116/R116,"")</f>
        <v>0.25</v>
      </c>
      <c r="Q116" s="4">
        <v>1</v>
      </c>
      <c r="R116" s="4">
        <f>(COUNTIF(QuizzesByQuiz!B$2:B$100,C116)=0)*4</f>
        <v>4</v>
      </c>
      <c r="S116" s="5">
        <v>44659.685436308966</v>
      </c>
      <c r="T116" s="4" t="s">
        <v>1289</v>
      </c>
      <c r="U116" s="6">
        <f>IFERROR(V116/W116,"")</f>
        <v>0.6</v>
      </c>
      <c r="V116" s="4">
        <v>3</v>
      </c>
      <c r="W116" s="4">
        <f>(COUNTIF(QuizzesByQuiz!C$2:C$100,C116)=0)*5</f>
        <v>5</v>
      </c>
      <c r="X116" s="5">
        <v>44667.931409905548</v>
      </c>
      <c r="Y116" s="4" t="s">
        <v>1289</v>
      </c>
      <c r="Z116" s="6">
        <f>IFERROR(AA116/AB116,"")</f>
        <v>0.44</v>
      </c>
      <c r="AA116" s="4">
        <f>IF(COUNTA(AC116,AG116)&gt;0, MAX(AC116,AG116),"")</f>
        <v>11</v>
      </c>
      <c r="AB116" s="4">
        <f>25</f>
        <v>25</v>
      </c>
      <c r="AD116" s="4">
        <v>25</v>
      </c>
      <c r="AF116" s="4" t="s">
        <v>1289</v>
      </c>
      <c r="AG116" s="4">
        <v>11</v>
      </c>
      <c r="AH116" s="4">
        <v>25</v>
      </c>
      <c r="AI116" s="5">
        <v>44675.682070284223</v>
      </c>
      <c r="AJ116" s="4" t="s">
        <v>1289</v>
      </c>
      <c r="AK116" s="6">
        <f>IFERROR(AL116/AM116,"")</f>
        <v>0</v>
      </c>
      <c r="AM116" s="4">
        <f>(COUNTIF(QuizzesByQuiz!D$2:D$100,C116)=0)*5</f>
        <v>5</v>
      </c>
      <c r="AO116" s="4" t="s">
        <v>1289</v>
      </c>
      <c r="AP116" s="6">
        <f>IFERROR(AQ116/AR116,"")</f>
        <v>0</v>
      </c>
      <c r="AQ116" s="4">
        <v>0</v>
      </c>
      <c r="AR116" s="4">
        <f>(COUNTIF(QuizzesByQuiz!E$2:E$100,C116)=0)*3</f>
        <v>3</v>
      </c>
      <c r="AS116" s="5">
        <v>44680.804338936527</v>
      </c>
      <c r="AT116" s="4" t="s">
        <v>1289</v>
      </c>
      <c r="AU116" s="6">
        <f>IFERROR(AV116/AW116,"")</f>
        <v>0.16666666666666666</v>
      </c>
      <c r="AV116" s="4">
        <v>1</v>
      </c>
      <c r="AW116" s="4">
        <f>(COUNTIF(QuizzesByQuiz!F$2:F$100,C116)=0)*6</f>
        <v>6</v>
      </c>
      <c r="AX116" s="5">
        <v>44687.937172302569</v>
      </c>
      <c r="AY116" s="4" t="s">
        <v>1289</v>
      </c>
      <c r="AZ116" s="6">
        <f>IFERROR(BA116/BB116,"")</f>
        <v>0.54347826086956519</v>
      </c>
      <c r="BA116" s="4">
        <v>12.5</v>
      </c>
      <c r="BB116" s="4">
        <v>23</v>
      </c>
      <c r="BC116" s="5">
        <v>44692.286386321422</v>
      </c>
      <c r="BD116" s="4" t="s">
        <v>1289</v>
      </c>
      <c r="BE116" s="6">
        <f>IFERROR(BF116/BG116,"")</f>
        <v>0</v>
      </c>
      <c r="BF116" s="4">
        <v>0</v>
      </c>
      <c r="BG116" s="4">
        <f>(COUNTIF(QuizzesByQuiz!G$2:G$100,C116)=0)*3</f>
        <v>3</v>
      </c>
      <c r="BH116" s="5">
        <v>44698.621119677147</v>
      </c>
      <c r="BI116" s="4" t="s">
        <v>1289</v>
      </c>
      <c r="BJ116" s="6">
        <f>IFERROR(BK116/BL116,"")</f>
        <v>0.33333333333333331</v>
      </c>
      <c r="BK116" s="4">
        <v>1</v>
      </c>
      <c r="BL116" s="4">
        <f>(COUNTIF(QuizzesByQuiz!H$2:H$100,C116)=0)*3</f>
        <v>3</v>
      </c>
      <c r="BM116" s="5">
        <v>44701.824794526459</v>
      </c>
      <c r="BN116" s="4" t="s">
        <v>1289</v>
      </c>
      <c r="BO116" s="6">
        <f>IFERROR(BP116/BQ116,"")</f>
        <v>0.72499999999999998</v>
      </c>
      <c r="BP116" s="4">
        <v>29</v>
      </c>
      <c r="BQ116" s="4">
        <v>40</v>
      </c>
      <c r="BR116" s="5">
        <v>44707.971685992525</v>
      </c>
      <c r="BS116" s="4" t="s">
        <v>1289</v>
      </c>
      <c r="BT116" s="6">
        <f>IFERROR(BU116/BV116,"")</f>
        <v>0.4</v>
      </c>
      <c r="BU116" s="4">
        <v>2</v>
      </c>
      <c r="BV116" s="4">
        <f>(COUNTIF(QuizzesByQuiz!I$2:I$100,C116)=0)*5</f>
        <v>5</v>
      </c>
      <c r="BW116" s="5">
        <v>44708.725648097177</v>
      </c>
      <c r="BX116" s="4" t="s">
        <v>1289</v>
      </c>
      <c r="BY116" s="6">
        <f>BZ116/CA116</f>
        <v>1</v>
      </c>
      <c r="BZ116" s="4">
        <v>100</v>
      </c>
      <c r="CA116" s="4">
        <v>100</v>
      </c>
      <c r="CB116" s="5">
        <v>44719.230861720964</v>
      </c>
      <c r="CC116" s="4" t="s">
        <v>1289</v>
      </c>
      <c r="CD116" s="6">
        <f>CE116/CF116</f>
        <v>1</v>
      </c>
      <c r="CE116" s="4">
        <v>100</v>
      </c>
      <c r="CF116" s="4">
        <v>100</v>
      </c>
      <c r="CG116" s="5">
        <v>44719.239770890592</v>
      </c>
      <c r="CH116" s="4" t="s">
        <v>1289</v>
      </c>
      <c r="CI116" s="6">
        <f>IFERROR(CJ116/CK116,"")</f>
        <v>0</v>
      </c>
      <c r="CJ116" s="4">
        <v>0</v>
      </c>
      <c r="CK116" s="4">
        <f>(COUNTIF(QuizzesByQuiz!I$2:I$100,C116)=0)*1</f>
        <v>1</v>
      </c>
      <c r="CL116" s="5">
        <v>44715.76346583452</v>
      </c>
      <c r="CM116" s="4" t="s">
        <v>1289</v>
      </c>
      <c r="CN116" s="6">
        <f>IFERROR(CO116/CP116,"")</f>
        <v>0.86111111111111116</v>
      </c>
      <c r="CO116" s="4">
        <v>62</v>
      </c>
      <c r="CP116" s="4">
        <f>(COUNTIF('Exams by Exam'!D$2:D$5,C116)=0)*72</f>
        <v>72</v>
      </c>
      <c r="CQ116" s="5">
        <v>44720.098174833489</v>
      </c>
      <c r="CR116" s="4" t="s">
        <v>1289</v>
      </c>
      <c r="CS116" s="4" t="s">
        <v>1289</v>
      </c>
      <c r="CT116" s="6">
        <f>VLOOKUP(C116,Webwork!$G$2:$I$230,2,FALSE)/100</f>
        <v>1</v>
      </c>
    </row>
    <row r="117" spans="1:98" x14ac:dyDescent="0.2">
      <c r="A117" s="4" t="s">
        <v>687</v>
      </c>
      <c r="B117" s="4" t="s">
        <v>730</v>
      </c>
      <c r="C117" s="4" t="s">
        <v>727</v>
      </c>
      <c r="D117" s="8">
        <f>E117*20%+F117*10%+G117*40%+H117*30%</f>
        <v>0.80695833333333344</v>
      </c>
      <c r="E117" s="7">
        <f>CT117</f>
        <v>0.95</v>
      </c>
      <c r="F117" s="7">
        <f>(AVERAGE(K117,P117,U117,AK117,AP117,AU117,BE117,BJ117,BT117,CI117)+CD117)/(1+CD117)</f>
        <v>0.86874999999999991</v>
      </c>
      <c r="G117" s="6">
        <f>(SUM(Z117,AZ117,(BO117+BY117)/(1+BY117))-MIN(Z117,AZ117,(BO117+BY117)/(1+BY117)))/2</f>
        <v>0.63250000000000006</v>
      </c>
      <c r="H117" s="7">
        <f>CN117</f>
        <v>0.92361111111111116</v>
      </c>
      <c r="I117" s="4" t="s">
        <v>728</v>
      </c>
      <c r="J117" s="4" t="s">
        <v>1301</v>
      </c>
      <c r="K117" s="6">
        <f>IFERROR(L117/M117,"")</f>
        <v>1</v>
      </c>
      <c r="L117" s="4">
        <v>5</v>
      </c>
      <c r="M117" s="4">
        <f>(COUNTIF(QuizzesByQuiz!A$2:A$100,C117)=0)*5</f>
        <v>5</v>
      </c>
      <c r="N117" s="5">
        <v>44650.909748638383</v>
      </c>
      <c r="O117" s="4" t="s">
        <v>1289</v>
      </c>
      <c r="P117" s="6">
        <f>IFERROR(Q117/R117,"")</f>
        <v>0.5</v>
      </c>
      <c r="Q117" s="4">
        <v>2</v>
      </c>
      <c r="R117" s="4">
        <f>(COUNTIF(QuizzesByQuiz!B$2:B$100,C117)=0)*4</f>
        <v>4</v>
      </c>
      <c r="S117" s="5">
        <v>44657.935529036695</v>
      </c>
      <c r="T117" s="4" t="s">
        <v>1289</v>
      </c>
      <c r="U117" s="6">
        <f>IFERROR(V117/W117,"")</f>
        <v>0.8</v>
      </c>
      <c r="V117" s="4">
        <v>4</v>
      </c>
      <c r="W117" s="4">
        <f>(COUNTIF(QuizzesByQuiz!C$2:C$100,C117)=0)*5</f>
        <v>5</v>
      </c>
      <c r="X117" s="5">
        <v>44677.865289712237</v>
      </c>
      <c r="Y117" s="4" t="s">
        <v>1289</v>
      </c>
      <c r="Z117" s="6">
        <f>IFERROR(AA117/AB117,"")</f>
        <v>0.54</v>
      </c>
      <c r="AA117" s="4">
        <f>IF(COUNTA(AC117,AG117)&gt;0, MAX(AC117,AG117),"")</f>
        <v>13.5</v>
      </c>
      <c r="AB117" s="4">
        <f>25</f>
        <v>25</v>
      </c>
      <c r="AC117" s="4">
        <v>13.5</v>
      </c>
      <c r="AD117" s="4">
        <v>25</v>
      </c>
      <c r="AE117" s="5">
        <v>44674.675359485191</v>
      </c>
      <c r="AF117" s="4" t="s">
        <v>1289</v>
      </c>
      <c r="AH117" s="4">
        <v>25</v>
      </c>
      <c r="AJ117" s="4" t="s">
        <v>1289</v>
      </c>
      <c r="AK117" s="6" t="str">
        <f>IFERROR(AL117/AM117,"")</f>
        <v/>
      </c>
      <c r="AM117" s="4">
        <f>(COUNTIF(QuizzesByQuiz!D$2:D$100,C117)=0)*5</f>
        <v>0</v>
      </c>
      <c r="AO117" s="4" t="s">
        <v>1289</v>
      </c>
      <c r="AP117" s="6">
        <f>IFERROR(AQ117/AR117,"")</f>
        <v>0.66666666666666663</v>
      </c>
      <c r="AQ117" s="4">
        <v>2</v>
      </c>
      <c r="AR117" s="4">
        <f>(COUNTIF(QuizzesByQuiz!E$2:E$100,C117)=0)*3</f>
        <v>3</v>
      </c>
      <c r="AS117" s="5">
        <v>44687.925386540912</v>
      </c>
      <c r="AT117" s="4" t="s">
        <v>1289</v>
      </c>
      <c r="AU117" s="6" t="str">
        <f>IFERROR(AV117/AW117,"")</f>
        <v/>
      </c>
      <c r="AW117" s="4">
        <f>(COUNTIF(QuizzesByQuiz!F$2:F$100,C117)=0)*6</f>
        <v>0</v>
      </c>
      <c r="AY117" s="4" t="s">
        <v>1289</v>
      </c>
      <c r="AZ117" s="6">
        <f>IFERROR(BA117/BB117,"")</f>
        <v>0.47826086956521741</v>
      </c>
      <c r="BA117" s="4">
        <v>11</v>
      </c>
      <c r="BB117" s="4">
        <v>23</v>
      </c>
      <c r="BC117" s="5">
        <v>44692.29262893516</v>
      </c>
      <c r="BD117" s="4" t="s">
        <v>1289</v>
      </c>
      <c r="BE117" s="6">
        <f>IFERROR(BF117/BG117,"")</f>
        <v>1</v>
      </c>
      <c r="BF117" s="4">
        <v>3</v>
      </c>
      <c r="BG117" s="4">
        <f>(COUNTIF(QuizzesByQuiz!G$2:G$100,C117)=0)*3</f>
        <v>3</v>
      </c>
      <c r="BH117" s="5">
        <v>44694.823170593256</v>
      </c>
      <c r="BI117" s="4" t="s">
        <v>1289</v>
      </c>
      <c r="BJ117" s="6">
        <f>IFERROR(BK117/BL117,"")</f>
        <v>0.33333333333333331</v>
      </c>
      <c r="BK117" s="4">
        <v>1</v>
      </c>
      <c r="BL117" s="4">
        <f>(COUNTIF(QuizzesByQuiz!H$2:H$100,C117)=0)*3</f>
        <v>3</v>
      </c>
      <c r="BM117" s="5">
        <v>44702.0337666786</v>
      </c>
      <c r="BN117" s="4" t="s">
        <v>1289</v>
      </c>
      <c r="BO117" s="6">
        <f>IFERROR(BP117/BQ117,"")</f>
        <v>0.72499999999999998</v>
      </c>
      <c r="BP117" s="4">
        <v>29</v>
      </c>
      <c r="BQ117" s="4">
        <v>40</v>
      </c>
      <c r="BR117" s="5">
        <v>44707.971399375412</v>
      </c>
      <c r="BS117" s="4" t="s">
        <v>1289</v>
      </c>
      <c r="BT117" s="6">
        <f>IFERROR(BU117/BV117,"")</f>
        <v>0.6</v>
      </c>
      <c r="BU117" s="4">
        <v>3</v>
      </c>
      <c r="BV117" s="4">
        <f>(COUNTIF(QuizzesByQuiz!I$2:I$100,C117)=0)*5</f>
        <v>5</v>
      </c>
      <c r="BW117" s="5">
        <v>44712.929440065927</v>
      </c>
      <c r="BX117" s="4" t="s">
        <v>1289</v>
      </c>
      <c r="BY117" s="6">
        <f>BZ117/CA117</f>
        <v>0</v>
      </c>
      <c r="CA117" s="4">
        <v>100</v>
      </c>
      <c r="CC117" s="4" t="s">
        <v>1289</v>
      </c>
      <c r="CD117" s="6">
        <f>CE117/CF117</f>
        <v>1</v>
      </c>
      <c r="CE117" s="4">
        <v>100</v>
      </c>
      <c r="CF117" s="4">
        <v>100</v>
      </c>
      <c r="CG117" s="5">
        <v>44715.213608371938</v>
      </c>
      <c r="CH117" s="4" t="s">
        <v>1289</v>
      </c>
      <c r="CI117" s="6">
        <f>IFERROR(CJ117/CK117,"")</f>
        <v>1</v>
      </c>
      <c r="CJ117" s="4">
        <v>1</v>
      </c>
      <c r="CK117" s="4">
        <f>(COUNTIF(QuizzesByQuiz!I$2:I$100,C117)=0)*1</f>
        <v>1</v>
      </c>
      <c r="CL117" s="5">
        <v>44715.764250273394</v>
      </c>
      <c r="CM117" s="4" t="s">
        <v>1289</v>
      </c>
      <c r="CN117" s="6">
        <f>IFERROR(CO117/CP117,"")</f>
        <v>0.92361111111111116</v>
      </c>
      <c r="CO117" s="4">
        <v>66.5</v>
      </c>
      <c r="CP117" s="4">
        <f>(COUNTIF('Exams by Exam'!D$2:D$5,C117)=0)*72</f>
        <v>72</v>
      </c>
      <c r="CQ117" s="5">
        <v>44720.098042330108</v>
      </c>
      <c r="CR117" s="4" t="s">
        <v>1289</v>
      </c>
      <c r="CS117" s="4" t="s">
        <v>1289</v>
      </c>
      <c r="CT117" s="6">
        <f>VLOOKUP(C117,Webwork!$G$2:$I$230,2,FALSE)/100</f>
        <v>0.95</v>
      </c>
    </row>
    <row r="118" spans="1:98" x14ac:dyDescent="0.2">
      <c r="A118" s="4" t="s">
        <v>1189</v>
      </c>
      <c r="B118" s="4" t="s">
        <v>1188</v>
      </c>
      <c r="C118" s="4" t="s">
        <v>1185</v>
      </c>
      <c r="D118" s="8">
        <f>E118*20%+F118*10%+G118*40%+H118*30%</f>
        <v>0.80786904761904754</v>
      </c>
      <c r="E118" s="7">
        <f>CT118</f>
        <v>0.7</v>
      </c>
      <c r="F118" s="7">
        <f>(AVERAGE(K118,P118,U118,AK118,AP118,AU118,BE118,BJ118,BT118,CI118)+CD118)/(1+CD118)</f>
        <v>0.9011904761904761</v>
      </c>
      <c r="G118" s="6">
        <f>(SUM(Z118,AZ118,(BO118+BY118)/(1+BY118))-MIN(Z118,AZ118,(BO118+BY118)/(1+BY118)))/2</f>
        <v>0.75687499999999996</v>
      </c>
      <c r="H118" s="7">
        <f>CN118</f>
        <v>0.91666666666666663</v>
      </c>
      <c r="I118" s="4" t="s">
        <v>1186</v>
      </c>
      <c r="J118" s="4" t="s">
        <v>1292</v>
      </c>
      <c r="K118" s="6">
        <f>IFERROR(L118/M118,"")</f>
        <v>1</v>
      </c>
      <c r="L118" s="4">
        <v>5</v>
      </c>
      <c r="M118" s="4">
        <f>(COUNTIF(QuizzesByQuiz!A$2:A$100,C118)=0)*5</f>
        <v>5</v>
      </c>
      <c r="N118" s="5">
        <v>44650.909748856269</v>
      </c>
      <c r="O118" s="4" t="s">
        <v>1289</v>
      </c>
      <c r="P118" s="6">
        <f>IFERROR(Q118/R118,"")</f>
        <v>0.75</v>
      </c>
      <c r="Q118" s="4">
        <v>3</v>
      </c>
      <c r="R118" s="4">
        <f>(COUNTIF(QuizzesByQuiz!B$2:B$100,C118)=0)*4</f>
        <v>4</v>
      </c>
      <c r="S118" s="5">
        <v>44657.935526625581</v>
      </c>
      <c r="T118" s="4" t="s">
        <v>1289</v>
      </c>
      <c r="U118" s="6">
        <f>IFERROR(V118/W118,"")</f>
        <v>0.6</v>
      </c>
      <c r="V118" s="4">
        <v>3</v>
      </c>
      <c r="W118" s="4">
        <f>(COUNTIF(QuizzesByQuiz!C$2:C$100,C118)=0)*5</f>
        <v>5</v>
      </c>
      <c r="X118" s="5">
        <v>44677.86528832293</v>
      </c>
      <c r="Y118" s="4" t="s">
        <v>1289</v>
      </c>
      <c r="Z118" s="6">
        <f>IFERROR(AA118/AB118,"")</f>
        <v>0.62</v>
      </c>
      <c r="AA118" s="4">
        <f>IF(COUNTA(AC118,AG118)&gt;0, MAX(AC118,AG118),"")</f>
        <v>15.5</v>
      </c>
      <c r="AB118" s="4">
        <f>25</f>
        <v>25</v>
      </c>
      <c r="AD118" s="4">
        <v>25</v>
      </c>
      <c r="AF118" s="4" t="s">
        <v>1289</v>
      </c>
      <c r="AG118" s="4">
        <v>15.5</v>
      </c>
      <c r="AH118" s="4">
        <v>25</v>
      </c>
      <c r="AI118" s="5">
        <v>44675.684659857463</v>
      </c>
      <c r="AJ118" s="4" t="s">
        <v>1289</v>
      </c>
      <c r="AK118" s="6" t="str">
        <f>IFERROR(AL118/AM118,"")</f>
        <v/>
      </c>
      <c r="AM118" s="4">
        <f>(COUNTIF(QuizzesByQuiz!D$2:D$100,C118)=0)*5</f>
        <v>0</v>
      </c>
      <c r="AO118" s="4" t="s">
        <v>1289</v>
      </c>
      <c r="AP118" s="6">
        <f>IFERROR(AQ118/AR118,"")</f>
        <v>0.66666666666666663</v>
      </c>
      <c r="AQ118" s="4">
        <v>2</v>
      </c>
      <c r="AR118" s="4">
        <f>(COUNTIF(QuizzesByQuiz!E$2:E$100,C118)=0)*3</f>
        <v>3</v>
      </c>
      <c r="AS118" s="5">
        <v>44687.925385555092</v>
      </c>
      <c r="AT118" s="4" t="s">
        <v>1289</v>
      </c>
      <c r="AU118" s="6" t="str">
        <f>IFERROR(AV118/AW118,"")</f>
        <v/>
      </c>
      <c r="AW118" s="4">
        <f>(COUNTIF(QuizzesByQuiz!F$2:F$100,C118)=0)*6</f>
        <v>0</v>
      </c>
      <c r="AY118" s="4" t="s">
        <v>1289</v>
      </c>
      <c r="AZ118" s="6">
        <f>IFERROR(BA118/BB118,"")</f>
        <v>0</v>
      </c>
      <c r="BB118" s="4">
        <v>23</v>
      </c>
      <c r="BD118" s="4" t="s">
        <v>1289</v>
      </c>
      <c r="BE118" s="6" t="str">
        <f>IFERROR(BF118/BG118,"")</f>
        <v/>
      </c>
      <c r="BG118" s="4">
        <f>(COUNTIF(QuizzesByQuiz!G$2:G$100,C118)=0)*3</f>
        <v>0</v>
      </c>
      <c r="BI118" s="4" t="s">
        <v>1289</v>
      </c>
      <c r="BJ118" s="6">
        <f>IFERROR(BK118/BL118,"")</f>
        <v>1</v>
      </c>
      <c r="BK118" s="4">
        <v>3</v>
      </c>
      <c r="BL118" s="4">
        <f>(COUNTIF(QuizzesByQuiz!H$2:H$100,C118)=0)*3</f>
        <v>3</v>
      </c>
      <c r="BM118" s="5">
        <v>44702.033765172295</v>
      </c>
      <c r="BN118" s="4" t="s">
        <v>1289</v>
      </c>
      <c r="BO118" s="6">
        <f>IFERROR(BP118/BQ118,"")</f>
        <v>0.78749999999999998</v>
      </c>
      <c r="BP118" s="4">
        <v>31.5</v>
      </c>
      <c r="BQ118" s="4">
        <v>40</v>
      </c>
      <c r="BR118" s="5">
        <v>44707.971135835134</v>
      </c>
      <c r="BS118" s="4" t="s">
        <v>1289</v>
      </c>
      <c r="BT118" s="6">
        <f>IFERROR(BU118/BV118,"")</f>
        <v>0.6</v>
      </c>
      <c r="BU118" s="4">
        <v>3</v>
      </c>
      <c r="BV118" s="4">
        <f>(COUNTIF(QuizzesByQuiz!I$2:I$100,C118)=0)*5</f>
        <v>5</v>
      </c>
      <c r="BW118" s="5">
        <v>44712.929439038824</v>
      </c>
      <c r="BX118" s="4" t="s">
        <v>1289</v>
      </c>
      <c r="BY118" s="6">
        <f>BZ118/CA118</f>
        <v>1</v>
      </c>
      <c r="BZ118" s="4">
        <v>100</v>
      </c>
      <c r="CA118" s="4">
        <v>100</v>
      </c>
      <c r="CB118" s="5">
        <v>44719.189873480937</v>
      </c>
      <c r="CC118" s="4" t="s">
        <v>1289</v>
      </c>
      <c r="CD118" s="6">
        <f>CE118/CF118</f>
        <v>1</v>
      </c>
      <c r="CE118" s="4">
        <v>100</v>
      </c>
      <c r="CF118" s="4">
        <v>100</v>
      </c>
      <c r="CG118" s="5">
        <v>44718.684194485926</v>
      </c>
      <c r="CH118" s="4" t="s">
        <v>1289</v>
      </c>
      <c r="CI118" s="6">
        <f>IFERROR(CJ118/CK118,"")</f>
        <v>1</v>
      </c>
      <c r="CJ118" s="4">
        <v>1</v>
      </c>
      <c r="CK118" s="4">
        <f>(COUNTIF(QuizzesByQuiz!I$2:I$100,C118)=0)*1</f>
        <v>1</v>
      </c>
      <c r="CL118" s="5">
        <v>44715.764249297528</v>
      </c>
      <c r="CM118" s="4" t="s">
        <v>1289</v>
      </c>
      <c r="CN118" s="6">
        <f>IFERROR(CO118/CP118,"")</f>
        <v>0.91666666666666663</v>
      </c>
      <c r="CO118" s="4">
        <v>66</v>
      </c>
      <c r="CP118" s="4">
        <f>(COUNTIF('Exams by Exam'!D$2:D$5,C118)=0)*72</f>
        <v>72</v>
      </c>
      <c r="CQ118" s="5">
        <v>44720.098174051527</v>
      </c>
      <c r="CR118" s="4" t="s">
        <v>1289</v>
      </c>
      <c r="CS118" s="4" t="s">
        <v>1289</v>
      </c>
      <c r="CT118" s="6">
        <f>VLOOKUP(C118,Webwork!$G$2:$I$230,2,FALSE)/100</f>
        <v>0.7</v>
      </c>
    </row>
    <row r="119" spans="1:98" x14ac:dyDescent="0.2">
      <c r="A119" s="4" t="s">
        <v>740</v>
      </c>
      <c r="B119" s="4" t="s">
        <v>876</v>
      </c>
      <c r="C119" s="4" t="s">
        <v>873</v>
      </c>
      <c r="D119" s="8">
        <f>E119*20%+F119*10%+G119*40%+H119*30%</f>
        <v>0.81215942028985499</v>
      </c>
      <c r="E119" s="7">
        <f>CT119</f>
        <v>0.82</v>
      </c>
      <c r="F119" s="7">
        <f>(AVERAGE(K119,P119,U119,AK119,AP119,AU119,BE119,BJ119,BT119,CI119)+CD119)/(1+CD119)</f>
        <v>0.36333333333333334</v>
      </c>
      <c r="G119" s="6">
        <f>(SUM(Z119,AZ119,(BO119+BY119)/(1+BY119))-MIN(Z119,AZ119,(BO119+BY119)/(1+BY119)))/2</f>
        <v>0.77956521739130435</v>
      </c>
      <c r="H119" s="7">
        <f>CN119</f>
        <v>1</v>
      </c>
      <c r="I119" s="4" t="s">
        <v>874</v>
      </c>
      <c r="J119" s="4" t="s">
        <v>1299</v>
      </c>
      <c r="K119" s="6">
        <f>IFERROR(L119/M119,"")</f>
        <v>0</v>
      </c>
      <c r="M119" s="4">
        <f>(COUNTIF(QuizzesByQuiz!A$2:A$100,C119)=0)*5</f>
        <v>5</v>
      </c>
      <c r="O119" s="4" t="s">
        <v>1289</v>
      </c>
      <c r="P119" s="6">
        <f>IFERROR(Q119/R119,"")</f>
        <v>0</v>
      </c>
      <c r="R119" s="4">
        <f>(COUNTIF(QuizzesByQuiz!B$2:B$100,C119)=0)*4</f>
        <v>4</v>
      </c>
      <c r="T119" s="4" t="s">
        <v>1289</v>
      </c>
      <c r="U119" s="6">
        <f>IFERROR(V119/W119,"")</f>
        <v>0.8</v>
      </c>
      <c r="V119" s="4">
        <v>4</v>
      </c>
      <c r="W119" s="4">
        <f>(COUNTIF(QuizzesByQuiz!C$2:C$100,C119)=0)*5</f>
        <v>5</v>
      </c>
      <c r="X119" s="5">
        <v>44667.931408267017</v>
      </c>
      <c r="Y119" s="4" t="s">
        <v>1289</v>
      </c>
      <c r="Z119" s="6">
        <f>IFERROR(AA119/AB119,"")</f>
        <v>0.82</v>
      </c>
      <c r="AA119" s="4">
        <f>IF(COUNTA(AC119,AG119)&gt;0, MAX(AC119,AG119),"")</f>
        <v>20.5</v>
      </c>
      <c r="AB119" s="4">
        <f>25</f>
        <v>25</v>
      </c>
      <c r="AC119" s="4">
        <v>20.5</v>
      </c>
      <c r="AD119" s="4">
        <v>25</v>
      </c>
      <c r="AE119" s="5">
        <v>44679.858687169886</v>
      </c>
      <c r="AF119" s="4" t="s">
        <v>1289</v>
      </c>
      <c r="AH119" s="4">
        <v>25</v>
      </c>
      <c r="AJ119" s="4" t="s">
        <v>1289</v>
      </c>
      <c r="AK119" s="6">
        <f>IFERROR(AL119/AM119,"")</f>
        <v>0</v>
      </c>
      <c r="AM119" s="4">
        <f>(COUNTIF(QuizzesByQuiz!D$2:D$100,C119)=0)*5</f>
        <v>5</v>
      </c>
      <c r="AO119" s="4" t="s">
        <v>1289</v>
      </c>
      <c r="AP119" s="6">
        <f>IFERROR(AQ119/AR119,"")</f>
        <v>0.66666666666666663</v>
      </c>
      <c r="AQ119" s="4">
        <v>2</v>
      </c>
      <c r="AR119" s="4">
        <f>(COUNTIF(QuizzesByQuiz!E$2:E$100,C119)=0)*3</f>
        <v>3</v>
      </c>
      <c r="AS119" s="5">
        <v>44680.804339235678</v>
      </c>
      <c r="AT119" s="4" t="s">
        <v>1289</v>
      </c>
      <c r="AU119" s="6">
        <f>IFERROR(AV119/AW119,"")</f>
        <v>0.5</v>
      </c>
      <c r="AV119" s="4">
        <v>3</v>
      </c>
      <c r="AW119" s="4">
        <f>(COUNTIF(QuizzesByQuiz!F$2:F$100,C119)=0)*6</f>
        <v>6</v>
      </c>
      <c r="AX119" s="5">
        <v>44687.937171779122</v>
      </c>
      <c r="AY119" s="4" t="s">
        <v>1289</v>
      </c>
      <c r="AZ119" s="6">
        <f>IFERROR(BA119/BB119,"")</f>
        <v>0.73913043478260865</v>
      </c>
      <c r="BA119" s="4">
        <v>17</v>
      </c>
      <c r="BB119" s="4">
        <v>23</v>
      </c>
      <c r="BC119" s="5">
        <v>44692.29228728656</v>
      </c>
      <c r="BD119" s="4" t="s">
        <v>1289</v>
      </c>
      <c r="BE119" s="6">
        <f>IFERROR(BF119/BG119,"")</f>
        <v>0</v>
      </c>
      <c r="BG119" s="4">
        <f>(COUNTIF(QuizzesByQuiz!G$2:G$100,C119)=0)*3</f>
        <v>3</v>
      </c>
      <c r="BI119" s="4" t="s">
        <v>1289</v>
      </c>
      <c r="BJ119" s="6">
        <f>IFERROR(BK119/BL119,"")</f>
        <v>0.66666666666666663</v>
      </c>
      <c r="BK119" s="4">
        <v>2</v>
      </c>
      <c r="BL119" s="4">
        <f>(COUNTIF(QuizzesByQuiz!H$2:H$100,C119)=0)*3</f>
        <v>3</v>
      </c>
      <c r="BM119" s="5">
        <v>44701.82479406787</v>
      </c>
      <c r="BN119" s="4" t="s">
        <v>1289</v>
      </c>
      <c r="BO119" s="6">
        <f>IFERROR(BP119/BQ119,"")</f>
        <v>0</v>
      </c>
      <c r="BQ119" s="4">
        <v>40</v>
      </c>
      <c r="BS119" s="4" t="s">
        <v>1289</v>
      </c>
      <c r="BT119" s="6">
        <f>IFERROR(BU119/BV119,"")</f>
        <v>1</v>
      </c>
      <c r="BU119" s="4">
        <v>5</v>
      </c>
      <c r="BV119" s="4">
        <f>(COUNTIF(QuizzesByQuiz!I$2:I$100,C119)=0)*5</f>
        <v>5</v>
      </c>
      <c r="BW119" s="5">
        <v>44708.725647914005</v>
      </c>
      <c r="BX119" s="4" t="s">
        <v>1289</v>
      </c>
      <c r="BY119" s="6">
        <f>BZ119/CA119</f>
        <v>1</v>
      </c>
      <c r="BZ119" s="4">
        <v>100</v>
      </c>
      <c r="CA119" s="4">
        <v>100</v>
      </c>
      <c r="CB119" s="5">
        <v>44719.229209177523</v>
      </c>
      <c r="CC119" s="4" t="s">
        <v>1289</v>
      </c>
      <c r="CD119" s="6">
        <f>CE119/CF119</f>
        <v>0</v>
      </c>
      <c r="CF119" s="4">
        <v>100</v>
      </c>
      <c r="CH119" s="4" t="s">
        <v>1289</v>
      </c>
      <c r="CI119" s="6">
        <f>IFERROR(CJ119/CK119,"")</f>
        <v>0</v>
      </c>
      <c r="CK119" s="4">
        <f>(COUNTIF(QuizzesByQuiz!I$2:I$100,C119)=0)*1</f>
        <v>1</v>
      </c>
      <c r="CM119" s="4" t="s">
        <v>1289</v>
      </c>
      <c r="CN119" s="6">
        <f>IFERROR(CO119/CP119,"")</f>
        <v>1</v>
      </c>
      <c r="CO119" s="4">
        <v>72</v>
      </c>
      <c r="CP119" s="4">
        <f>(COUNTIF('Exams by Exam'!D$2:D$5,C119)=0)*72</f>
        <v>72</v>
      </c>
      <c r="CQ119" s="5">
        <v>44720.100043176841</v>
      </c>
      <c r="CR119" s="4" t="s">
        <v>1289</v>
      </c>
      <c r="CS119" s="4" t="s">
        <v>1289</v>
      </c>
      <c r="CT119" s="6">
        <f>VLOOKUP(C119,Webwork!$G$2:$I$230,2,FALSE)/100</f>
        <v>0.82</v>
      </c>
    </row>
    <row r="120" spans="1:98" x14ac:dyDescent="0.2">
      <c r="A120" s="4" t="s">
        <v>318</v>
      </c>
      <c r="B120" s="4" t="s">
        <v>1223</v>
      </c>
      <c r="C120" s="4" t="s">
        <v>1220</v>
      </c>
      <c r="D120" s="8">
        <f>E120*20%+F120*10%+G120*40%+H120*30%</f>
        <v>0.81456250000000008</v>
      </c>
      <c r="E120" s="7">
        <f>CT120</f>
        <v>1</v>
      </c>
      <c r="F120" s="7">
        <f>(AVERAGE(K120,P120,U120,AK120,AP120,AU120,BE120,BJ120,BT120,CI120)+CD120)/(1+CD120)</f>
        <v>0.74895833333333328</v>
      </c>
      <c r="G120" s="6">
        <f>(SUM(Z120,AZ120,(BO120+BY120)/(1+BY120))-MIN(Z120,AZ120,(BO120+BY120)/(1+BY120)))/2</f>
        <v>0.71375</v>
      </c>
      <c r="H120" s="7">
        <f>CN120</f>
        <v>0.84722222222222221</v>
      </c>
      <c r="I120" s="4" t="s">
        <v>1221</v>
      </c>
      <c r="J120" s="4" t="s">
        <v>1300</v>
      </c>
      <c r="K120" s="6">
        <f>IFERROR(L120/M120,"")</f>
        <v>1</v>
      </c>
      <c r="L120" s="4">
        <v>5</v>
      </c>
      <c r="M120" s="4">
        <f>(COUNTIF(QuizzesByQuiz!A$2:A$100,C120)=0)*5</f>
        <v>5</v>
      </c>
      <c r="N120" s="5">
        <v>44650.909749046114</v>
      </c>
      <c r="O120" s="4" t="s">
        <v>1289</v>
      </c>
      <c r="P120" s="6">
        <f>IFERROR(Q120/R120,"")</f>
        <v>0.25</v>
      </c>
      <c r="Q120" s="4">
        <v>1</v>
      </c>
      <c r="R120" s="4">
        <f>(COUNTIF(QuizzesByQuiz!B$2:B$100,C120)=0)*4</f>
        <v>4</v>
      </c>
      <c r="S120" s="5">
        <v>44657.935527477472</v>
      </c>
      <c r="T120" s="4" t="s">
        <v>1289</v>
      </c>
      <c r="U120" s="6">
        <f>IFERROR(V120/W120,"")</f>
        <v>0.8</v>
      </c>
      <c r="V120" s="4">
        <v>4</v>
      </c>
      <c r="W120" s="4">
        <f>(COUNTIF(QuizzesByQuiz!C$2:C$100,C120)=0)*5</f>
        <v>5</v>
      </c>
      <c r="X120" s="5">
        <v>44677.865289149835</v>
      </c>
      <c r="Y120" s="4" t="s">
        <v>1289</v>
      </c>
      <c r="Z120" s="6">
        <f>IFERROR(AA120/AB120,"")</f>
        <v>0.54</v>
      </c>
      <c r="AA120" s="4">
        <f>IF(COUNTA(AC120,AG120)&gt;0, MAX(AC120,AG120),"")</f>
        <v>13.5</v>
      </c>
      <c r="AB120" s="4">
        <f>25</f>
        <v>25</v>
      </c>
      <c r="AC120" s="4">
        <v>13.5</v>
      </c>
      <c r="AD120" s="4">
        <v>25</v>
      </c>
      <c r="AE120" s="5">
        <v>44674.675352926744</v>
      </c>
      <c r="AF120" s="4" t="s">
        <v>1289</v>
      </c>
      <c r="AH120" s="4">
        <v>25</v>
      </c>
      <c r="AJ120" s="4" t="s">
        <v>1289</v>
      </c>
      <c r="AK120" s="6" t="str">
        <f>IFERROR(AL120/AM120,"")</f>
        <v/>
      </c>
      <c r="AM120" s="4">
        <f>(COUNTIF(QuizzesByQuiz!D$2:D$100,C120)=0)*5</f>
        <v>0</v>
      </c>
      <c r="AO120" s="4" t="s">
        <v>1289</v>
      </c>
      <c r="AP120" s="6">
        <f>IFERROR(AQ120/AR120,"")</f>
        <v>0</v>
      </c>
      <c r="AQ120" s="4">
        <v>0</v>
      </c>
      <c r="AR120" s="4">
        <f>(COUNTIF(QuizzesByQuiz!E$2:E$100,C120)=0)*3</f>
        <v>3</v>
      </c>
      <c r="AS120" s="5">
        <v>44687.92538572858</v>
      </c>
      <c r="AT120" s="4" t="s">
        <v>1289</v>
      </c>
      <c r="AU120" s="6" t="str">
        <f>IFERROR(AV120/AW120,"")</f>
        <v/>
      </c>
      <c r="AW120" s="4">
        <f>(COUNTIF(QuizzesByQuiz!F$2:F$100,C120)=0)*6</f>
        <v>0</v>
      </c>
      <c r="AY120" s="4" t="s">
        <v>1289</v>
      </c>
      <c r="AZ120" s="6">
        <f>IFERROR(BA120/BB120,"")</f>
        <v>0.43478260869565216</v>
      </c>
      <c r="BA120" s="4">
        <v>10</v>
      </c>
      <c r="BB120" s="4">
        <v>23</v>
      </c>
      <c r="BC120" s="5">
        <v>44692.284019977495</v>
      </c>
      <c r="BD120" s="4" t="s">
        <v>1289</v>
      </c>
      <c r="BE120" s="6">
        <f>IFERROR(BF120/BG120,"")</f>
        <v>0.66666666666666663</v>
      </c>
      <c r="BF120" s="4">
        <v>2</v>
      </c>
      <c r="BG120" s="4">
        <f>(COUNTIF(QuizzesByQuiz!G$2:G$100,C120)=0)*3</f>
        <v>3</v>
      </c>
      <c r="BH120" s="5">
        <v>44694.823170203672</v>
      </c>
      <c r="BI120" s="4" t="s">
        <v>1289</v>
      </c>
      <c r="BJ120" s="6">
        <f>IFERROR(BK120/BL120,"")</f>
        <v>0.66666666666666663</v>
      </c>
      <c r="BK120" s="4">
        <v>2</v>
      </c>
      <c r="BL120" s="4">
        <f>(COUNTIF(QuizzesByQuiz!H$2:H$100,C120)=0)*3</f>
        <v>3</v>
      </c>
      <c r="BM120" s="5">
        <v>44702.03376547579</v>
      </c>
      <c r="BN120" s="4" t="s">
        <v>1289</v>
      </c>
      <c r="BO120" s="6">
        <f>IFERROR(BP120/BQ120,"")</f>
        <v>0.77500000000000002</v>
      </c>
      <c r="BP120" s="4">
        <v>31</v>
      </c>
      <c r="BQ120" s="4">
        <v>40</v>
      </c>
      <c r="BR120" s="5">
        <v>44707.971138359673</v>
      </c>
      <c r="BS120" s="4" t="s">
        <v>1289</v>
      </c>
      <c r="BT120" s="6">
        <f>IFERROR(BU120/BV120,"")</f>
        <v>0.6</v>
      </c>
      <c r="BU120" s="4">
        <v>3</v>
      </c>
      <c r="BV120" s="4">
        <f>(COUNTIF(QuizzesByQuiz!I$2:I$100,C120)=0)*5</f>
        <v>5</v>
      </c>
      <c r="BW120" s="5">
        <v>44712.929439292835</v>
      </c>
      <c r="BX120" s="4" t="s">
        <v>1289</v>
      </c>
      <c r="BY120" s="6">
        <f>BZ120/CA120</f>
        <v>1</v>
      </c>
      <c r="BZ120" s="4">
        <v>100</v>
      </c>
      <c r="CA120" s="4">
        <v>100</v>
      </c>
      <c r="CB120" s="5">
        <v>44719.160353544765</v>
      </c>
      <c r="CC120" s="4" t="s">
        <v>1289</v>
      </c>
      <c r="CD120" s="6">
        <f>CE120/CF120</f>
        <v>1</v>
      </c>
      <c r="CE120" s="4">
        <v>100</v>
      </c>
      <c r="CF120" s="4">
        <v>100</v>
      </c>
      <c r="CG120" s="5">
        <v>44719.06730401321</v>
      </c>
      <c r="CH120" s="4" t="s">
        <v>1289</v>
      </c>
      <c r="CI120" s="6">
        <f>IFERROR(CJ120/CK120,"")</f>
        <v>0</v>
      </c>
      <c r="CJ120" s="4">
        <v>0</v>
      </c>
      <c r="CK120" s="4">
        <f>(COUNTIF(QuizzesByQuiz!I$2:I$100,C120)=0)*1</f>
        <v>1</v>
      </c>
      <c r="CL120" s="5">
        <v>44715.764249557149</v>
      </c>
      <c r="CM120" s="4" t="s">
        <v>1289</v>
      </c>
      <c r="CN120" s="6">
        <f>IFERROR(CO120/CP120,"")</f>
        <v>0.84722222222222221</v>
      </c>
      <c r="CO120" s="4">
        <v>61</v>
      </c>
      <c r="CP120" s="4">
        <f>(COUNTIF('Exams by Exam'!D$2:D$5,C120)=0)*72</f>
        <v>72</v>
      </c>
      <c r="CQ120" s="5">
        <v>44720.098172531594</v>
      </c>
      <c r="CR120" s="4" t="s">
        <v>1289</v>
      </c>
      <c r="CS120" s="4" t="s">
        <v>1289</v>
      </c>
      <c r="CT120" s="6">
        <f>VLOOKUP(C120,Webwork!$G$2:$I$230,2,FALSE)/100</f>
        <v>1</v>
      </c>
    </row>
    <row r="121" spans="1:98" x14ac:dyDescent="0.2">
      <c r="A121" s="4" t="s">
        <v>213</v>
      </c>
      <c r="B121" s="4" t="s">
        <v>644</v>
      </c>
      <c r="C121" s="4" t="s">
        <v>641</v>
      </c>
      <c r="D121" s="8">
        <f>E121*20%+F121*10%+G121*40%+H121*30%</f>
        <v>0.81675000000000009</v>
      </c>
      <c r="E121" s="7">
        <f>CT121</f>
        <v>0.96</v>
      </c>
      <c r="F121" s="7">
        <f>(AVERAGE(K121,P121,U121,AK121,AP121,AU121,BE121,BJ121,BT121,CI121)+CD121)/(1+CD121)</f>
        <v>0.55416666666666659</v>
      </c>
      <c r="G121" s="6">
        <f>(SUM(Z121,AZ121,(BO121+BY121)/(1+BY121))-MIN(Z121,AZ121,(BO121+BY121)/(1+BY121)))/2</f>
        <v>0.77749999999999997</v>
      </c>
      <c r="H121" s="7">
        <f>CN121</f>
        <v>0.86111111111111116</v>
      </c>
      <c r="I121" s="4" t="s">
        <v>642</v>
      </c>
      <c r="J121" s="4" t="s">
        <v>1293</v>
      </c>
      <c r="K121" s="6">
        <f>IFERROR(L121/M121,"")</f>
        <v>1</v>
      </c>
      <c r="L121" s="4">
        <v>5</v>
      </c>
      <c r="M121" s="4">
        <f>(COUNTIF(QuizzesByQuiz!A$2:A$100,C121)=0)*5</f>
        <v>5</v>
      </c>
      <c r="N121" s="5">
        <v>44650.90974835465</v>
      </c>
      <c r="O121" s="4" t="s">
        <v>1289</v>
      </c>
      <c r="P121" s="6">
        <f>IFERROR(Q121/R121,"")</f>
        <v>0.5</v>
      </c>
      <c r="Q121" s="4">
        <v>2</v>
      </c>
      <c r="R121" s="4">
        <f>(COUNTIF(QuizzesByQuiz!B$2:B$100,C121)=0)*4</f>
        <v>4</v>
      </c>
      <c r="S121" s="5">
        <v>44657.935527709269</v>
      </c>
      <c r="T121" s="4" t="s">
        <v>1289</v>
      </c>
      <c r="U121" s="6">
        <f>IFERROR(V121/W121,"")</f>
        <v>1</v>
      </c>
      <c r="V121" s="4">
        <v>5</v>
      </c>
      <c r="W121" s="4">
        <f>(COUNTIF(QuizzesByQuiz!C$2:C$100,C121)=0)*5</f>
        <v>5</v>
      </c>
      <c r="X121" s="5">
        <v>44677.865290232498</v>
      </c>
      <c r="Y121" s="4" t="s">
        <v>1289</v>
      </c>
      <c r="Z121" s="6">
        <f>IFERROR(AA121/AB121,"")</f>
        <v>0.68</v>
      </c>
      <c r="AA121" s="4">
        <f>IF(COUNTA(AC121,AG121)&gt;0, MAX(AC121,AG121),"")</f>
        <v>17</v>
      </c>
      <c r="AB121" s="4">
        <f>25</f>
        <v>25</v>
      </c>
      <c r="AD121" s="4">
        <v>25</v>
      </c>
      <c r="AF121" s="4" t="s">
        <v>1289</v>
      </c>
      <c r="AG121" s="4">
        <v>17</v>
      </c>
      <c r="AH121" s="4">
        <v>25</v>
      </c>
      <c r="AI121" s="5">
        <v>44675.682345985217</v>
      </c>
      <c r="AJ121" s="4" t="s">
        <v>1289</v>
      </c>
      <c r="AK121" s="6" t="str">
        <f>IFERROR(AL121/AM121,"")</f>
        <v/>
      </c>
      <c r="AM121" s="4">
        <f>(COUNTIF(QuizzesByQuiz!D$2:D$100,C121)=0)*5</f>
        <v>0</v>
      </c>
      <c r="AO121" s="4" t="s">
        <v>1289</v>
      </c>
      <c r="AP121" s="6">
        <f>IFERROR(AQ121/AR121,"")</f>
        <v>0</v>
      </c>
      <c r="AR121" s="4">
        <f>(COUNTIF(QuizzesByQuiz!E$2:E$100,C121)=0)*3</f>
        <v>3</v>
      </c>
      <c r="AT121" s="4" t="s">
        <v>1289</v>
      </c>
      <c r="AU121" s="6" t="str">
        <f>IFERROR(AV121/AW121,"")</f>
        <v/>
      </c>
      <c r="AW121" s="4">
        <f>(COUNTIF(QuizzesByQuiz!F$2:F$100,C121)=0)*6</f>
        <v>0</v>
      </c>
      <c r="AY121" s="4" t="s">
        <v>1289</v>
      </c>
      <c r="AZ121" s="6">
        <f>IFERROR(BA121/BB121,"")</f>
        <v>0.65217391304347827</v>
      </c>
      <c r="BA121" s="4">
        <v>15</v>
      </c>
      <c r="BB121" s="4">
        <v>23</v>
      </c>
      <c r="BC121" s="5">
        <v>44692.292466055158</v>
      </c>
      <c r="BD121" s="4" t="s">
        <v>1289</v>
      </c>
      <c r="BE121" s="6">
        <f>IFERROR(BF121/BG121,"")</f>
        <v>0.66666666666666663</v>
      </c>
      <c r="BF121" s="4">
        <v>2</v>
      </c>
      <c r="BG121" s="4">
        <f>(COUNTIF(QuizzesByQuiz!G$2:G$100,C121)=0)*3</f>
        <v>3</v>
      </c>
      <c r="BH121" s="5">
        <v>44694.823170510819</v>
      </c>
      <c r="BI121" s="4" t="s">
        <v>1289</v>
      </c>
      <c r="BJ121" s="6">
        <f>IFERROR(BK121/BL121,"")</f>
        <v>0.66666666666666663</v>
      </c>
      <c r="BK121" s="4">
        <v>2</v>
      </c>
      <c r="BL121" s="4">
        <f>(COUNTIF(QuizzesByQuiz!H$2:H$100,C121)=0)*3</f>
        <v>3</v>
      </c>
      <c r="BM121" s="5">
        <v>44702.033766171386</v>
      </c>
      <c r="BN121" s="4" t="s">
        <v>1289</v>
      </c>
      <c r="BO121" s="6">
        <f>IFERROR(BP121/BQ121,"")</f>
        <v>0.875</v>
      </c>
      <c r="BP121" s="4">
        <v>35</v>
      </c>
      <c r="BQ121" s="4">
        <v>40</v>
      </c>
      <c r="BR121" s="5">
        <v>44707.971313342903</v>
      </c>
      <c r="BS121" s="4" t="s">
        <v>1289</v>
      </c>
      <c r="BT121" s="6">
        <f>IFERROR(BU121/BV121,"")</f>
        <v>0.6</v>
      </c>
      <c r="BU121" s="4">
        <v>3</v>
      </c>
      <c r="BV121" s="4">
        <f>(COUNTIF(QuizzesByQuiz!I$2:I$100,C121)=0)*5</f>
        <v>5</v>
      </c>
      <c r="BW121" s="5">
        <v>44712.929439789557</v>
      </c>
      <c r="BX121" s="4" t="s">
        <v>1289</v>
      </c>
      <c r="BY121" s="6">
        <f>BZ121/CA121</f>
        <v>0</v>
      </c>
      <c r="CA121" s="4">
        <v>100</v>
      </c>
      <c r="CC121" s="4" t="s">
        <v>1289</v>
      </c>
      <c r="CD121" s="6">
        <f>CE121/CF121</f>
        <v>0</v>
      </c>
      <c r="CF121" s="4">
        <v>100</v>
      </c>
      <c r="CH121" s="4" t="s">
        <v>1289</v>
      </c>
      <c r="CI121" s="6">
        <f>IFERROR(CJ121/CK121,"")</f>
        <v>0</v>
      </c>
      <c r="CK121" s="4">
        <f>(COUNTIF(QuizzesByQuiz!I$2:I$100,C121)=0)*1</f>
        <v>1</v>
      </c>
      <c r="CM121" s="4" t="s">
        <v>1289</v>
      </c>
      <c r="CN121" s="6">
        <f>IFERROR(CO121/CP121,"")</f>
        <v>0.86111111111111116</v>
      </c>
      <c r="CO121" s="4">
        <v>62</v>
      </c>
      <c r="CP121" s="4">
        <f>(COUNTIF('Exams by Exam'!D$2:D$5,C121)=0)*72</f>
        <v>72</v>
      </c>
      <c r="CQ121" s="5">
        <v>44720.097940319072</v>
      </c>
      <c r="CR121" s="4" t="s">
        <v>1289</v>
      </c>
      <c r="CS121" s="4" t="s">
        <v>1289</v>
      </c>
      <c r="CT121" s="6">
        <f>VLOOKUP(C121,Webwork!$G$2:$I$230,2,FALSE)/100</f>
        <v>0.96</v>
      </c>
    </row>
    <row r="122" spans="1:98" x14ac:dyDescent="0.2">
      <c r="A122" s="4" t="s">
        <v>601</v>
      </c>
      <c r="B122" s="4" t="s">
        <v>600</v>
      </c>
      <c r="C122" s="4" t="s">
        <v>597</v>
      </c>
      <c r="D122" s="8">
        <f>E122*20%+F122*10%+G122*40%+H122*30%</f>
        <v>0.81769202898550719</v>
      </c>
      <c r="E122" s="7">
        <f>CT122</f>
        <v>0.41</v>
      </c>
      <c r="F122" s="7">
        <f>(AVERAGE(K122,P122,U122,AK122,AP122,AU122,BE122,BJ122,BT122,CI122)+CD122)/(1+CD122)</f>
        <v>0.73083333333333333</v>
      </c>
      <c r="G122" s="6">
        <f>(SUM(Z122,AZ122,(BO122+BY122)/(1+BY122))-MIN(Z122,AZ122,(BO122+BY122)/(1+BY122)))/2</f>
        <v>0.90652173913043477</v>
      </c>
      <c r="H122" s="7">
        <f>CN122</f>
        <v>1</v>
      </c>
      <c r="I122" s="4" t="s">
        <v>598</v>
      </c>
      <c r="J122" s="4" t="s">
        <v>1297</v>
      </c>
      <c r="K122" s="6">
        <f>IFERROR(L122/M122,"")</f>
        <v>1</v>
      </c>
      <c r="L122" s="4">
        <v>5</v>
      </c>
      <c r="M122" s="4">
        <f>(COUNTIF(QuizzesByQuiz!A$2:A$100,C122)=0)*5</f>
        <v>5</v>
      </c>
      <c r="N122" s="5">
        <v>44653.067147966205</v>
      </c>
      <c r="O122" s="4" t="s">
        <v>1289</v>
      </c>
      <c r="P122" s="6">
        <f>IFERROR(Q122/R122,"")</f>
        <v>0.75</v>
      </c>
      <c r="Q122" s="4">
        <v>3</v>
      </c>
      <c r="R122" s="4">
        <f>(COUNTIF(QuizzesByQuiz!B$2:B$100,C122)=0)*4</f>
        <v>4</v>
      </c>
      <c r="S122" s="5">
        <v>44659.685436096712</v>
      </c>
      <c r="T122" s="4" t="s">
        <v>1289</v>
      </c>
      <c r="U122" s="6">
        <f>IFERROR(V122/W122,"")</f>
        <v>0.8</v>
      </c>
      <c r="V122" s="4">
        <v>4</v>
      </c>
      <c r="W122" s="4">
        <f>(COUNTIF(QuizzesByQuiz!C$2:C$100,C122)=0)*5</f>
        <v>5</v>
      </c>
      <c r="X122" s="5">
        <v>44667.93140936835</v>
      </c>
      <c r="Y122" s="4" t="s">
        <v>1289</v>
      </c>
      <c r="Z122" s="6">
        <f>IFERROR(AA122/AB122,"")</f>
        <v>0.9</v>
      </c>
      <c r="AA122" s="4">
        <f>IF(COUNTA(AC122,AG122)&gt;0, MAX(AC122,AG122),"")</f>
        <v>22.5</v>
      </c>
      <c r="AB122" s="4">
        <f>25</f>
        <v>25</v>
      </c>
      <c r="AD122" s="4">
        <v>25</v>
      </c>
      <c r="AF122" s="4" t="s">
        <v>1289</v>
      </c>
      <c r="AG122" s="4">
        <v>22.5</v>
      </c>
      <c r="AH122" s="4">
        <v>25</v>
      </c>
      <c r="AI122" s="5">
        <v>44675.684660190811</v>
      </c>
      <c r="AJ122" s="4" t="s">
        <v>1289</v>
      </c>
      <c r="AK122" s="6">
        <f>IFERROR(AL122/AM122,"")</f>
        <v>1</v>
      </c>
      <c r="AL122" s="4">
        <v>5</v>
      </c>
      <c r="AM122" s="4">
        <f>(COUNTIF(QuizzesByQuiz!D$2:D$100,C122)=0)*5</f>
        <v>5</v>
      </c>
      <c r="AN122" s="5">
        <v>44675.678842749527</v>
      </c>
      <c r="AO122" s="4" t="s">
        <v>1289</v>
      </c>
      <c r="AP122" s="6">
        <f>IFERROR(AQ122/AR122,"")</f>
        <v>0</v>
      </c>
      <c r="AR122" s="4">
        <f>(COUNTIF(QuizzesByQuiz!E$2:E$100,C122)=0)*3</f>
        <v>3</v>
      </c>
      <c r="AT122" s="4" t="s">
        <v>1289</v>
      </c>
      <c r="AU122" s="6">
        <f>IFERROR(AV122/AW122,"")</f>
        <v>0.66666666666666663</v>
      </c>
      <c r="AV122" s="4">
        <v>4</v>
      </c>
      <c r="AW122" s="4">
        <f>(COUNTIF(QuizzesByQuiz!F$2:F$100,C122)=0)*6</f>
        <v>6</v>
      </c>
      <c r="AX122" s="5">
        <v>44687.93717211402</v>
      </c>
      <c r="AY122" s="4" t="s">
        <v>1289</v>
      </c>
      <c r="AZ122" s="6">
        <f>IFERROR(BA122/BB122,"")</f>
        <v>0.91304347826086951</v>
      </c>
      <c r="BA122" s="4">
        <v>21</v>
      </c>
      <c r="BB122" s="4">
        <v>23</v>
      </c>
      <c r="BC122" s="5">
        <v>44692.286386370637</v>
      </c>
      <c r="BD122" s="4" t="s">
        <v>1289</v>
      </c>
      <c r="BE122" s="6">
        <f>IFERROR(BF122/BG122,"")</f>
        <v>0</v>
      </c>
      <c r="BG122" s="4">
        <f>(COUNTIF(QuizzesByQuiz!G$2:G$100,C122)=0)*3</f>
        <v>3</v>
      </c>
      <c r="BI122" s="4" t="s">
        <v>1289</v>
      </c>
      <c r="BJ122" s="6">
        <f>IFERROR(BK122/BL122,"")</f>
        <v>0</v>
      </c>
      <c r="BL122" s="4">
        <f>(COUNTIF(QuizzesByQuiz!H$2:H$100,C122)=0)*3</f>
        <v>3</v>
      </c>
      <c r="BN122" s="4" t="s">
        <v>1289</v>
      </c>
      <c r="BO122" s="6">
        <f>IFERROR(BP122/BQ122,"")</f>
        <v>0</v>
      </c>
      <c r="BQ122" s="4">
        <v>40</v>
      </c>
      <c r="BS122" s="4" t="s">
        <v>1289</v>
      </c>
      <c r="BT122" s="6">
        <f>IFERROR(BU122/BV122,"")</f>
        <v>0.4</v>
      </c>
      <c r="BU122" s="4">
        <v>2</v>
      </c>
      <c r="BV122" s="4">
        <f>(COUNTIF(QuizzesByQuiz!I$2:I$100,C122)=0)*5</f>
        <v>5</v>
      </c>
      <c r="BW122" s="5">
        <v>44708.725648082662</v>
      </c>
      <c r="BX122" s="4" t="s">
        <v>1289</v>
      </c>
      <c r="BY122" s="6">
        <f>BZ122/CA122</f>
        <v>1</v>
      </c>
      <c r="BZ122" s="4">
        <v>100</v>
      </c>
      <c r="CA122" s="4">
        <v>100</v>
      </c>
      <c r="CB122" s="5">
        <v>44718.908081123824</v>
      </c>
      <c r="CC122" s="4" t="s">
        <v>1289</v>
      </c>
      <c r="CD122" s="6">
        <f>CE122/CF122</f>
        <v>1</v>
      </c>
      <c r="CE122" s="4">
        <v>100</v>
      </c>
      <c r="CF122" s="4">
        <v>100</v>
      </c>
      <c r="CG122" s="5">
        <v>44719.227796505314</v>
      </c>
      <c r="CH122" s="4" t="s">
        <v>1289</v>
      </c>
      <c r="CI122" s="6">
        <f>IFERROR(CJ122/CK122,"")</f>
        <v>0</v>
      </c>
      <c r="CJ122" s="4">
        <v>0</v>
      </c>
      <c r="CK122" s="4">
        <f>(COUNTIF(QuizzesByQuiz!I$2:I$100,C122)=0)*1</f>
        <v>1</v>
      </c>
      <c r="CL122" s="5">
        <v>44715.763465345357</v>
      </c>
      <c r="CM122" s="4" t="s">
        <v>1289</v>
      </c>
      <c r="CN122" s="6">
        <f>IFERROR(CO122/CP122,"")</f>
        <v>1</v>
      </c>
      <c r="CO122" s="4">
        <v>72</v>
      </c>
      <c r="CP122" s="4">
        <f>(COUNTIF('Exams by Exam'!D$2:D$5,C122)=0)*72</f>
        <v>72</v>
      </c>
      <c r="CQ122" s="5">
        <v>44720.097939595878</v>
      </c>
      <c r="CR122" s="4" t="s">
        <v>1289</v>
      </c>
      <c r="CS122" s="4" t="s">
        <v>1289</v>
      </c>
      <c r="CT122" s="6">
        <f>VLOOKUP(C122,Webwork!$G$2:$I$230,2,FALSE)/100</f>
        <v>0.41</v>
      </c>
    </row>
    <row r="123" spans="1:98" x14ac:dyDescent="0.2">
      <c r="A123" s="4" t="s">
        <v>857</v>
      </c>
      <c r="B123" s="4" t="s">
        <v>856</v>
      </c>
      <c r="C123" s="4" t="s">
        <v>853</v>
      </c>
      <c r="D123" s="8">
        <f>E123*20%+F123*10%+G123*40%+H123*30%</f>
        <v>0.8194285714285714</v>
      </c>
      <c r="E123" s="7">
        <f>CT123</f>
        <v>0.85</v>
      </c>
      <c r="F123" s="7">
        <f>(AVERAGE(K123,P123,U123,AK123,AP123,AU123,BE123,BJ123,BT123,CI123)+CD123)/(1+CD123)</f>
        <v>0.38095238095238093</v>
      </c>
      <c r="G123" s="6">
        <f>(SUM(Z123,AZ123,(BO123+BY123)/(1+BY123))-MIN(Z123,AZ123,(BO123+BY123)/(1+BY123)))/2</f>
        <v>0.88250000000000006</v>
      </c>
      <c r="H123" s="7">
        <f>CN123</f>
        <v>0.86111111111111116</v>
      </c>
      <c r="I123" s="4" t="s">
        <v>854</v>
      </c>
      <c r="J123" s="4" t="s">
        <v>1293</v>
      </c>
      <c r="K123" s="6">
        <f>IFERROR(L123/M123,"")</f>
        <v>1</v>
      </c>
      <c r="L123" s="4">
        <v>5</v>
      </c>
      <c r="M123" s="4">
        <f>(COUNTIF(QuizzesByQuiz!A$2:A$100,C123)=0)*5</f>
        <v>5</v>
      </c>
      <c r="N123" s="5">
        <v>44650.909748913953</v>
      </c>
      <c r="O123" s="4" t="s">
        <v>1289</v>
      </c>
      <c r="P123" s="6">
        <f>IFERROR(Q123/R123,"")</f>
        <v>1</v>
      </c>
      <c r="Q123" s="4">
        <v>4</v>
      </c>
      <c r="R123" s="4">
        <f>(COUNTIF(QuizzesByQuiz!B$2:B$100,C123)=0)*4</f>
        <v>4</v>
      </c>
      <c r="S123" s="5">
        <v>44657.935527979396</v>
      </c>
      <c r="T123" s="4" t="s">
        <v>1289</v>
      </c>
      <c r="U123" s="6" t="str">
        <f>IFERROR(V123/W123,"")</f>
        <v/>
      </c>
      <c r="W123" s="4">
        <f>(COUNTIF(QuizzesByQuiz!C$2:C$100,C123)=0)*5</f>
        <v>0</v>
      </c>
      <c r="Y123" s="4" t="s">
        <v>1289</v>
      </c>
      <c r="Z123" s="6">
        <f>IFERROR(AA123/AB123,"")</f>
        <v>0.94</v>
      </c>
      <c r="AA123" s="4">
        <f>IF(COUNTA(AC123,AG123)&gt;0, MAX(AC123,AG123),"")</f>
        <v>23.5</v>
      </c>
      <c r="AB123" s="4">
        <f>25</f>
        <v>25</v>
      </c>
      <c r="AC123" s="4">
        <v>23.5</v>
      </c>
      <c r="AD123" s="4">
        <v>25</v>
      </c>
      <c r="AE123" s="5">
        <v>44674.675294987042</v>
      </c>
      <c r="AF123" s="4" t="s">
        <v>1289</v>
      </c>
      <c r="AH123" s="4">
        <v>25</v>
      </c>
      <c r="AJ123" s="4" t="s">
        <v>1289</v>
      </c>
      <c r="AK123" s="6" t="str">
        <f>IFERROR(AL123/AM123,"")</f>
        <v/>
      </c>
      <c r="AM123" s="4">
        <f>(COUNTIF(QuizzesByQuiz!D$2:D$100,C123)=0)*5</f>
        <v>0</v>
      </c>
      <c r="AO123" s="4" t="s">
        <v>1289</v>
      </c>
      <c r="AP123" s="6">
        <f>IFERROR(AQ123/AR123,"")</f>
        <v>0.66666666666666663</v>
      </c>
      <c r="AQ123" s="4">
        <v>2</v>
      </c>
      <c r="AR123" s="4">
        <f>(COUNTIF(QuizzesByQuiz!E$2:E$100,C123)=0)*3</f>
        <v>3</v>
      </c>
      <c r="AS123" s="5">
        <v>44687.925386098774</v>
      </c>
      <c r="AT123" s="4" t="s">
        <v>1289</v>
      </c>
      <c r="AU123" s="6" t="str">
        <f>IFERROR(AV123/AW123,"")</f>
        <v/>
      </c>
      <c r="AW123" s="4">
        <f>(COUNTIF(QuizzesByQuiz!F$2:F$100,C123)=0)*6</f>
        <v>0</v>
      </c>
      <c r="AY123" s="4" t="s">
        <v>1289</v>
      </c>
      <c r="AZ123" s="6">
        <f>IFERROR(BA123/BB123,"")</f>
        <v>0.52173913043478259</v>
      </c>
      <c r="BA123" s="4">
        <v>12</v>
      </c>
      <c r="BB123" s="4">
        <v>23</v>
      </c>
      <c r="BC123" s="5">
        <v>44692.292287317818</v>
      </c>
      <c r="BD123" s="4" t="s">
        <v>1289</v>
      </c>
      <c r="BE123" s="6">
        <f>IFERROR(BF123/BG123,"")</f>
        <v>0</v>
      </c>
      <c r="BG123" s="4">
        <f>(COUNTIF(QuizzesByQuiz!G$2:G$100,C123)=0)*3</f>
        <v>3</v>
      </c>
      <c r="BI123" s="4" t="s">
        <v>1289</v>
      </c>
      <c r="BJ123" s="6">
        <f>IFERROR(BK123/BL123,"")</f>
        <v>0</v>
      </c>
      <c r="BL123" s="4">
        <f>(COUNTIF(QuizzesByQuiz!H$2:H$100,C123)=0)*3</f>
        <v>3</v>
      </c>
      <c r="BN123" s="4" t="s">
        <v>1289</v>
      </c>
      <c r="BO123" s="6">
        <f>IFERROR(BP123/BQ123,"")</f>
        <v>0.82499999999999996</v>
      </c>
      <c r="BP123" s="4">
        <v>33</v>
      </c>
      <c r="BQ123" s="4">
        <v>40</v>
      </c>
      <c r="BR123" s="5">
        <v>44707.97127432</v>
      </c>
      <c r="BS123" s="4" t="s">
        <v>1289</v>
      </c>
      <c r="BT123" s="6">
        <f>IFERROR(BU123/BV123,"")</f>
        <v>0</v>
      </c>
      <c r="BV123" s="4">
        <f>(COUNTIF(QuizzesByQuiz!I$2:I$100,C123)=0)*5</f>
        <v>5</v>
      </c>
      <c r="BX123" s="4" t="s">
        <v>1289</v>
      </c>
      <c r="BY123" s="6">
        <f>BZ123/CA123</f>
        <v>0</v>
      </c>
      <c r="CA123" s="4">
        <v>100</v>
      </c>
      <c r="CC123" s="4" t="s">
        <v>1289</v>
      </c>
      <c r="CD123" s="6">
        <f>CE123/CF123</f>
        <v>0</v>
      </c>
      <c r="CF123" s="4">
        <v>100</v>
      </c>
      <c r="CH123" s="4" t="s">
        <v>1289</v>
      </c>
      <c r="CI123" s="6">
        <f>IFERROR(CJ123/CK123,"")</f>
        <v>0</v>
      </c>
      <c r="CK123" s="4">
        <f>(COUNTIF(QuizzesByQuiz!I$2:I$100,C123)=0)*1</f>
        <v>1</v>
      </c>
      <c r="CM123" s="4" t="s">
        <v>1289</v>
      </c>
      <c r="CN123" s="6">
        <f>IFERROR(CO123/CP123,"")</f>
        <v>0.86111111111111116</v>
      </c>
      <c r="CO123" s="4">
        <v>62</v>
      </c>
      <c r="CP123" s="4">
        <f>(COUNTIF('Exams by Exam'!D$2:D$5,C123)=0)*72</f>
        <v>72</v>
      </c>
      <c r="CQ123" s="5">
        <v>44720.10004321747</v>
      </c>
      <c r="CR123" s="4" t="s">
        <v>1289</v>
      </c>
      <c r="CS123" s="4" t="s">
        <v>1289</v>
      </c>
      <c r="CT123" s="6">
        <f>VLOOKUP(C123,Webwork!$G$2:$I$230,2,FALSE)/100</f>
        <v>0.85</v>
      </c>
    </row>
    <row r="124" spans="1:98" x14ac:dyDescent="0.2">
      <c r="A124" s="4" t="s">
        <v>191</v>
      </c>
      <c r="B124" s="4" t="s">
        <v>190</v>
      </c>
      <c r="C124" s="4" t="s">
        <v>186</v>
      </c>
      <c r="D124" s="8">
        <f>E124*20%+F124*10%+G124*40%+H124*30%</f>
        <v>0.82010416666666686</v>
      </c>
      <c r="E124" s="7">
        <f>CT124</f>
        <v>0.99</v>
      </c>
      <c r="F124" s="7">
        <f>(AVERAGE(K124,P124,U124,AK124,AP124,AU124,BE124,BJ124,BT124,CI124)+CD124)/(1+CD124)</f>
        <v>0.82187500000000002</v>
      </c>
      <c r="G124" s="6">
        <f>(SUM(Z124,AZ124,(BO124+BY124)/(1+BY124))-MIN(Z124,AZ124,(BO124+BY124)/(1+BY124)))/2</f>
        <v>0.69874999999999998</v>
      </c>
      <c r="H124" s="7">
        <f>CN124</f>
        <v>0.86805555555555558</v>
      </c>
      <c r="I124" s="4" t="s">
        <v>188</v>
      </c>
      <c r="J124" s="4" t="s">
        <v>1293</v>
      </c>
      <c r="K124" s="6">
        <f>IFERROR(L124/M124,"")</f>
        <v>1</v>
      </c>
      <c r="L124" s="4">
        <v>5</v>
      </c>
      <c r="M124" s="4">
        <f>(COUNTIF(QuizzesByQuiz!A$2:A$100,C124)=0)*5</f>
        <v>5</v>
      </c>
      <c r="N124" s="5">
        <v>44650.909748498976</v>
      </c>
      <c r="O124" s="4" t="s">
        <v>1289</v>
      </c>
      <c r="P124" s="6">
        <f>IFERROR(Q124/R124,"")</f>
        <v>0.75</v>
      </c>
      <c r="Q124" s="4">
        <v>3</v>
      </c>
      <c r="R124" s="4">
        <f>(COUNTIF(QuizzesByQuiz!B$2:B$100,C124)=0)*4</f>
        <v>4</v>
      </c>
      <c r="S124" s="5">
        <v>44657.935528301692</v>
      </c>
      <c r="T124" s="4" t="s">
        <v>1289</v>
      </c>
      <c r="U124" s="6">
        <f>IFERROR(V124/W124,"")</f>
        <v>0.6</v>
      </c>
      <c r="V124" s="4">
        <v>3</v>
      </c>
      <c r="W124" s="4">
        <f>(COUNTIF(QuizzesByQuiz!C$2:C$100,C124)=0)*5</f>
        <v>5</v>
      </c>
      <c r="X124" s="5">
        <v>44666.694444588007</v>
      </c>
      <c r="Y124" s="4" t="s">
        <v>1289</v>
      </c>
      <c r="Z124" s="6">
        <f>IFERROR(AA124/AB124,"")</f>
        <v>0.56000000000000005</v>
      </c>
      <c r="AA124" s="4">
        <f>IF(COUNTA(AC124,AG124)&gt;0, MAX(AC124,AG124),"")</f>
        <v>14</v>
      </c>
      <c r="AB124" s="4">
        <f>25</f>
        <v>25</v>
      </c>
      <c r="AC124" s="4">
        <v>14</v>
      </c>
      <c r="AD124" s="4">
        <v>25</v>
      </c>
      <c r="AE124" s="5">
        <v>44674.675353599669</v>
      </c>
      <c r="AF124" s="4" t="s">
        <v>1289</v>
      </c>
      <c r="AH124" s="4">
        <v>25</v>
      </c>
      <c r="AJ124" s="4" t="s">
        <v>1289</v>
      </c>
      <c r="AK124" s="6" t="str">
        <f>IFERROR(AL124/AM124,"")</f>
        <v/>
      </c>
      <c r="AM124" s="4">
        <f>(COUNTIF(QuizzesByQuiz!D$2:D$100,C124)=0)*5</f>
        <v>0</v>
      </c>
      <c r="AO124" s="4" t="s">
        <v>1289</v>
      </c>
      <c r="AP124" s="6">
        <f>IFERROR(AQ124/AR124,"")</f>
        <v>0.33333333333333331</v>
      </c>
      <c r="AQ124" s="4">
        <v>1</v>
      </c>
      <c r="AR124" s="4">
        <f>(COUNTIF(QuizzesByQuiz!E$2:E$100,C124)=0)*3</f>
        <v>3</v>
      </c>
      <c r="AS124" s="5">
        <v>44687.925385912109</v>
      </c>
      <c r="AT124" s="4" t="s">
        <v>1289</v>
      </c>
      <c r="AU124" s="6" t="str">
        <f>IFERROR(AV124/AW124,"")</f>
        <v/>
      </c>
      <c r="AW124" s="4">
        <f>(COUNTIF(QuizzesByQuiz!F$2:F$100,C124)=0)*6</f>
        <v>0</v>
      </c>
      <c r="AY124" s="4" t="s">
        <v>1289</v>
      </c>
      <c r="AZ124" s="6">
        <f>IFERROR(BA124/BB124,"")</f>
        <v>0.28260869565217389</v>
      </c>
      <c r="BA124" s="4">
        <v>6.5</v>
      </c>
      <c r="BB124" s="4">
        <v>23</v>
      </c>
      <c r="BC124" s="5">
        <v>44692.286109398803</v>
      </c>
      <c r="BD124" s="4" t="s">
        <v>1289</v>
      </c>
      <c r="BE124" s="6">
        <f>IFERROR(BF124/BG124,"")</f>
        <v>0.33333333333333331</v>
      </c>
      <c r="BF124" s="4">
        <v>1</v>
      </c>
      <c r="BG124" s="4">
        <f>(COUNTIF(QuizzesByQuiz!G$2:G$100,C124)=0)*3</f>
        <v>3</v>
      </c>
      <c r="BH124" s="5">
        <v>44694.823170357442</v>
      </c>
      <c r="BI124" s="4" t="s">
        <v>1289</v>
      </c>
      <c r="BJ124" s="6">
        <f>IFERROR(BK124/BL124,"")</f>
        <v>0.33333333333333331</v>
      </c>
      <c r="BK124" s="4">
        <v>1</v>
      </c>
      <c r="BL124" s="4">
        <f>(COUNTIF(QuizzesByQuiz!H$2:H$100,C124)=0)*3</f>
        <v>3</v>
      </c>
      <c r="BM124" s="5">
        <v>44702.03376587019</v>
      </c>
      <c r="BN124" s="4" t="s">
        <v>1289</v>
      </c>
      <c r="BO124" s="6">
        <f>IFERROR(BP124/BQ124,"")</f>
        <v>0.67500000000000004</v>
      </c>
      <c r="BP124" s="4">
        <v>27</v>
      </c>
      <c r="BQ124" s="4">
        <v>40</v>
      </c>
      <c r="BR124" s="5">
        <v>44707.971322216894</v>
      </c>
      <c r="BS124" s="4" t="s">
        <v>1289</v>
      </c>
      <c r="BT124" s="6">
        <f>IFERROR(BU124/BV124,"")</f>
        <v>0.8</v>
      </c>
      <c r="BU124" s="4">
        <v>4</v>
      </c>
      <c r="BV124" s="4">
        <f>(COUNTIF(QuizzesByQuiz!I$2:I$100,C124)=0)*5</f>
        <v>5</v>
      </c>
      <c r="BW124" s="5">
        <v>44712.929439598331</v>
      </c>
      <c r="BX124" s="4" t="s">
        <v>1289</v>
      </c>
      <c r="BY124" s="6">
        <f>BZ124/CA124</f>
        <v>1</v>
      </c>
      <c r="BZ124" s="4">
        <v>100</v>
      </c>
      <c r="CA124" s="4">
        <v>100</v>
      </c>
      <c r="CB124" s="5">
        <v>44718.073345590521</v>
      </c>
      <c r="CC124" s="4" t="s">
        <v>1289</v>
      </c>
      <c r="CD124" s="6">
        <f>CE124/CF124</f>
        <v>1</v>
      </c>
      <c r="CE124" s="4">
        <v>100</v>
      </c>
      <c r="CF124" s="4">
        <v>100</v>
      </c>
      <c r="CG124" s="5">
        <v>44718.869695018075</v>
      </c>
      <c r="CH124" s="4" t="s">
        <v>1289</v>
      </c>
      <c r="CI124" s="6">
        <f>IFERROR(CJ124/CK124,"")</f>
        <v>1</v>
      </c>
      <c r="CJ124" s="4">
        <v>1</v>
      </c>
      <c r="CK124" s="4">
        <f>(COUNTIF(QuizzesByQuiz!I$2:I$100,C124)=0)*1</f>
        <v>1</v>
      </c>
      <c r="CL124" s="5">
        <v>44715.764249697531</v>
      </c>
      <c r="CM124" s="4" t="s">
        <v>1289</v>
      </c>
      <c r="CN124" s="6">
        <f>IFERROR(CO124/CP124,"")</f>
        <v>0.86805555555555558</v>
      </c>
      <c r="CO124" s="4">
        <v>62.5</v>
      </c>
      <c r="CP124" s="4">
        <f>(COUNTIF('Exams by Exam'!D$2:D$5,C124)=0)*72</f>
        <v>72</v>
      </c>
      <c r="CQ124" s="5">
        <v>44720.097940369742</v>
      </c>
      <c r="CR124" s="4" t="s">
        <v>1289</v>
      </c>
      <c r="CS124" s="4" t="s">
        <v>1289</v>
      </c>
      <c r="CT124" s="6">
        <f>VLOOKUP(C124,Webwork!$G$2:$I$230,2,FALSE)/100</f>
        <v>0.99</v>
      </c>
    </row>
    <row r="125" spans="1:98" x14ac:dyDescent="0.2">
      <c r="A125" s="4" t="s">
        <v>1272</v>
      </c>
      <c r="B125" s="4" t="s">
        <v>1271</v>
      </c>
      <c r="C125" s="4" t="s">
        <v>1268</v>
      </c>
      <c r="D125" s="8">
        <f>E125*20%+F125*10%+G125*40%+H125*30%</f>
        <v>0.82166666666666666</v>
      </c>
      <c r="E125" s="7">
        <f>CT125</f>
        <v>0.94</v>
      </c>
      <c r="F125" s="7">
        <f>(AVERAGE(K125,P125,U125,AK125,AP125,AU125,BE125,BJ125,BT125,CI125)+CD125)/(1+CD125)</f>
        <v>0</v>
      </c>
      <c r="G125" s="6">
        <f>(SUM(Z125,AZ125,(BO125+BY125)/(1+BY125))-MIN(Z125,AZ125,(BO125+BY125)/(1+BY125)))/2</f>
        <v>0.8550000000000002</v>
      </c>
      <c r="H125" s="7">
        <f>CN125</f>
        <v>0.97222222222222221</v>
      </c>
      <c r="I125" s="4" t="s">
        <v>1269</v>
      </c>
      <c r="J125" s="4" t="s">
        <v>1300</v>
      </c>
      <c r="K125" s="6">
        <f>IFERROR(L125/M125,"")</f>
        <v>0</v>
      </c>
      <c r="M125" s="4">
        <f>(COUNTIF(QuizzesByQuiz!A$2:A$100,C125)=0)*5</f>
        <v>5</v>
      </c>
      <c r="O125" s="4" t="s">
        <v>1289</v>
      </c>
      <c r="P125" s="6">
        <f>IFERROR(Q125/R125,"")</f>
        <v>0</v>
      </c>
      <c r="R125" s="4">
        <f>(COUNTIF(QuizzesByQuiz!B$2:B$100,C125)=0)*4</f>
        <v>4</v>
      </c>
      <c r="T125" s="4" t="s">
        <v>1289</v>
      </c>
      <c r="U125" s="6">
        <f>IFERROR(V125/W125,"")</f>
        <v>0</v>
      </c>
      <c r="W125" s="4">
        <f>(COUNTIF(QuizzesByQuiz!C$2:C$100,C125)=0)*5</f>
        <v>5</v>
      </c>
      <c r="Y125" s="4" t="s">
        <v>1289</v>
      </c>
      <c r="Z125" s="6">
        <f>IFERROR(AA125/AB125,"")</f>
        <v>0.76</v>
      </c>
      <c r="AA125" s="4">
        <f>IF(COUNTA(AC125,AG125)&gt;0, MAX(AC125,AG125),"")</f>
        <v>19</v>
      </c>
      <c r="AB125" s="4">
        <f>25</f>
        <v>25</v>
      </c>
      <c r="AC125" s="4">
        <v>19</v>
      </c>
      <c r="AD125" s="4">
        <v>25</v>
      </c>
      <c r="AE125" s="5">
        <v>44674.675398393876</v>
      </c>
      <c r="AF125" s="4" t="s">
        <v>1289</v>
      </c>
      <c r="AH125" s="4">
        <v>25</v>
      </c>
      <c r="AJ125" s="4" t="s">
        <v>1289</v>
      </c>
      <c r="AK125" s="6" t="str">
        <f>IFERROR(AL125/AM125,"")</f>
        <v/>
      </c>
      <c r="AM125" s="4">
        <f>(COUNTIF(QuizzesByQuiz!D$2:D$100,C125)=0)*5</f>
        <v>0</v>
      </c>
      <c r="AO125" s="4" t="s">
        <v>1289</v>
      </c>
      <c r="AP125" s="6">
        <f>IFERROR(AQ125/AR125,"")</f>
        <v>0</v>
      </c>
      <c r="AR125" s="4">
        <f>(COUNTIF(QuizzesByQuiz!E$2:E$100,C125)=0)*3</f>
        <v>3</v>
      </c>
      <c r="AT125" s="4" t="s">
        <v>1289</v>
      </c>
      <c r="AU125" s="6" t="str">
        <f>IFERROR(AV125/AW125,"")</f>
        <v/>
      </c>
      <c r="AW125" s="4">
        <f>(COUNTIF(QuizzesByQuiz!F$2:F$100,C125)=0)*6</f>
        <v>0</v>
      </c>
      <c r="AY125" s="4" t="s">
        <v>1289</v>
      </c>
      <c r="AZ125" s="6">
        <f>IFERROR(BA125/BB125,"")</f>
        <v>0.58695652173913049</v>
      </c>
      <c r="BA125" s="4">
        <v>13.5</v>
      </c>
      <c r="BB125" s="4">
        <v>23</v>
      </c>
      <c r="BC125" s="5">
        <v>44692.292628848576</v>
      </c>
      <c r="BD125" s="4" t="s">
        <v>1289</v>
      </c>
      <c r="BE125" s="6">
        <f>IFERROR(BF125/BG125,"")</f>
        <v>0</v>
      </c>
      <c r="BG125" s="4">
        <f>(COUNTIF(QuizzesByQuiz!G$2:G$100,C125)=0)*3</f>
        <v>3</v>
      </c>
      <c r="BI125" s="4" t="s">
        <v>1289</v>
      </c>
      <c r="BJ125" s="6">
        <f>IFERROR(BK125/BL125,"")</f>
        <v>0</v>
      </c>
      <c r="BL125" s="4">
        <f>(COUNTIF(QuizzesByQuiz!H$2:H$100,C125)=0)*3</f>
        <v>3</v>
      </c>
      <c r="BN125" s="4" t="s">
        <v>1289</v>
      </c>
      <c r="BO125" s="6">
        <f>IFERROR(BP125/BQ125,"")</f>
        <v>0.9</v>
      </c>
      <c r="BP125" s="4">
        <v>36</v>
      </c>
      <c r="BQ125" s="4">
        <v>40</v>
      </c>
      <c r="BR125" s="5">
        <v>44707.971250992574</v>
      </c>
      <c r="BS125" s="4" t="s">
        <v>1289</v>
      </c>
      <c r="BT125" s="6">
        <f>IFERROR(BU125/BV125,"")</f>
        <v>0</v>
      </c>
      <c r="BV125" s="4">
        <f>(COUNTIF(QuizzesByQuiz!I$2:I$100,C125)=0)*5</f>
        <v>5</v>
      </c>
      <c r="BX125" s="4" t="s">
        <v>1289</v>
      </c>
      <c r="BY125" s="6">
        <f>BZ125/CA125</f>
        <v>1</v>
      </c>
      <c r="BZ125" s="4">
        <v>100</v>
      </c>
      <c r="CA125" s="4">
        <v>100</v>
      </c>
      <c r="CB125" s="5">
        <v>44719.150117113124</v>
      </c>
      <c r="CC125" s="4" t="s">
        <v>1289</v>
      </c>
      <c r="CD125" s="6">
        <f>CE125/CF125</f>
        <v>0</v>
      </c>
      <c r="CF125" s="4">
        <v>100</v>
      </c>
      <c r="CH125" s="4" t="s">
        <v>1289</v>
      </c>
      <c r="CI125" s="6">
        <f>IFERROR(CJ125/CK125,"")</f>
        <v>0</v>
      </c>
      <c r="CK125" s="4">
        <f>(COUNTIF(QuizzesByQuiz!I$2:I$100,C125)=0)*1</f>
        <v>1</v>
      </c>
      <c r="CM125" s="4" t="s">
        <v>1289</v>
      </c>
      <c r="CN125" s="6">
        <f>IFERROR(CO125/CP125,"")</f>
        <v>0.97222222222222221</v>
      </c>
      <c r="CO125" s="4">
        <v>70</v>
      </c>
      <c r="CP125" s="4">
        <f>(COUNTIF('Exams by Exam'!D$2:D$5,C125)=0)*72</f>
        <v>72</v>
      </c>
      <c r="CQ125" s="5">
        <v>44720.09817461799</v>
      </c>
      <c r="CR125" s="4" t="s">
        <v>1289</v>
      </c>
      <c r="CS125" s="4" t="s">
        <v>1289</v>
      </c>
      <c r="CT125" s="6">
        <f>VLOOKUP(C125,Webwork!$G$2:$I$230,2,FALSE)/100</f>
        <v>0.94</v>
      </c>
    </row>
    <row r="126" spans="1:98" x14ac:dyDescent="0.2">
      <c r="A126" s="4" t="s">
        <v>891</v>
      </c>
      <c r="B126" s="4" t="s">
        <v>890</v>
      </c>
      <c r="C126" s="4" t="s">
        <v>887</v>
      </c>
      <c r="D126" s="8">
        <f>E126*20%+F126*10%+G126*40%+H126*30%</f>
        <v>0.82235416666666683</v>
      </c>
      <c r="E126" s="7">
        <f>CT126</f>
        <v>0.97</v>
      </c>
      <c r="F126" s="7">
        <f>(AVERAGE(K126,P126,U126,AK126,AP126,AU126,BE126,BJ126,BT126,CI126)+CD126)/(1+CD126)</f>
        <v>0.7260416666666667</v>
      </c>
      <c r="G126" s="6">
        <f>(SUM(Z126,AZ126,(BO126+BY126)/(1+BY126))-MIN(Z126,AZ126,(BO126+BY126)/(1+BY126)))/2</f>
        <v>0.78</v>
      </c>
      <c r="H126" s="7">
        <f>CN126</f>
        <v>0.8125</v>
      </c>
      <c r="I126" s="4" t="s">
        <v>888</v>
      </c>
      <c r="J126" s="4" t="s">
        <v>1300</v>
      </c>
      <c r="K126" s="6">
        <f>IFERROR(L126/M126,"")</f>
        <v>0</v>
      </c>
      <c r="M126" s="4">
        <f>(COUNTIF(QuizzesByQuiz!A$2:A$100,C126)=0)*5</f>
        <v>5</v>
      </c>
      <c r="O126" s="4" t="s">
        <v>1289</v>
      </c>
      <c r="P126" s="6">
        <f>IFERROR(Q126/R126,"")</f>
        <v>0.75</v>
      </c>
      <c r="Q126" s="4">
        <v>3</v>
      </c>
      <c r="R126" s="4">
        <f>(COUNTIF(QuizzesByQuiz!B$2:B$100,C126)=0)*4</f>
        <v>4</v>
      </c>
      <c r="S126" s="5">
        <v>44657.935527260765</v>
      </c>
      <c r="T126" s="4" t="s">
        <v>1289</v>
      </c>
      <c r="U126" s="6">
        <f>IFERROR(V126/W126,"")</f>
        <v>0.8</v>
      </c>
      <c r="V126" s="4">
        <v>4</v>
      </c>
      <c r="W126" s="4">
        <f>(COUNTIF(QuizzesByQuiz!C$2:C$100,C126)=0)*5</f>
        <v>5</v>
      </c>
      <c r="X126" s="5">
        <v>44677.865288454195</v>
      </c>
      <c r="Y126" s="4" t="s">
        <v>1289</v>
      </c>
      <c r="Z126" s="6">
        <f>IFERROR(AA126/AB126,"")</f>
        <v>0.76</v>
      </c>
      <c r="AA126" s="4">
        <f>IF(COUNTA(AC126,AG126)&gt;0, MAX(AC126,AG126),"")</f>
        <v>19</v>
      </c>
      <c r="AB126" s="4">
        <f>25</f>
        <v>25</v>
      </c>
      <c r="AC126" s="4">
        <v>19</v>
      </c>
      <c r="AD126" s="4">
        <v>25</v>
      </c>
      <c r="AE126" s="5">
        <v>44674.6753980176</v>
      </c>
      <c r="AF126" s="4" t="s">
        <v>1289</v>
      </c>
      <c r="AH126" s="4">
        <v>25</v>
      </c>
      <c r="AJ126" s="4" t="s">
        <v>1289</v>
      </c>
      <c r="AK126" s="6" t="str">
        <f>IFERROR(AL126/AM126,"")</f>
        <v/>
      </c>
      <c r="AM126" s="4">
        <f>(COUNTIF(QuizzesByQuiz!D$2:D$100,C126)=0)*5</f>
        <v>0</v>
      </c>
      <c r="AO126" s="4" t="s">
        <v>1289</v>
      </c>
      <c r="AP126" s="6">
        <f>IFERROR(AQ126/AR126,"")</f>
        <v>0.66666666666666663</v>
      </c>
      <c r="AQ126" s="4">
        <v>2</v>
      </c>
      <c r="AR126" s="4">
        <f>(COUNTIF(QuizzesByQuiz!E$2:E$100,C126)=0)*3</f>
        <v>3</v>
      </c>
      <c r="AS126" s="5">
        <v>44687.925385815106</v>
      </c>
      <c r="AT126" s="4" t="s">
        <v>1289</v>
      </c>
      <c r="AU126" s="6" t="str">
        <f>IFERROR(AV126/AW126,"")</f>
        <v/>
      </c>
      <c r="AW126" s="4">
        <f>(COUNTIF(QuizzesByQuiz!F$2:F$100,C126)=0)*6</f>
        <v>0</v>
      </c>
      <c r="AY126" s="4" t="s">
        <v>1289</v>
      </c>
      <c r="AZ126" s="6">
        <f>IFERROR(BA126/BB126,"")</f>
        <v>0.69565217391304346</v>
      </c>
      <c r="BA126" s="4">
        <v>16</v>
      </c>
      <c r="BB126" s="4">
        <v>23</v>
      </c>
      <c r="BC126" s="5">
        <v>44692.285661301546</v>
      </c>
      <c r="BD126" s="4" t="s">
        <v>1289</v>
      </c>
      <c r="BE126" s="6">
        <f>IFERROR(BF126/BG126,"")</f>
        <v>0.66666666666666663</v>
      </c>
      <c r="BF126" s="4">
        <v>2</v>
      </c>
      <c r="BG126" s="4">
        <f>(COUNTIF(QuizzesByQuiz!G$2:G$100,C126)=0)*3</f>
        <v>3</v>
      </c>
      <c r="BH126" s="5">
        <v>44694.82317024628</v>
      </c>
      <c r="BI126" s="4" t="s">
        <v>1289</v>
      </c>
      <c r="BJ126" s="6">
        <f>IFERROR(BK126/BL126,"")</f>
        <v>0.33333333333333331</v>
      </c>
      <c r="BK126" s="4">
        <v>1</v>
      </c>
      <c r="BL126" s="4">
        <f>(COUNTIF(QuizzesByQuiz!H$2:H$100,C126)=0)*3</f>
        <v>3</v>
      </c>
      <c r="BM126" s="5">
        <v>44702.033765725704</v>
      </c>
      <c r="BN126" s="4" t="s">
        <v>1289</v>
      </c>
      <c r="BO126" s="6">
        <f>IFERROR(BP126/BQ126,"")</f>
        <v>0.6</v>
      </c>
      <c r="BP126" s="4">
        <v>24</v>
      </c>
      <c r="BQ126" s="4">
        <v>40</v>
      </c>
      <c r="BR126" s="5">
        <v>44707.971258926686</v>
      </c>
      <c r="BS126" s="4" t="s">
        <v>1289</v>
      </c>
      <c r="BT126" s="6">
        <f>IFERROR(BU126/BV126,"")</f>
        <v>0.4</v>
      </c>
      <c r="BU126" s="4">
        <v>2</v>
      </c>
      <c r="BV126" s="4">
        <f>(COUNTIF(QuizzesByQuiz!I$2:I$100,C126)=0)*5</f>
        <v>5</v>
      </c>
      <c r="BW126" s="5">
        <v>44712.929439415078</v>
      </c>
      <c r="BX126" s="4" t="s">
        <v>1289</v>
      </c>
      <c r="BY126" s="6">
        <f>BZ126/CA126</f>
        <v>1</v>
      </c>
      <c r="BZ126" s="4">
        <v>100</v>
      </c>
      <c r="CA126" s="4">
        <v>100</v>
      </c>
      <c r="CB126" s="5">
        <v>44719.168080254982</v>
      </c>
      <c r="CC126" s="4" t="s">
        <v>1289</v>
      </c>
      <c r="CD126" s="6">
        <f>CE126/CF126</f>
        <v>1</v>
      </c>
      <c r="CE126" s="4">
        <v>100</v>
      </c>
      <c r="CF126" s="4">
        <v>100</v>
      </c>
      <c r="CG126" s="5">
        <v>44719.2205782417</v>
      </c>
      <c r="CH126" s="4" t="s">
        <v>1289</v>
      </c>
      <c r="CI126" s="6">
        <f>IFERROR(CJ126/CK126,"")</f>
        <v>0</v>
      </c>
      <c r="CJ126" s="4">
        <v>0</v>
      </c>
      <c r="CK126" s="4">
        <f>(COUNTIF(QuizzesByQuiz!I$2:I$100,C126)=0)*1</f>
        <v>1</v>
      </c>
      <c r="CL126" s="5">
        <v>44715.764249628701</v>
      </c>
      <c r="CM126" s="4" t="s">
        <v>1289</v>
      </c>
      <c r="CN126" s="6">
        <f>IFERROR(CO126/CP126,"")</f>
        <v>0.8125</v>
      </c>
      <c r="CO126" s="4">
        <v>58.5</v>
      </c>
      <c r="CP126" s="4">
        <f>(COUNTIF('Exams by Exam'!D$2:D$5,C126)=0)*72</f>
        <v>72</v>
      </c>
      <c r="CQ126" s="5">
        <v>44720.098172604296</v>
      </c>
      <c r="CR126" s="4" t="s">
        <v>1289</v>
      </c>
      <c r="CS126" s="4" t="s">
        <v>1289</v>
      </c>
      <c r="CT126" s="6">
        <f>VLOOKUP(C126,Webwork!$G$2:$I$230,2,FALSE)/100</f>
        <v>0.97</v>
      </c>
    </row>
    <row r="127" spans="1:98" x14ac:dyDescent="0.2">
      <c r="A127" s="4" t="s">
        <v>937</v>
      </c>
      <c r="B127" s="4" t="s">
        <v>936</v>
      </c>
      <c r="C127" s="4" t="s">
        <v>933</v>
      </c>
      <c r="D127" s="8">
        <f>E127*20%+F127*10%+G127*40%+H127*30%</f>
        <v>0.82277536231884074</v>
      </c>
      <c r="E127" s="7">
        <f>CT127</f>
        <v>0.76</v>
      </c>
      <c r="F127" s="7">
        <f>(AVERAGE(K127,P127,U127,AK127,AP127,AU127,BE127,BJ127,BT127,CI127)+CD127)/(1+CD127)</f>
        <v>0.79833333333333334</v>
      </c>
      <c r="G127" s="6">
        <f>(SUM(Z127,AZ127,(BO127+BY127)/(1+BY127))-MIN(Z127,AZ127,(BO127+BY127)/(1+BY127)))/2</f>
        <v>0.89402173913043481</v>
      </c>
      <c r="H127" s="7">
        <f>CN127</f>
        <v>0.77777777777777779</v>
      </c>
      <c r="I127" s="4" t="s">
        <v>934</v>
      </c>
      <c r="J127" s="4" t="s">
        <v>1302</v>
      </c>
      <c r="K127" s="6">
        <f>IFERROR(L127/M127,"")</f>
        <v>1</v>
      </c>
      <c r="L127" s="4">
        <v>5</v>
      </c>
      <c r="M127" s="4">
        <f>(COUNTIF(QuizzesByQuiz!A$2:A$100,C127)=0)*5</f>
        <v>5</v>
      </c>
      <c r="N127" s="5">
        <v>44653.065619855814</v>
      </c>
      <c r="O127" s="4" t="s">
        <v>1289</v>
      </c>
      <c r="P127" s="6">
        <f>IFERROR(Q127/R127,"")</f>
        <v>0</v>
      </c>
      <c r="Q127" s="4">
        <v>0</v>
      </c>
      <c r="R127" s="4">
        <f>(COUNTIF(QuizzesByQuiz!B$2:B$100,C127)=0)*4</f>
        <v>4</v>
      </c>
      <c r="S127" s="5">
        <v>44659.684212466091</v>
      </c>
      <c r="T127" s="4" t="s">
        <v>1289</v>
      </c>
      <c r="U127" s="6">
        <f>IFERROR(V127/W127,"")</f>
        <v>0.8</v>
      </c>
      <c r="V127" s="4">
        <v>4</v>
      </c>
      <c r="W127" s="4">
        <f>(COUNTIF(QuizzesByQuiz!C$2:C$100,C127)=0)*5</f>
        <v>5</v>
      </c>
      <c r="X127" s="5">
        <v>44666.694444620902</v>
      </c>
      <c r="Y127" s="4" t="s">
        <v>1289</v>
      </c>
      <c r="Z127" s="6">
        <f>IFERROR(AA127/AB127,"")</f>
        <v>0.52</v>
      </c>
      <c r="AA127" s="4">
        <f>IF(COUNTA(AC127,AG127)&gt;0, MAX(AC127,AG127),"")</f>
        <v>13</v>
      </c>
      <c r="AB127" s="4">
        <f>25</f>
        <v>25</v>
      </c>
      <c r="AD127" s="4">
        <v>25</v>
      </c>
      <c r="AF127" s="4" t="s">
        <v>1289</v>
      </c>
      <c r="AG127" s="4">
        <v>13</v>
      </c>
      <c r="AH127" s="4">
        <v>25</v>
      </c>
      <c r="AI127" s="5">
        <v>44675.68234601368</v>
      </c>
      <c r="AJ127" s="4" t="s">
        <v>1289</v>
      </c>
      <c r="AK127" s="6">
        <f>IFERROR(AL127/AM127,"")</f>
        <v>1</v>
      </c>
      <c r="AL127" s="4">
        <v>5</v>
      </c>
      <c r="AM127" s="4">
        <f>(COUNTIF(QuizzesByQuiz!D$2:D$100,C127)=0)*5</f>
        <v>5</v>
      </c>
      <c r="AN127" s="5">
        <v>44674.701727176413</v>
      </c>
      <c r="AO127" s="4" t="s">
        <v>1289</v>
      </c>
      <c r="AP127" s="6">
        <f>IFERROR(AQ127/AR127,"")</f>
        <v>0.33333333333333331</v>
      </c>
      <c r="AQ127" s="4">
        <v>1</v>
      </c>
      <c r="AR127" s="4">
        <f>(COUNTIF(QuizzesByQuiz!E$2:E$100,C127)=0)*3</f>
        <v>3</v>
      </c>
      <c r="AS127" s="5">
        <v>44680.734393100021</v>
      </c>
      <c r="AT127" s="4" t="s">
        <v>1289</v>
      </c>
      <c r="AU127" s="6">
        <f>IFERROR(AV127/AW127,"")</f>
        <v>0.16666666666666666</v>
      </c>
      <c r="AV127" s="4">
        <v>1</v>
      </c>
      <c r="AW127" s="4">
        <f>(COUNTIF(QuizzesByQuiz!F$2:F$100,C127)=0)*6</f>
        <v>6</v>
      </c>
      <c r="AX127" s="5">
        <v>44687.695802553862</v>
      </c>
      <c r="AY127" s="4" t="s">
        <v>1289</v>
      </c>
      <c r="AZ127" s="6">
        <f>IFERROR(BA127/BB127,"")</f>
        <v>0.91304347826086951</v>
      </c>
      <c r="BA127" s="4">
        <v>21</v>
      </c>
      <c r="BB127" s="4">
        <v>23</v>
      </c>
      <c r="BC127" s="5">
        <v>44692.286109260531</v>
      </c>
      <c r="BD127" s="4" t="s">
        <v>1289</v>
      </c>
      <c r="BE127" s="6">
        <f>IFERROR(BF127/BG127,"")</f>
        <v>0.66666666666666663</v>
      </c>
      <c r="BF127" s="4">
        <v>2</v>
      </c>
      <c r="BG127" s="4">
        <f>(COUNTIF(QuizzesByQuiz!G$2:G$100,C127)=0)*3</f>
        <v>3</v>
      </c>
      <c r="BH127" s="5">
        <v>44694.696379749308</v>
      </c>
      <c r="BI127" s="4" t="s">
        <v>1289</v>
      </c>
      <c r="BJ127" s="6">
        <f>IFERROR(BK127/BL127,"")</f>
        <v>1</v>
      </c>
      <c r="BK127" s="4">
        <v>3</v>
      </c>
      <c r="BL127" s="4">
        <f>(COUNTIF(QuizzesByQuiz!H$2:H$100,C127)=0)*3</f>
        <v>3</v>
      </c>
      <c r="BM127" s="5">
        <v>44701.693942691309</v>
      </c>
      <c r="BN127" s="4" t="s">
        <v>1289</v>
      </c>
      <c r="BO127" s="6">
        <f>IFERROR(BP127/BQ127,"")</f>
        <v>0.75</v>
      </c>
      <c r="BP127" s="4">
        <v>30</v>
      </c>
      <c r="BQ127" s="4">
        <v>40</v>
      </c>
      <c r="BR127" s="5">
        <v>44707.971320284938</v>
      </c>
      <c r="BS127" s="4" t="s">
        <v>1289</v>
      </c>
      <c r="BT127" s="6">
        <f>IFERROR(BU127/BV127,"")</f>
        <v>1</v>
      </c>
      <c r="BU127" s="4">
        <v>5</v>
      </c>
      <c r="BV127" s="4">
        <f>(COUNTIF(QuizzesByQuiz!I$2:I$100,C127)=0)*5</f>
        <v>5</v>
      </c>
      <c r="BW127" s="5">
        <v>44708.703370475901</v>
      </c>
      <c r="BX127" s="4" t="s">
        <v>1289</v>
      </c>
      <c r="BY127" s="6">
        <f>BZ127/CA127</f>
        <v>1</v>
      </c>
      <c r="BZ127" s="4">
        <v>100</v>
      </c>
      <c r="CA127" s="4">
        <v>100</v>
      </c>
      <c r="CB127" s="5">
        <v>44715.944745299326</v>
      </c>
      <c r="CC127" s="4" t="s">
        <v>1289</v>
      </c>
      <c r="CD127" s="6">
        <f>CE127/CF127</f>
        <v>1</v>
      </c>
      <c r="CE127" s="4">
        <v>100</v>
      </c>
      <c r="CF127" s="4">
        <v>100</v>
      </c>
      <c r="CG127" s="5">
        <v>44715.947455606452</v>
      </c>
      <c r="CH127" s="4" t="s">
        <v>1289</v>
      </c>
      <c r="CI127" s="6">
        <f>IFERROR(CJ127/CK127,"")</f>
        <v>0</v>
      </c>
      <c r="CJ127" s="4">
        <v>0</v>
      </c>
      <c r="CK127" s="4">
        <f>(COUNTIF(QuizzesByQuiz!I$2:I$100,C127)=0)*1</f>
        <v>1</v>
      </c>
      <c r="CL127" s="5">
        <v>44715.723811597491</v>
      </c>
      <c r="CM127" s="4" t="s">
        <v>1289</v>
      </c>
      <c r="CN127" s="6">
        <f>IFERROR(CO127/CP127,"")</f>
        <v>0.77777777777777779</v>
      </c>
      <c r="CO127" s="4">
        <v>56</v>
      </c>
      <c r="CP127" s="4">
        <f>(COUNTIF('Exams by Exam'!D$2:D$5,C127)=0)*72</f>
        <v>72</v>
      </c>
      <c r="CQ127" s="5">
        <v>44720.098172545848</v>
      </c>
      <c r="CR127" s="4" t="s">
        <v>1289</v>
      </c>
      <c r="CS127" s="4" t="s">
        <v>1289</v>
      </c>
      <c r="CT127" s="6">
        <f>VLOOKUP(C127,Webwork!$G$2:$I$230,2,FALSE)/100</f>
        <v>0.76</v>
      </c>
    </row>
    <row r="128" spans="1:98" x14ac:dyDescent="0.2">
      <c r="A128" s="4" t="s">
        <v>303</v>
      </c>
      <c r="B128" s="4" t="s">
        <v>302</v>
      </c>
      <c r="C128" s="4" t="s">
        <v>299</v>
      </c>
      <c r="D128" s="8">
        <f>E128*20%+F128*10%+G128*40%+H128*30%</f>
        <v>0.82820128824476646</v>
      </c>
      <c r="E128" s="7">
        <f>CT128</f>
        <v>0.92</v>
      </c>
      <c r="F128" s="7">
        <f>(AVERAGE(K128,P128,U128,AK128,AP128,AU128,BE128,BJ128,BT128,CI128)+CD128)/(1+CD128)</f>
        <v>0.42592592592592593</v>
      </c>
      <c r="G128" s="6">
        <f>(SUM(Z128,AZ128,(BO128+BY128)/(1+BY128))-MIN(Z128,AZ128,(BO128+BY128)/(1+BY128)))/2</f>
        <v>0.81652173913043469</v>
      </c>
      <c r="H128" s="7">
        <f>CN128</f>
        <v>0.91666666666666663</v>
      </c>
      <c r="I128" s="4" t="s">
        <v>300</v>
      </c>
      <c r="J128" s="4" t="s">
        <v>1290</v>
      </c>
      <c r="K128" s="6">
        <f>IFERROR(L128/M128,"")</f>
        <v>1</v>
      </c>
      <c r="L128" s="4">
        <v>5</v>
      </c>
      <c r="M128" s="4">
        <f>(COUNTIF(QuizzesByQuiz!A$2:A$100,C128)=0)*5</f>
        <v>5</v>
      </c>
      <c r="N128" s="5">
        <v>44653.06714665387</v>
      </c>
      <c r="O128" s="4" t="s">
        <v>1289</v>
      </c>
      <c r="P128" s="6">
        <f>IFERROR(Q128/R128,"")</f>
        <v>0</v>
      </c>
      <c r="Q128" s="4">
        <v>0</v>
      </c>
      <c r="R128" s="4">
        <f>(COUNTIF(QuizzesByQuiz!B$2:B$100,C128)=0)*4</f>
        <v>4</v>
      </c>
      <c r="S128" s="5">
        <v>44659.685435501349</v>
      </c>
      <c r="T128" s="4" t="s">
        <v>1289</v>
      </c>
      <c r="U128" s="6">
        <f>IFERROR(V128/W128,"")</f>
        <v>1</v>
      </c>
      <c r="V128" s="4">
        <v>5</v>
      </c>
      <c r="W128" s="4">
        <f>(COUNTIF(QuizzesByQuiz!C$2:C$100,C128)=0)*5</f>
        <v>5</v>
      </c>
      <c r="X128" s="5">
        <v>44667.93140870682</v>
      </c>
      <c r="Y128" s="4" t="s">
        <v>1289</v>
      </c>
      <c r="Z128" s="6">
        <f>IFERROR(AA128/AB128,"")</f>
        <v>0.72</v>
      </c>
      <c r="AA128" s="4">
        <f>IF(COUNTA(AC128,AG128)&gt;0, MAX(AC128,AG128),"")</f>
        <v>18</v>
      </c>
      <c r="AB128" s="4">
        <f>25</f>
        <v>25</v>
      </c>
      <c r="AD128" s="4">
        <v>25</v>
      </c>
      <c r="AF128" s="4" t="s">
        <v>1289</v>
      </c>
      <c r="AG128" s="4">
        <v>18</v>
      </c>
      <c r="AH128" s="4">
        <v>25</v>
      </c>
      <c r="AI128" s="5">
        <v>44675.682345905603</v>
      </c>
      <c r="AJ128" s="4" t="s">
        <v>1289</v>
      </c>
      <c r="AK128" s="6">
        <f>IFERROR(AL128/AM128,"")</f>
        <v>1</v>
      </c>
      <c r="AL128" s="4">
        <v>5</v>
      </c>
      <c r="AM128" s="4">
        <f>(COUNTIF(QuizzesByQuiz!D$2:D$100,C128)=0)*5</f>
        <v>5</v>
      </c>
      <c r="AN128" s="5">
        <v>44675.678842559435</v>
      </c>
      <c r="AO128" s="4" t="s">
        <v>1289</v>
      </c>
      <c r="AP128" s="6" t="str">
        <f>IFERROR(AQ128/AR128,"")</f>
        <v/>
      </c>
      <c r="AR128" s="4">
        <f>(COUNTIF(QuizzesByQuiz!E$2:E$100,C128)=0)*3</f>
        <v>0</v>
      </c>
      <c r="AT128" s="4" t="s">
        <v>1289</v>
      </c>
      <c r="AU128" s="6">
        <f>IFERROR(AV128/AW128,"")</f>
        <v>0.16666666666666666</v>
      </c>
      <c r="AV128" s="4">
        <v>1</v>
      </c>
      <c r="AW128" s="4">
        <f>(COUNTIF(QuizzesByQuiz!F$2:F$100,C128)=0)*6</f>
        <v>6</v>
      </c>
      <c r="AX128" s="5">
        <v>44687.937171615384</v>
      </c>
      <c r="AY128" s="4" t="s">
        <v>1289</v>
      </c>
      <c r="AZ128" s="6">
        <f>IFERROR(BA128/BB128,"")</f>
        <v>0.91304347826086951</v>
      </c>
      <c r="BA128" s="4">
        <v>21</v>
      </c>
      <c r="BB128" s="4">
        <v>23</v>
      </c>
      <c r="BC128" s="5">
        <v>44692.28555257243</v>
      </c>
      <c r="BD128" s="4" t="s">
        <v>1289</v>
      </c>
      <c r="BE128" s="6">
        <f>IFERROR(BF128/BG128,"")</f>
        <v>0.33333333333333331</v>
      </c>
      <c r="BF128" s="4">
        <v>1</v>
      </c>
      <c r="BG128" s="4">
        <f>(COUNTIF(QuizzesByQuiz!G$2:G$100,C128)=0)*3</f>
        <v>3</v>
      </c>
      <c r="BH128" s="5">
        <v>44698.62112040176</v>
      </c>
      <c r="BI128" s="4" t="s">
        <v>1289</v>
      </c>
      <c r="BJ128" s="6">
        <f>IFERROR(BK128/BL128,"")</f>
        <v>0.33333333333333331</v>
      </c>
      <c r="BK128" s="4">
        <v>1</v>
      </c>
      <c r="BL128" s="4">
        <f>(COUNTIF(QuizzesByQuiz!H$2:H$100,C128)=0)*3</f>
        <v>3</v>
      </c>
      <c r="BM128" s="5">
        <v>44701.824794108747</v>
      </c>
      <c r="BN128" s="4" t="s">
        <v>1289</v>
      </c>
      <c r="BO128" s="6">
        <f>IFERROR(BP128/BQ128,"")</f>
        <v>0</v>
      </c>
      <c r="BQ128" s="4">
        <v>40</v>
      </c>
      <c r="BS128" s="4" t="s">
        <v>1289</v>
      </c>
      <c r="BT128" s="6">
        <f>IFERROR(BU128/BV128,"")</f>
        <v>0</v>
      </c>
      <c r="BV128" s="4">
        <f>(COUNTIF(QuizzesByQuiz!I$2:I$100,C128)=0)*5</f>
        <v>5</v>
      </c>
      <c r="BX128" s="4" t="s">
        <v>1289</v>
      </c>
      <c r="BY128" s="6">
        <f>BZ128/CA128</f>
        <v>0</v>
      </c>
      <c r="CA128" s="4">
        <v>100</v>
      </c>
      <c r="CC128" s="4" t="s">
        <v>1289</v>
      </c>
      <c r="CD128" s="6">
        <f>CE128/CF128</f>
        <v>0</v>
      </c>
      <c r="CF128" s="4">
        <v>100</v>
      </c>
      <c r="CH128" s="4" t="s">
        <v>1289</v>
      </c>
      <c r="CI128" s="6">
        <f>IFERROR(CJ128/CK128,"")</f>
        <v>0</v>
      </c>
      <c r="CJ128" s="4">
        <v>0</v>
      </c>
      <c r="CK128" s="4">
        <f>(COUNTIF(QuizzesByQuiz!I$2:I$100,C128)=0)*1</f>
        <v>1</v>
      </c>
      <c r="CL128" s="5">
        <v>44715.763465422016</v>
      </c>
      <c r="CM128" s="4" t="s">
        <v>1289</v>
      </c>
      <c r="CN128" s="6">
        <f>IFERROR(CO128/CP128,"")</f>
        <v>0.91666666666666663</v>
      </c>
      <c r="CO128" s="4">
        <v>66</v>
      </c>
      <c r="CP128" s="4">
        <f>(COUNTIF('Exams by Exam'!D$2:D$5,C128)=0)*72</f>
        <v>72</v>
      </c>
      <c r="CQ128" s="5">
        <v>44720.098172332393</v>
      </c>
      <c r="CR128" s="4" t="s">
        <v>1289</v>
      </c>
      <c r="CS128" s="4" t="s">
        <v>1289</v>
      </c>
      <c r="CT128" s="6">
        <f>VLOOKUP(C128,Webwork!$G$2:$I$230,2,FALSE)/100</f>
        <v>0.92</v>
      </c>
    </row>
    <row r="129" spans="1:98" x14ac:dyDescent="0.2">
      <c r="A129" s="4" t="s">
        <v>318</v>
      </c>
      <c r="B129" s="4" t="s">
        <v>317</v>
      </c>
      <c r="C129" s="4" t="s">
        <v>314</v>
      </c>
      <c r="D129" s="8">
        <f>E129*20%+F129*10%+G129*40%+H129*30%</f>
        <v>0.82862499999999994</v>
      </c>
      <c r="E129" s="7">
        <f>CT129</f>
        <v>0.86</v>
      </c>
      <c r="F129" s="7">
        <f>(AVERAGE(K129,P129,U129,AK129,AP129,AU129,BE129,BJ129,BT129,CI129)+CD129)/(1+CD129)</f>
        <v>0.82708333333333339</v>
      </c>
      <c r="G129" s="6">
        <f>(SUM(Z129,AZ129,(BO129+BY129)/(1+BY129))-MIN(Z129,AZ129,(BO129+BY129)/(1+BY129)))/2</f>
        <v>0.92437499999999995</v>
      </c>
      <c r="H129" s="7">
        <f>CN129</f>
        <v>0.68055555555555558</v>
      </c>
      <c r="I129" s="4" t="s">
        <v>315</v>
      </c>
      <c r="J129" s="4" t="s">
        <v>1293</v>
      </c>
      <c r="K129" s="6">
        <f>IFERROR(L129/M129,"")</f>
        <v>1</v>
      </c>
      <c r="L129" s="4">
        <v>5</v>
      </c>
      <c r="M129" s="4">
        <f>(COUNTIF(QuizzesByQuiz!A$2:A$100,C129)=0)*5</f>
        <v>5</v>
      </c>
      <c r="N129" s="5">
        <v>44650.909748265905</v>
      </c>
      <c r="O129" s="4" t="s">
        <v>1289</v>
      </c>
      <c r="P129" s="6">
        <f>IFERROR(Q129/R129,"")</f>
        <v>0.5</v>
      </c>
      <c r="Q129" s="4">
        <v>2</v>
      </c>
      <c r="R129" s="4">
        <f>(COUNTIF(QuizzesByQuiz!B$2:B$100,C129)=0)*4</f>
        <v>4</v>
      </c>
      <c r="S129" s="5">
        <v>44657.93552800917</v>
      </c>
      <c r="T129" s="4" t="s">
        <v>1289</v>
      </c>
      <c r="U129" s="6">
        <f>IFERROR(V129/W129,"")</f>
        <v>0.8</v>
      </c>
      <c r="V129" s="4">
        <v>4</v>
      </c>
      <c r="W129" s="4">
        <f>(COUNTIF(QuizzesByQuiz!C$2:C$100,C129)=0)*5</f>
        <v>5</v>
      </c>
      <c r="X129" s="5">
        <v>44677.865289852787</v>
      </c>
      <c r="Y129" s="4" t="s">
        <v>1289</v>
      </c>
      <c r="Z129" s="6">
        <f>IFERROR(AA129/AB129,"")</f>
        <v>0.88</v>
      </c>
      <c r="AA129" s="4">
        <f>IF(COUNTA(AC129,AG129)&gt;0, MAX(AC129,AG129),"")</f>
        <v>22</v>
      </c>
      <c r="AB129" s="4">
        <f>25</f>
        <v>25</v>
      </c>
      <c r="AD129" s="4">
        <v>25</v>
      </c>
      <c r="AF129" s="4" t="s">
        <v>1289</v>
      </c>
      <c r="AG129" s="4">
        <v>22</v>
      </c>
      <c r="AH129" s="4">
        <v>25</v>
      </c>
      <c r="AI129" s="5">
        <v>44675.68466007206</v>
      </c>
      <c r="AJ129" s="4" t="s">
        <v>1289</v>
      </c>
      <c r="AK129" s="6" t="str">
        <f>IFERROR(AL129/AM129,"")</f>
        <v/>
      </c>
      <c r="AM129" s="4">
        <f>(COUNTIF(QuizzesByQuiz!D$2:D$100,C129)=0)*5</f>
        <v>0</v>
      </c>
      <c r="AO129" s="4" t="s">
        <v>1289</v>
      </c>
      <c r="AP129" s="6">
        <f>IFERROR(AQ129/AR129,"")</f>
        <v>0.33333333333333331</v>
      </c>
      <c r="AQ129" s="4">
        <v>1</v>
      </c>
      <c r="AR129" s="4">
        <f>(COUNTIF(QuizzesByQuiz!E$2:E$100,C129)=0)*3</f>
        <v>3</v>
      </c>
      <c r="AS129" s="5">
        <v>44687.925386179239</v>
      </c>
      <c r="AT129" s="4" t="s">
        <v>1289</v>
      </c>
      <c r="AU129" s="6" t="str">
        <f>IFERROR(AV129/AW129,"")</f>
        <v/>
      </c>
      <c r="AW129" s="4">
        <f>(COUNTIF(QuizzesByQuiz!F$2:F$100,C129)=0)*6</f>
        <v>0</v>
      </c>
      <c r="AY129" s="4" t="s">
        <v>1289</v>
      </c>
      <c r="AZ129" s="6">
        <f>IFERROR(BA129/BB129,"")</f>
        <v>0</v>
      </c>
      <c r="BB129" s="4">
        <v>23</v>
      </c>
      <c r="BD129" s="4" t="s">
        <v>1289</v>
      </c>
      <c r="BE129" s="6">
        <f>IFERROR(BF129/BG129,"")</f>
        <v>0</v>
      </c>
      <c r="BG129" s="4">
        <f>(COUNTIF(QuizzesByQuiz!G$2:G$100,C129)=0)*3</f>
        <v>3</v>
      </c>
      <c r="BI129" s="4" t="s">
        <v>1289</v>
      </c>
      <c r="BJ129" s="6">
        <f>IFERROR(BK129/BL129,"")</f>
        <v>1</v>
      </c>
      <c r="BK129" s="4">
        <v>3</v>
      </c>
      <c r="BL129" s="4">
        <f>(COUNTIF(QuizzesByQuiz!H$2:H$100,C129)=0)*3</f>
        <v>3</v>
      </c>
      <c r="BM129" s="5">
        <v>44701.693943468214</v>
      </c>
      <c r="BN129" s="4" t="s">
        <v>1289</v>
      </c>
      <c r="BO129" s="6">
        <f>IFERROR(BP129/BQ129,"")</f>
        <v>0.9375</v>
      </c>
      <c r="BP129" s="4">
        <v>37.5</v>
      </c>
      <c r="BQ129" s="4">
        <v>40</v>
      </c>
      <c r="BR129" s="5">
        <v>44707.97128055861</v>
      </c>
      <c r="BS129" s="4" t="s">
        <v>1289</v>
      </c>
      <c r="BT129" s="6">
        <f>IFERROR(BU129/BV129,"")</f>
        <v>0.6</v>
      </c>
      <c r="BU129" s="4">
        <v>3</v>
      </c>
      <c r="BV129" s="4">
        <f>(COUNTIF(QuizzesByQuiz!I$2:I$100,C129)=0)*5</f>
        <v>5</v>
      </c>
      <c r="BW129" s="5">
        <v>44712.929439733023</v>
      </c>
      <c r="BX129" s="4" t="s">
        <v>1289</v>
      </c>
      <c r="BY129" s="6">
        <f>BZ129/CA129</f>
        <v>1</v>
      </c>
      <c r="BZ129" s="4">
        <v>100</v>
      </c>
      <c r="CA129" s="4">
        <v>100</v>
      </c>
      <c r="CB129" s="5">
        <v>44717.022644481607</v>
      </c>
      <c r="CC129" s="4" t="s">
        <v>1289</v>
      </c>
      <c r="CD129" s="6">
        <f>CE129/CF129</f>
        <v>1</v>
      </c>
      <c r="CE129" s="4">
        <v>100</v>
      </c>
      <c r="CF129" s="4">
        <v>100</v>
      </c>
      <c r="CG129" s="5">
        <v>44715.20436108912</v>
      </c>
      <c r="CH129" s="4" t="s">
        <v>1289</v>
      </c>
      <c r="CI129" s="6">
        <f>IFERROR(CJ129/CK129,"")</f>
        <v>1</v>
      </c>
      <c r="CJ129" s="4">
        <v>1</v>
      </c>
      <c r="CK129" s="4">
        <f>(COUNTIF(QuizzesByQuiz!I$2:I$100,C129)=0)*1</f>
        <v>1</v>
      </c>
      <c r="CL129" s="5">
        <v>44715.764249796383</v>
      </c>
      <c r="CM129" s="4" t="s">
        <v>1289</v>
      </c>
      <c r="CN129" s="6">
        <f>IFERROR(CO129/CP129,"")</f>
        <v>0.68055555555555558</v>
      </c>
      <c r="CO129" s="4">
        <v>49</v>
      </c>
      <c r="CP129" s="4">
        <f>(COUNTIF('Exams by Exam'!D$2:D$5,C129)=0)*72</f>
        <v>72</v>
      </c>
      <c r="CQ129" s="5">
        <v>44720.098174321247</v>
      </c>
      <c r="CR129" s="4" t="s">
        <v>1289</v>
      </c>
      <c r="CS129" s="4" t="s">
        <v>1289</v>
      </c>
      <c r="CT129" s="6">
        <f>VLOOKUP(C129,Webwork!$G$2:$I$230,2,FALSE)/100</f>
        <v>0.86</v>
      </c>
    </row>
    <row r="130" spans="1:98" x14ac:dyDescent="0.2">
      <c r="A130" s="4" t="s">
        <v>241</v>
      </c>
      <c r="B130" s="4" t="s">
        <v>240</v>
      </c>
      <c r="C130" s="4" t="s">
        <v>237</v>
      </c>
      <c r="D130" s="8">
        <f>E130*20%+F130*10%+G130*40%+H130*30%</f>
        <v>0.83601127214170678</v>
      </c>
      <c r="E130" s="7">
        <f>CT130</f>
        <v>0.99</v>
      </c>
      <c r="F130" s="7">
        <f>(AVERAGE(K130,P130,U130,AK130,AP130,AU130,BE130,BJ130,BT130,CI130)+CD130)/(1+CD130)</f>
        <v>0.72685185185185186</v>
      </c>
      <c r="G130" s="6">
        <f>(SUM(Z130,AZ130,(BO130+BY130)/(1+BY130))-MIN(Z130,AZ130,(BO130+BY130)/(1+BY130)))/2</f>
        <v>0.75706521739130417</v>
      </c>
      <c r="H130" s="7">
        <f>CN130</f>
        <v>0.875</v>
      </c>
      <c r="I130" s="4" t="s">
        <v>238</v>
      </c>
      <c r="J130" s="4" t="s">
        <v>1297</v>
      </c>
      <c r="K130" s="6">
        <f>IFERROR(L130/M130,"")</f>
        <v>1</v>
      </c>
      <c r="L130" s="4">
        <v>5</v>
      </c>
      <c r="M130" s="4">
        <f>(COUNTIF(QuizzesByQuiz!A$2:A$100,C130)=0)*5</f>
        <v>5</v>
      </c>
      <c r="N130" s="5">
        <v>44653.067147990834</v>
      </c>
      <c r="O130" s="4" t="s">
        <v>1289</v>
      </c>
      <c r="P130" s="6">
        <f>IFERROR(Q130/R130,"")</f>
        <v>0.25</v>
      </c>
      <c r="Q130" s="4">
        <v>1</v>
      </c>
      <c r="R130" s="4">
        <f>(COUNTIF(QuizzesByQuiz!B$2:B$100,C130)=0)*4</f>
        <v>4</v>
      </c>
      <c r="S130" s="5">
        <v>44659.685436111562</v>
      </c>
      <c r="T130" s="4" t="s">
        <v>1289</v>
      </c>
      <c r="U130" s="6" t="str">
        <f>IFERROR(V130/W130,"")</f>
        <v/>
      </c>
      <c r="W130" s="4">
        <f>(COUNTIF(QuizzesByQuiz!C$2:C$100,C130)=0)*5</f>
        <v>0</v>
      </c>
      <c r="Y130" s="4" t="s">
        <v>1289</v>
      </c>
      <c r="Z130" s="6">
        <f>IFERROR(AA130/AB130,"")</f>
        <v>0.66</v>
      </c>
      <c r="AA130" s="4">
        <f>IF(COUNTA(AC130,AG130)&gt;0, MAX(AC130,AG130),"")</f>
        <v>16.5</v>
      </c>
      <c r="AB130" s="4">
        <f>25</f>
        <v>25</v>
      </c>
      <c r="AD130" s="4">
        <v>25</v>
      </c>
      <c r="AF130" s="4" t="s">
        <v>1289</v>
      </c>
      <c r="AG130" s="4">
        <v>16.5</v>
      </c>
      <c r="AH130" s="4">
        <v>25</v>
      </c>
      <c r="AI130" s="5">
        <v>44675.684660085382</v>
      </c>
      <c r="AJ130" s="4" t="s">
        <v>1289</v>
      </c>
      <c r="AK130" s="6">
        <f>IFERROR(AL130/AM130,"")</f>
        <v>1</v>
      </c>
      <c r="AL130" s="4">
        <v>5</v>
      </c>
      <c r="AM130" s="4">
        <f>(COUNTIF(QuizzesByQuiz!D$2:D$100,C130)=0)*5</f>
        <v>5</v>
      </c>
      <c r="AN130" s="5">
        <v>44675.678842799374</v>
      </c>
      <c r="AO130" s="4" t="s">
        <v>1289</v>
      </c>
      <c r="AP130" s="6">
        <f>IFERROR(AQ130/AR130,"")</f>
        <v>0</v>
      </c>
      <c r="AQ130" s="4">
        <v>0</v>
      </c>
      <c r="AR130" s="4">
        <f>(COUNTIF(QuizzesByQuiz!E$2:E$100,C130)=0)*3</f>
        <v>3</v>
      </c>
      <c r="AS130" s="5">
        <v>44680.804338906848</v>
      </c>
      <c r="AT130" s="4" t="s">
        <v>1289</v>
      </c>
      <c r="AU130" s="6">
        <f>IFERROR(AV130/AW130,"")</f>
        <v>0.5</v>
      </c>
      <c r="AV130" s="4">
        <v>3</v>
      </c>
      <c r="AW130" s="4">
        <f>(COUNTIF(QuizzesByQuiz!F$2:F$100,C130)=0)*6</f>
        <v>6</v>
      </c>
      <c r="AX130" s="5">
        <v>44687.93717210085</v>
      </c>
      <c r="AY130" s="4" t="s">
        <v>1289</v>
      </c>
      <c r="AZ130" s="6">
        <f>IFERROR(BA130/BB130,"")</f>
        <v>0.73913043478260865</v>
      </c>
      <c r="BA130" s="4">
        <v>17</v>
      </c>
      <c r="BB130" s="4">
        <v>23</v>
      </c>
      <c r="BC130" s="5">
        <v>44692.28457730521</v>
      </c>
      <c r="BD130" s="4" t="s">
        <v>1289</v>
      </c>
      <c r="BE130" s="6">
        <f>IFERROR(BF130/BG130,"")</f>
        <v>0.66666666666666663</v>
      </c>
      <c r="BF130" s="4">
        <v>2</v>
      </c>
      <c r="BG130" s="4">
        <f>(COUNTIF(QuizzesByQuiz!G$2:G$100,C130)=0)*3</f>
        <v>3</v>
      </c>
      <c r="BH130" s="5">
        <v>44698.621119385614</v>
      </c>
      <c r="BI130" s="4" t="s">
        <v>1289</v>
      </c>
      <c r="BJ130" s="6">
        <f>IFERROR(BK130/BL130,"")</f>
        <v>0.66666666666666663</v>
      </c>
      <c r="BK130" s="4">
        <v>2</v>
      </c>
      <c r="BL130" s="4">
        <f>(COUNTIF(QuizzesByQuiz!H$2:H$100,C130)=0)*3</f>
        <v>3</v>
      </c>
      <c r="BM130" s="5">
        <v>44701.824794322558</v>
      </c>
      <c r="BN130" s="4" t="s">
        <v>1289</v>
      </c>
      <c r="BO130" s="6">
        <f>IFERROR(BP130/BQ130,"")</f>
        <v>0.55000000000000004</v>
      </c>
      <c r="BP130" s="4">
        <v>22</v>
      </c>
      <c r="BQ130" s="4">
        <v>40</v>
      </c>
      <c r="BR130" s="5">
        <v>44707.971325694554</v>
      </c>
      <c r="BS130" s="4" t="s">
        <v>1289</v>
      </c>
      <c r="BT130" s="6">
        <f>IFERROR(BU130/BV130,"")</f>
        <v>0</v>
      </c>
      <c r="BV130" s="4">
        <f>(COUNTIF(QuizzesByQuiz!I$2:I$100,C130)=0)*5</f>
        <v>5</v>
      </c>
      <c r="BX130" s="4" t="s">
        <v>1289</v>
      </c>
      <c r="BY130" s="6">
        <f>BZ130/CA130</f>
        <v>1</v>
      </c>
      <c r="BZ130" s="4">
        <v>100</v>
      </c>
      <c r="CA130" s="4">
        <v>100</v>
      </c>
      <c r="CB130" s="5">
        <v>44719.21639556381</v>
      </c>
      <c r="CC130" s="4" t="s">
        <v>1289</v>
      </c>
      <c r="CD130" s="6">
        <f>CE130/CF130</f>
        <v>1</v>
      </c>
      <c r="CE130" s="4">
        <v>100</v>
      </c>
      <c r="CF130" s="4">
        <v>100</v>
      </c>
      <c r="CG130" s="5">
        <v>44719.089778113055</v>
      </c>
      <c r="CH130" s="4" t="s">
        <v>1289</v>
      </c>
      <c r="CI130" s="6">
        <f>IFERROR(CJ130/CK130,"")</f>
        <v>0</v>
      </c>
      <c r="CK130" s="4">
        <f>(COUNTIF(QuizzesByQuiz!I$2:I$100,C130)=0)*1</f>
        <v>1</v>
      </c>
      <c r="CM130" s="4" t="s">
        <v>1289</v>
      </c>
      <c r="CN130" s="6">
        <f>IFERROR(CO130/CP130,"")</f>
        <v>0.875</v>
      </c>
      <c r="CO130" s="4">
        <v>63</v>
      </c>
      <c r="CP130" s="4">
        <f>(COUNTIF('Exams by Exam'!D$2:D$5,C130)=0)*72</f>
        <v>72</v>
      </c>
      <c r="CQ130" s="5">
        <v>44720.098172287442</v>
      </c>
      <c r="CR130" s="4" t="s">
        <v>1289</v>
      </c>
      <c r="CS130" s="4" t="s">
        <v>1289</v>
      </c>
      <c r="CT130" s="6">
        <f>VLOOKUP(C130,Webwork!$G$2:$I$230,2,FALSE)/100</f>
        <v>0.99</v>
      </c>
    </row>
    <row r="131" spans="1:98" x14ac:dyDescent="0.2">
      <c r="A131" s="4" t="s">
        <v>625</v>
      </c>
      <c r="B131" s="4" t="s">
        <v>624</v>
      </c>
      <c r="C131" s="4" t="s">
        <v>621</v>
      </c>
      <c r="D131" s="8">
        <f>E131*20%+F131*10%+G131*40%+H131*30%</f>
        <v>0.8393514492753622</v>
      </c>
      <c r="E131" s="7">
        <f>CT131</f>
        <v>0.99</v>
      </c>
      <c r="F131" s="7">
        <f>(AVERAGE(K131,P131,U131,AK131,AP131,AU131,BE131,BJ131,BT131,CI131)+CD131)/(1+CD131)</f>
        <v>0.80083333333333329</v>
      </c>
      <c r="G131" s="6">
        <f>(SUM(Z131,AZ131,(BO131+BY131)/(1+BY131))-MIN(Z131,AZ131,(BO131+BY131)/(1+BY131)))/2</f>
        <v>0.72608695652173916</v>
      </c>
      <c r="H131" s="7">
        <f>CN131</f>
        <v>0.90277777777777779</v>
      </c>
      <c r="I131" s="4" t="s">
        <v>622</v>
      </c>
      <c r="J131" s="4" t="s">
        <v>1295</v>
      </c>
      <c r="K131" s="6">
        <f>IFERROR(L131/M131,"")</f>
        <v>1</v>
      </c>
      <c r="L131" s="4">
        <v>5</v>
      </c>
      <c r="M131" s="4">
        <f>(COUNTIF(QuizzesByQuiz!A$2:A$100,C131)=0)*5</f>
        <v>5</v>
      </c>
      <c r="N131" s="5">
        <v>44653.06562018863</v>
      </c>
      <c r="O131" s="4" t="s">
        <v>1289</v>
      </c>
      <c r="P131" s="6">
        <f>IFERROR(Q131/R131,"")</f>
        <v>0.25</v>
      </c>
      <c r="Q131" s="4">
        <v>1</v>
      </c>
      <c r="R131" s="4">
        <f>(COUNTIF(QuizzesByQuiz!B$2:B$100,C131)=0)*4</f>
        <v>4</v>
      </c>
      <c r="S131" s="5">
        <v>44659.684211913365</v>
      </c>
      <c r="T131" s="4" t="s">
        <v>1289</v>
      </c>
      <c r="U131" s="6">
        <f>IFERROR(V131/W131,"")</f>
        <v>0.6</v>
      </c>
      <c r="V131" s="4">
        <v>3</v>
      </c>
      <c r="W131" s="4">
        <f>(COUNTIF(QuizzesByQuiz!C$2:C$100,C131)=0)*5</f>
        <v>5</v>
      </c>
      <c r="X131" s="5">
        <v>44666.694444685752</v>
      </c>
      <c r="Y131" s="4" t="s">
        <v>1289</v>
      </c>
      <c r="Z131" s="6">
        <f>IFERROR(AA131/AB131,"")</f>
        <v>0.36680000000000001</v>
      </c>
      <c r="AA131" s="4">
        <f>IF(COUNTA(AC131,AG131)&gt;0, MAX(AC131,AG131),"")</f>
        <v>9.17</v>
      </c>
      <c r="AB131" s="4">
        <f>25</f>
        <v>25</v>
      </c>
      <c r="AD131" s="4">
        <v>25</v>
      </c>
      <c r="AF131" s="4" t="s">
        <v>1289</v>
      </c>
      <c r="AG131" s="4">
        <v>9.17</v>
      </c>
      <c r="AH131" s="4">
        <v>25</v>
      </c>
      <c r="AI131" s="5">
        <v>44675.682245961259</v>
      </c>
      <c r="AJ131" s="4" t="s">
        <v>1289</v>
      </c>
      <c r="AK131" s="6">
        <f>IFERROR(AL131/AM131,"")</f>
        <v>1</v>
      </c>
      <c r="AL131" s="4">
        <v>5</v>
      </c>
      <c r="AM131" s="4">
        <f>(COUNTIF(QuizzesByQuiz!D$2:D$100,C131)=0)*5</f>
        <v>5</v>
      </c>
      <c r="AN131" s="5">
        <v>44674.701727351043</v>
      </c>
      <c r="AO131" s="4" t="s">
        <v>1289</v>
      </c>
      <c r="AP131" s="6">
        <f>IFERROR(AQ131/AR131,"")</f>
        <v>0.33333333333333331</v>
      </c>
      <c r="AQ131" s="4">
        <v>1</v>
      </c>
      <c r="AR131" s="4">
        <f>(COUNTIF(QuizzesByQuiz!E$2:E$100,C131)=0)*3</f>
        <v>3</v>
      </c>
      <c r="AS131" s="5">
        <v>44680.734393298968</v>
      </c>
      <c r="AT131" s="4" t="s">
        <v>1289</v>
      </c>
      <c r="AU131" s="6">
        <f>IFERROR(AV131/AW131,"")</f>
        <v>0.16666666666666666</v>
      </c>
      <c r="AV131" s="4">
        <v>1</v>
      </c>
      <c r="AW131" s="4">
        <f>(COUNTIF(QuizzesByQuiz!F$2:F$100,C131)=0)*6</f>
        <v>6</v>
      </c>
      <c r="AX131" s="5">
        <v>44687.695802840928</v>
      </c>
      <c r="AY131" s="4" t="s">
        <v>1289</v>
      </c>
      <c r="AZ131" s="6">
        <f>IFERROR(BA131/BB131,"")</f>
        <v>0.65217391304347827</v>
      </c>
      <c r="BA131" s="4">
        <v>15</v>
      </c>
      <c r="BB131" s="4">
        <v>23</v>
      </c>
      <c r="BC131" s="5">
        <v>44692.284413704016</v>
      </c>
      <c r="BD131" s="4" t="s">
        <v>1289</v>
      </c>
      <c r="BE131" s="6">
        <f>IFERROR(BF131/BG131,"")</f>
        <v>0.33333333333333331</v>
      </c>
      <c r="BF131" s="4">
        <v>1</v>
      </c>
      <c r="BG131" s="4">
        <f>(COUNTIF(QuizzesByQuiz!G$2:G$100,C131)=0)*3</f>
        <v>3</v>
      </c>
      <c r="BH131" s="5">
        <v>44694.696380036308</v>
      </c>
      <c r="BI131" s="4" t="s">
        <v>1289</v>
      </c>
      <c r="BJ131" s="6">
        <f>IFERROR(BK131/BL131,"")</f>
        <v>0.33333333333333331</v>
      </c>
      <c r="BK131" s="4">
        <v>1</v>
      </c>
      <c r="BL131" s="4">
        <f>(COUNTIF(QuizzesByQuiz!H$2:H$100,C131)=0)*3</f>
        <v>3</v>
      </c>
      <c r="BM131" s="5">
        <v>44701.693942996804</v>
      </c>
      <c r="BN131" s="4" t="s">
        <v>1289</v>
      </c>
      <c r="BO131" s="6">
        <f>IFERROR(BP131/BQ131,"")</f>
        <v>0.6</v>
      </c>
      <c r="BP131" s="4">
        <v>24</v>
      </c>
      <c r="BQ131" s="4">
        <v>40</v>
      </c>
      <c r="BR131" s="5">
        <v>44707.971401707233</v>
      </c>
      <c r="BS131" s="4" t="s">
        <v>1289</v>
      </c>
      <c r="BT131" s="6">
        <f>IFERROR(BU131/BV131,"")</f>
        <v>1</v>
      </c>
      <c r="BU131" s="4">
        <v>5</v>
      </c>
      <c r="BV131" s="4">
        <f>(COUNTIF(QuizzesByQuiz!I$2:I$100,C131)=0)*5</f>
        <v>5</v>
      </c>
      <c r="BW131" s="5">
        <v>44708.703370776529</v>
      </c>
      <c r="BX131" s="4" t="s">
        <v>1289</v>
      </c>
      <c r="BY131" s="6">
        <f>BZ131/CA131</f>
        <v>1</v>
      </c>
      <c r="BZ131" s="4">
        <v>100</v>
      </c>
      <c r="CA131" s="4">
        <v>100</v>
      </c>
      <c r="CB131" s="5">
        <v>44718.412527772787</v>
      </c>
      <c r="CC131" s="4" t="s">
        <v>1289</v>
      </c>
      <c r="CD131" s="6">
        <f>CE131/CF131</f>
        <v>1</v>
      </c>
      <c r="CE131" s="4">
        <v>100</v>
      </c>
      <c r="CF131" s="4">
        <v>100</v>
      </c>
      <c r="CG131" s="5">
        <v>44718.220157357871</v>
      </c>
      <c r="CH131" s="4" t="s">
        <v>1289</v>
      </c>
      <c r="CI131" s="6">
        <f>IFERROR(CJ131/CK131,"")</f>
        <v>1</v>
      </c>
      <c r="CJ131" s="4">
        <v>1</v>
      </c>
      <c r="CK131" s="4">
        <f>(COUNTIF(QuizzesByQuiz!I$2:I$100,C131)=0)*1</f>
        <v>1</v>
      </c>
      <c r="CL131" s="5">
        <v>44715.723811733391</v>
      </c>
      <c r="CM131" s="4" t="s">
        <v>1289</v>
      </c>
      <c r="CN131" s="6">
        <f>IFERROR(CO131/CP131,"")</f>
        <v>0.90277777777777779</v>
      </c>
      <c r="CO131" s="4">
        <v>65</v>
      </c>
      <c r="CP131" s="4">
        <f>(COUNTIF('Exams by Exam'!D$2:D$5,C131)=0)*72</f>
        <v>72</v>
      </c>
      <c r="CQ131" s="5">
        <v>44720.097939915358</v>
      </c>
      <c r="CR131" s="4" t="s">
        <v>1289</v>
      </c>
      <c r="CS131" s="4" t="s">
        <v>1289</v>
      </c>
      <c r="CT131" s="6">
        <f>VLOOKUP(C131,Webwork!$G$2:$I$230,2,FALSE)/100</f>
        <v>0.99</v>
      </c>
    </row>
    <row r="132" spans="1:98" x14ac:dyDescent="0.2">
      <c r="A132" s="4" t="s">
        <v>418</v>
      </c>
      <c r="B132" s="4" t="s">
        <v>992</v>
      </c>
      <c r="C132" s="4" t="s">
        <v>989</v>
      </c>
      <c r="D132" s="8">
        <f>E132*20%+F132*10%+G132*40%+H132*30%</f>
        <v>0.83950925925925934</v>
      </c>
      <c r="E132" s="7">
        <f>CT132</f>
        <v>0.85</v>
      </c>
      <c r="F132" s="7">
        <f>(AVERAGE(K132,P132,U132,AK132,AP132,AU132,BE132,BJ132,BT132,CI132)+CD132)/(1+CD132)</f>
        <v>0.4592592592592592</v>
      </c>
      <c r="G132" s="6">
        <f>(SUM(Z132,AZ132,(BO132+BY132)/(1+BY132))-MIN(Z132,AZ132,(BO132+BY132)/(1+BY132)))/2</f>
        <v>0.92875000000000008</v>
      </c>
      <c r="H132" s="7">
        <f>CN132</f>
        <v>0.84027777777777779</v>
      </c>
      <c r="I132" s="4" t="s">
        <v>990</v>
      </c>
      <c r="J132" s="4" t="s">
        <v>1295</v>
      </c>
      <c r="K132" s="6">
        <f>IFERROR(L132/M132,"")</f>
        <v>1</v>
      </c>
      <c r="L132" s="4">
        <v>5</v>
      </c>
      <c r="M132" s="4">
        <f>(COUNTIF(QuizzesByQuiz!A$2:A$100,C132)=0)*5</f>
        <v>5</v>
      </c>
      <c r="N132" s="5">
        <v>44653.065619981484</v>
      </c>
      <c r="O132" s="4" t="s">
        <v>1289</v>
      </c>
      <c r="P132" s="6" t="str">
        <f>IFERROR(Q132/R132,"")</f>
        <v/>
      </c>
      <c r="R132" s="4">
        <f>(COUNTIF(QuizzesByQuiz!B$2:B$100,C132)=0)*4</f>
        <v>0</v>
      </c>
      <c r="T132" s="4" t="s">
        <v>1289</v>
      </c>
      <c r="U132" s="6">
        <f>IFERROR(V132/W132,"")</f>
        <v>0.8</v>
      </c>
      <c r="V132" s="4">
        <v>4</v>
      </c>
      <c r="W132" s="4">
        <f>(COUNTIF(QuizzesByQuiz!C$2:C$100,C132)=0)*5</f>
        <v>5</v>
      </c>
      <c r="X132" s="5">
        <v>44666.694444706169</v>
      </c>
      <c r="Y132" s="4" t="s">
        <v>1289</v>
      </c>
      <c r="Z132" s="6">
        <f>IFERROR(AA132/AB132,"")</f>
        <v>0.92</v>
      </c>
      <c r="AA132" s="4">
        <f>IF(COUNTA(AC132,AG132)&gt;0, MAX(AC132,AG132),"")</f>
        <v>23</v>
      </c>
      <c r="AB132" s="4">
        <f>25</f>
        <v>25</v>
      </c>
      <c r="AD132" s="4">
        <v>25</v>
      </c>
      <c r="AF132" s="4" t="s">
        <v>1289</v>
      </c>
      <c r="AG132" s="4">
        <v>23</v>
      </c>
      <c r="AH132" s="4">
        <v>25</v>
      </c>
      <c r="AI132" s="5">
        <v>44675.684660159008</v>
      </c>
      <c r="AJ132" s="4" t="s">
        <v>1289</v>
      </c>
      <c r="AK132" s="6">
        <f>IFERROR(AL132/AM132,"")</f>
        <v>1</v>
      </c>
      <c r="AL132" s="4">
        <v>5</v>
      </c>
      <c r="AM132" s="4">
        <f>(COUNTIF(QuizzesByQuiz!D$2:D$100,C132)=0)*5</f>
        <v>5</v>
      </c>
      <c r="AN132" s="5">
        <v>44674.701727530235</v>
      </c>
      <c r="AO132" s="4" t="s">
        <v>1289</v>
      </c>
      <c r="AP132" s="6">
        <f>IFERROR(AQ132/AR132,"")</f>
        <v>0.33333333333333331</v>
      </c>
      <c r="AQ132" s="4">
        <v>1</v>
      </c>
      <c r="AR132" s="4">
        <f>(COUNTIF(QuizzesByQuiz!E$2:E$100,C132)=0)*3</f>
        <v>3</v>
      </c>
      <c r="AS132" s="5">
        <v>44680.734393282415</v>
      </c>
      <c r="AT132" s="4" t="s">
        <v>1289</v>
      </c>
      <c r="AU132" s="6">
        <f>IFERROR(AV132/AW132,"")</f>
        <v>0</v>
      </c>
      <c r="AV132" s="4">
        <v>0</v>
      </c>
      <c r="AW132" s="4">
        <f>(COUNTIF(QuizzesByQuiz!F$2:F$100,C132)=0)*6</f>
        <v>6</v>
      </c>
      <c r="AX132" s="5">
        <v>44687.695802855378</v>
      </c>
      <c r="AY132" s="4" t="s">
        <v>1289</v>
      </c>
      <c r="AZ132" s="6">
        <f>IFERROR(BA132/BB132,"")</f>
        <v>0.65217391304347827</v>
      </c>
      <c r="BA132" s="4">
        <v>15</v>
      </c>
      <c r="BB132" s="4">
        <v>23</v>
      </c>
      <c r="BC132" s="5">
        <v>44699.005598466276</v>
      </c>
      <c r="BD132" s="4" t="s">
        <v>1289</v>
      </c>
      <c r="BE132" s="6">
        <f>IFERROR(BF132/BG132,"")</f>
        <v>0.66666666666666663</v>
      </c>
      <c r="BF132" s="4">
        <v>2</v>
      </c>
      <c r="BG132" s="4">
        <f>(COUNTIF(QuizzesByQuiz!G$2:G$100,C132)=0)*3</f>
        <v>3</v>
      </c>
      <c r="BH132" s="5">
        <v>44694.696380112597</v>
      </c>
      <c r="BI132" s="4" t="s">
        <v>1289</v>
      </c>
      <c r="BJ132" s="6">
        <f>IFERROR(BK132/BL132,"")</f>
        <v>0.33333333333333331</v>
      </c>
      <c r="BK132" s="4">
        <v>1</v>
      </c>
      <c r="BL132" s="4">
        <f>(COUNTIF(QuizzesByQuiz!H$2:H$100,C132)=0)*3</f>
        <v>3</v>
      </c>
      <c r="BM132" s="5">
        <v>44701.693943115577</v>
      </c>
      <c r="BN132" s="4" t="s">
        <v>1289</v>
      </c>
      <c r="BO132" s="6">
        <f>IFERROR(BP132/BQ132,"")</f>
        <v>0.875</v>
      </c>
      <c r="BP132" s="4">
        <v>35</v>
      </c>
      <c r="BQ132" s="4">
        <v>40</v>
      </c>
      <c r="BR132" s="5">
        <v>44707.971550365677</v>
      </c>
      <c r="BS132" s="4" t="s">
        <v>1289</v>
      </c>
      <c r="BT132" s="6">
        <f>IFERROR(BU132/BV132,"")</f>
        <v>0</v>
      </c>
      <c r="BV132" s="4">
        <f>(COUNTIF(QuizzesByQuiz!I$2:I$100,C132)=0)*5</f>
        <v>5</v>
      </c>
      <c r="BX132" s="4" t="s">
        <v>1289</v>
      </c>
      <c r="BY132" s="6">
        <f>BZ132/CA132</f>
        <v>1</v>
      </c>
      <c r="BZ132" s="4">
        <v>100</v>
      </c>
      <c r="CA132" s="4">
        <v>100</v>
      </c>
      <c r="CB132" s="5">
        <v>44719.244032691648</v>
      </c>
      <c r="CC132" s="4" t="s">
        <v>1289</v>
      </c>
      <c r="CD132" s="6">
        <f>CE132/CF132</f>
        <v>0</v>
      </c>
      <c r="CF132" s="4">
        <v>100</v>
      </c>
      <c r="CH132" s="4" t="s">
        <v>1289</v>
      </c>
      <c r="CI132" s="6">
        <f>IFERROR(CJ132/CK132,"")</f>
        <v>0</v>
      </c>
      <c r="CK132" s="4">
        <f>(COUNTIF(QuizzesByQuiz!I$2:I$100,C132)=0)*1</f>
        <v>1</v>
      </c>
      <c r="CM132" s="4" t="s">
        <v>1289</v>
      </c>
      <c r="CN132" s="6">
        <f>IFERROR(CO132/CP132,"")</f>
        <v>0.84027777777777779</v>
      </c>
      <c r="CO132" s="4">
        <v>60.5</v>
      </c>
      <c r="CP132" s="4">
        <f>(COUNTIF('Exams by Exam'!D$2:D$5,C132)=0)*72</f>
        <v>72</v>
      </c>
      <c r="CQ132" s="5">
        <v>44720.097939891763</v>
      </c>
      <c r="CR132" s="4" t="s">
        <v>1289</v>
      </c>
      <c r="CS132" s="4" t="s">
        <v>1289</v>
      </c>
      <c r="CT132" s="6">
        <f>VLOOKUP(C132,Webwork!$G$2:$I$230,2,FALSE)/100</f>
        <v>0.85</v>
      </c>
    </row>
    <row r="133" spans="1:98" x14ac:dyDescent="0.2">
      <c r="A133" s="4" t="s">
        <v>278</v>
      </c>
      <c r="B133" s="4" t="s">
        <v>978</v>
      </c>
      <c r="C133" s="4" t="s">
        <v>975</v>
      </c>
      <c r="D133" s="8">
        <f>E133*20%+F133*10%+G133*40%+H133*30%</f>
        <v>0.84241666666666681</v>
      </c>
      <c r="E133" s="7">
        <f>CT133</f>
        <v>0.93</v>
      </c>
      <c r="F133" s="7">
        <f>(AVERAGE(K133,P133,U133,AK133,AP133,AU133,BE133,BJ133,BT133,CI133)+CD133)/(1+CD133)</f>
        <v>0.85499999999999998</v>
      </c>
      <c r="G133" s="6">
        <f>(SUM(Z133,AZ133,(BO133+BY133)/(1+BY133))-MIN(Z133,AZ133,(BO133+BY133)/(1+BY133)))/2</f>
        <v>0.74500000000000011</v>
      </c>
      <c r="H133" s="7">
        <f>CN133</f>
        <v>0.90972222222222221</v>
      </c>
      <c r="I133" s="4" t="s">
        <v>976</v>
      </c>
      <c r="J133" s="4" t="s">
        <v>1295</v>
      </c>
      <c r="K133" s="6">
        <f>IFERROR(L133/M133,"")</f>
        <v>1</v>
      </c>
      <c r="L133" s="4">
        <v>5</v>
      </c>
      <c r="M133" s="4">
        <f>(COUNTIF(QuizzesByQuiz!A$2:A$100,C133)=0)*5</f>
        <v>5</v>
      </c>
      <c r="N133" s="5">
        <v>44653.065619962334</v>
      </c>
      <c r="O133" s="4" t="s">
        <v>1289</v>
      </c>
      <c r="P133" s="6">
        <f>IFERROR(Q133/R133,"")</f>
        <v>0.5</v>
      </c>
      <c r="Q133" s="4">
        <v>2</v>
      </c>
      <c r="R133" s="4">
        <f>(COUNTIF(QuizzesByQuiz!B$2:B$100,C133)=0)*4</f>
        <v>4</v>
      </c>
      <c r="S133" s="5">
        <v>44659.684212098771</v>
      </c>
      <c r="T133" s="4" t="s">
        <v>1289</v>
      </c>
      <c r="U133" s="6">
        <f>IFERROR(V133/W133,"")</f>
        <v>1</v>
      </c>
      <c r="V133" s="4">
        <v>5</v>
      </c>
      <c r="W133" s="4">
        <f>(COUNTIF(QuizzesByQuiz!C$2:C$100,C133)=0)*5</f>
        <v>5</v>
      </c>
      <c r="X133" s="5">
        <v>44666.694444928355</v>
      </c>
      <c r="Y133" s="4" t="s">
        <v>1289</v>
      </c>
      <c r="Z133" s="6">
        <f>IFERROR(AA133/AB133,"")</f>
        <v>0.64</v>
      </c>
      <c r="AA133" s="4">
        <f>IF(COUNTA(AC133,AG133)&gt;0, MAX(AC133,AG133),"")</f>
        <v>16</v>
      </c>
      <c r="AB133" s="4">
        <f>25</f>
        <v>25</v>
      </c>
      <c r="AD133" s="4">
        <v>25</v>
      </c>
      <c r="AF133" s="4" t="s">
        <v>1289</v>
      </c>
      <c r="AG133" s="4">
        <v>16</v>
      </c>
      <c r="AH133" s="4">
        <v>25</v>
      </c>
      <c r="AI133" s="5">
        <v>44675.684659797276</v>
      </c>
      <c r="AJ133" s="4" t="s">
        <v>1289</v>
      </c>
      <c r="AK133" s="6">
        <f>IFERROR(AL133/AM133,"")</f>
        <v>1</v>
      </c>
      <c r="AL133" s="4">
        <v>5</v>
      </c>
      <c r="AM133" s="4">
        <f>(COUNTIF(QuizzesByQuiz!D$2:D$100,C133)=0)*5</f>
        <v>5</v>
      </c>
      <c r="AN133" s="5">
        <v>44674.701727556661</v>
      </c>
      <c r="AO133" s="4" t="s">
        <v>1289</v>
      </c>
      <c r="AP133" s="6">
        <f>IFERROR(AQ133/AR133,"")</f>
        <v>0</v>
      </c>
      <c r="AR133" s="4">
        <f>(COUNTIF(QuizzesByQuiz!E$2:E$100,C133)=0)*3</f>
        <v>3</v>
      </c>
      <c r="AT133" s="4" t="s">
        <v>1289</v>
      </c>
      <c r="AU133" s="6">
        <f>IFERROR(AV133/AW133,"")</f>
        <v>0.66666666666666663</v>
      </c>
      <c r="AV133" s="4">
        <v>4</v>
      </c>
      <c r="AW133" s="4">
        <f>(COUNTIF(QuizzesByQuiz!F$2:F$100,C133)=0)*6</f>
        <v>6</v>
      </c>
      <c r="AX133" s="5">
        <v>44687.695802685063</v>
      </c>
      <c r="AY133" s="4" t="s">
        <v>1289</v>
      </c>
      <c r="AZ133" s="6">
        <f>IFERROR(BA133/BB133,"")</f>
        <v>0.60869565217391308</v>
      </c>
      <c r="BA133" s="4">
        <v>14</v>
      </c>
      <c r="BB133" s="4">
        <v>23</v>
      </c>
      <c r="BC133" s="5">
        <v>44699.005598391246</v>
      </c>
      <c r="BD133" s="4" t="s">
        <v>1289</v>
      </c>
      <c r="BE133" s="6">
        <f>IFERROR(BF133/BG133,"")</f>
        <v>0.33333333333333331</v>
      </c>
      <c r="BF133" s="4">
        <v>1</v>
      </c>
      <c r="BG133" s="4">
        <f>(COUNTIF(QuizzesByQuiz!G$2:G$100,C133)=0)*3</f>
        <v>3</v>
      </c>
      <c r="BH133" s="5">
        <v>44694.696380054098</v>
      </c>
      <c r="BI133" s="4" t="s">
        <v>1289</v>
      </c>
      <c r="BJ133" s="6">
        <f>IFERROR(BK133/BL133,"")</f>
        <v>1</v>
      </c>
      <c r="BK133" s="4">
        <v>3</v>
      </c>
      <c r="BL133" s="4">
        <f>(COUNTIF(QuizzesByQuiz!H$2:H$100,C133)=0)*3</f>
        <v>3</v>
      </c>
      <c r="BM133" s="5">
        <v>44701.693943044003</v>
      </c>
      <c r="BN133" s="4" t="s">
        <v>1289</v>
      </c>
      <c r="BO133" s="6">
        <f>IFERROR(BP133/BQ133,"")</f>
        <v>0.7</v>
      </c>
      <c r="BP133" s="4">
        <v>28</v>
      </c>
      <c r="BQ133" s="4">
        <v>40</v>
      </c>
      <c r="BR133" s="5">
        <v>44707.971318109492</v>
      </c>
      <c r="BS133" s="4" t="s">
        <v>1289</v>
      </c>
      <c r="BT133" s="6">
        <f>IFERROR(BU133/BV133,"")</f>
        <v>0.6</v>
      </c>
      <c r="BU133" s="4">
        <v>3</v>
      </c>
      <c r="BV133" s="4">
        <f>(COUNTIF(QuizzesByQuiz!I$2:I$100,C133)=0)*5</f>
        <v>5</v>
      </c>
      <c r="BW133" s="5">
        <v>44708.703370752533</v>
      </c>
      <c r="BX133" s="4" t="s">
        <v>1289</v>
      </c>
      <c r="BY133" s="6">
        <f>BZ133/CA133</f>
        <v>1</v>
      </c>
      <c r="BZ133" s="4">
        <v>100</v>
      </c>
      <c r="CA133" s="4">
        <v>100</v>
      </c>
      <c r="CB133" s="5">
        <v>44718.202065835561</v>
      </c>
      <c r="CC133" s="4" t="s">
        <v>1289</v>
      </c>
      <c r="CD133" s="6">
        <f>CE133/CF133</f>
        <v>1</v>
      </c>
      <c r="CE133" s="4">
        <v>100</v>
      </c>
      <c r="CF133" s="4">
        <v>100</v>
      </c>
      <c r="CG133" s="5">
        <v>44718.807725803767</v>
      </c>
      <c r="CH133" s="4" t="s">
        <v>1289</v>
      </c>
      <c r="CI133" s="6">
        <f>IFERROR(CJ133/CK133,"")</f>
        <v>1</v>
      </c>
      <c r="CJ133" s="4">
        <v>1</v>
      </c>
      <c r="CK133" s="4">
        <f>(COUNTIF(QuizzesByQuiz!I$2:I$100,C133)=0)*1</f>
        <v>1</v>
      </c>
      <c r="CL133" s="5">
        <v>44715.723811827236</v>
      </c>
      <c r="CM133" s="4" t="s">
        <v>1289</v>
      </c>
      <c r="CN133" s="6">
        <f>IFERROR(CO133/CP133,"")</f>
        <v>0.90972222222222221</v>
      </c>
      <c r="CO133" s="4">
        <v>65.5</v>
      </c>
      <c r="CP133" s="4">
        <f>(COUNTIF('Exams by Exam'!D$2:D$5,C133)=0)*72</f>
        <v>72</v>
      </c>
      <c r="CQ133" s="5">
        <v>44720.098174334853</v>
      </c>
      <c r="CR133" s="4" t="s">
        <v>1289</v>
      </c>
      <c r="CS133" s="4" t="s">
        <v>1289</v>
      </c>
      <c r="CT133" s="6">
        <f>VLOOKUP(C133,Webwork!$G$2:$I$230,2,FALSE)/100</f>
        <v>0.93</v>
      </c>
    </row>
    <row r="134" spans="1:98" x14ac:dyDescent="0.2">
      <c r="A134" s="4" t="s">
        <v>1257</v>
      </c>
      <c r="B134" s="4" t="s">
        <v>1256</v>
      </c>
      <c r="C134" s="4" t="s">
        <v>1253</v>
      </c>
      <c r="D134" s="8">
        <f>E134*20%+F134*10%+G134*40%+H134*30%</f>
        <v>0.84280525362318848</v>
      </c>
      <c r="E134" s="7">
        <f>CT134</f>
        <v>0.99</v>
      </c>
      <c r="F134" s="7">
        <f>(AVERAGE(K134,P134,U134,AK134,AP134,AU134,BE134,BJ134,BT134,CI134)+CD134)/(1+CD134)</f>
        <v>0.8364583333333333</v>
      </c>
      <c r="G134" s="6">
        <f>(SUM(Z134,AZ134,(BO134+BY134)/(1+BY134))-MIN(Z134,AZ134,(BO134+BY134)/(1+BY134)))/2</f>
        <v>0.81956521739130428</v>
      </c>
      <c r="H134" s="7">
        <f>CN134</f>
        <v>0.77777777777777779</v>
      </c>
      <c r="I134" s="4" t="s">
        <v>1254</v>
      </c>
      <c r="J134" s="4" t="s">
        <v>1293</v>
      </c>
      <c r="K134" s="6">
        <f>IFERROR(L134/M134,"")</f>
        <v>1</v>
      </c>
      <c r="L134" s="4">
        <v>5</v>
      </c>
      <c r="M134" s="4">
        <f>(COUNTIF(QuizzesByQuiz!A$2:A$100,C134)=0)*5</f>
        <v>5</v>
      </c>
      <c r="N134" s="5">
        <v>44650.909748339749</v>
      </c>
      <c r="O134" s="4" t="s">
        <v>1289</v>
      </c>
      <c r="P134" s="6">
        <f>IFERROR(Q134/R134,"")</f>
        <v>0.25</v>
      </c>
      <c r="Q134" s="4">
        <v>1</v>
      </c>
      <c r="R134" s="4">
        <f>(COUNTIF(QuizzesByQuiz!B$2:B$100,C134)=0)*4</f>
        <v>4</v>
      </c>
      <c r="S134" s="5">
        <v>44657.935527673508</v>
      </c>
      <c r="T134" s="4" t="s">
        <v>1289</v>
      </c>
      <c r="U134" s="6">
        <f>IFERROR(V134/W134,"")</f>
        <v>0.8</v>
      </c>
      <c r="V134" s="4">
        <v>4</v>
      </c>
      <c r="W134" s="4">
        <f>(COUNTIF(QuizzesByQuiz!C$2:C$100,C134)=0)*5</f>
        <v>5</v>
      </c>
      <c r="X134" s="5">
        <v>44677.865290204587</v>
      </c>
      <c r="Y134" s="4" t="s">
        <v>1289</v>
      </c>
      <c r="Z134" s="6">
        <f>IFERROR(AA134/AB134,"")</f>
        <v>0.7</v>
      </c>
      <c r="AA134" s="4">
        <f>IF(COUNTA(AC134,AG134)&gt;0, MAX(AC134,AG134),"")</f>
        <v>17.5</v>
      </c>
      <c r="AB134" s="4">
        <f>25</f>
        <v>25</v>
      </c>
      <c r="AC134" s="4">
        <v>17.5</v>
      </c>
      <c r="AD134" s="4">
        <v>25</v>
      </c>
      <c r="AE134" s="5">
        <v>44674.675294918736</v>
      </c>
      <c r="AF134" s="4" t="s">
        <v>1289</v>
      </c>
      <c r="AH134" s="4">
        <v>25</v>
      </c>
      <c r="AJ134" s="4" t="s">
        <v>1289</v>
      </c>
      <c r="AK134" s="6" t="str">
        <f>IFERROR(AL134/AM134,"")</f>
        <v/>
      </c>
      <c r="AM134" s="4">
        <f>(COUNTIF(QuizzesByQuiz!D$2:D$100,C134)=0)*5</f>
        <v>0</v>
      </c>
      <c r="AO134" s="4" t="s">
        <v>1289</v>
      </c>
      <c r="AP134" s="6">
        <f>IFERROR(AQ134/AR134,"")</f>
        <v>0.66666666666666663</v>
      </c>
      <c r="AQ134" s="4">
        <v>2</v>
      </c>
      <c r="AR134" s="4">
        <f>(COUNTIF(QuizzesByQuiz!E$2:E$100,C134)=0)*3</f>
        <v>3</v>
      </c>
      <c r="AS134" s="5">
        <v>44687.925386009258</v>
      </c>
      <c r="AT134" s="4" t="s">
        <v>1289</v>
      </c>
      <c r="AU134" s="6" t="str">
        <f>IFERROR(AV134/AW134,"")</f>
        <v/>
      </c>
      <c r="AW134" s="4">
        <f>(COUNTIF(QuizzesByQuiz!F$2:F$100,C134)=0)*6</f>
        <v>0</v>
      </c>
      <c r="AY134" s="4" t="s">
        <v>1289</v>
      </c>
      <c r="AZ134" s="6">
        <f>IFERROR(BA134/BB134,"")</f>
        <v>0.73913043478260865</v>
      </c>
      <c r="BA134" s="4">
        <v>17</v>
      </c>
      <c r="BB134" s="4">
        <v>23</v>
      </c>
      <c r="BC134" s="5">
        <v>44692.284495391803</v>
      </c>
      <c r="BD134" s="4" t="s">
        <v>1289</v>
      </c>
      <c r="BE134" s="6">
        <f>IFERROR(BF134/BG134,"")</f>
        <v>0.66666666666666663</v>
      </c>
      <c r="BF134" s="4">
        <v>2</v>
      </c>
      <c r="BG134" s="4">
        <f>(COUNTIF(QuizzesByQuiz!G$2:G$100,C134)=0)*3</f>
        <v>3</v>
      </c>
      <c r="BH134" s="5">
        <v>44694.823170371354</v>
      </c>
      <c r="BI134" s="4" t="s">
        <v>1289</v>
      </c>
      <c r="BJ134" s="6">
        <f>IFERROR(BK134/BL134,"")</f>
        <v>0</v>
      </c>
      <c r="BK134" s="4">
        <v>0</v>
      </c>
      <c r="BL134" s="4">
        <f>(COUNTIF(QuizzesByQuiz!H$2:H$100,C134)=0)*3</f>
        <v>3</v>
      </c>
      <c r="BM134" s="5">
        <v>44702.033765900225</v>
      </c>
      <c r="BN134" s="4" t="s">
        <v>1289</v>
      </c>
      <c r="BO134" s="6">
        <f>IFERROR(BP134/BQ134,"")</f>
        <v>0.8</v>
      </c>
      <c r="BP134" s="4">
        <v>32</v>
      </c>
      <c r="BQ134" s="4">
        <v>40</v>
      </c>
      <c r="BR134" s="5">
        <v>44707.971367419639</v>
      </c>
      <c r="BS134" s="4" t="s">
        <v>1289</v>
      </c>
      <c r="BT134" s="6">
        <f>IFERROR(BU134/BV134,"")</f>
        <v>1</v>
      </c>
      <c r="BU134" s="4">
        <v>5</v>
      </c>
      <c r="BV134" s="4">
        <f>(COUNTIF(QuizzesByQuiz!I$2:I$100,C134)=0)*5</f>
        <v>5</v>
      </c>
      <c r="BW134" s="5">
        <v>44712.929439692489</v>
      </c>
      <c r="BX134" s="4" t="s">
        <v>1289</v>
      </c>
      <c r="BY134" s="6">
        <f>BZ134/CA134</f>
        <v>1</v>
      </c>
      <c r="BZ134" s="4">
        <v>100</v>
      </c>
      <c r="CA134" s="4">
        <v>100</v>
      </c>
      <c r="CB134" s="5">
        <v>44717.876278393123</v>
      </c>
      <c r="CC134" s="4" t="s">
        <v>1289</v>
      </c>
      <c r="CD134" s="6">
        <f>CE134/CF134</f>
        <v>1</v>
      </c>
      <c r="CE134" s="4">
        <v>100</v>
      </c>
      <c r="CF134" s="4">
        <v>100</v>
      </c>
      <c r="CG134" s="5">
        <v>44717.873798586224</v>
      </c>
      <c r="CH134" s="4" t="s">
        <v>1289</v>
      </c>
      <c r="CI134" s="6">
        <f>IFERROR(CJ134/CK134,"")</f>
        <v>1</v>
      </c>
      <c r="CJ134" s="4">
        <v>1</v>
      </c>
      <c r="CK134" s="4">
        <f>(COUNTIF(QuizzesByQuiz!I$2:I$100,C134)=0)*1</f>
        <v>1</v>
      </c>
      <c r="CL134" s="5">
        <v>44715.764249745094</v>
      </c>
      <c r="CM134" s="4" t="s">
        <v>1289</v>
      </c>
      <c r="CN134" s="6">
        <f>IFERROR(CO134/CP134,"")</f>
        <v>0.77777777777777779</v>
      </c>
      <c r="CO134" s="4">
        <v>56</v>
      </c>
      <c r="CP134" s="4">
        <f>(COUNTIF('Exams by Exam'!D$2:D$5,C134)=0)*72</f>
        <v>72</v>
      </c>
      <c r="CQ134" s="5">
        <v>44720.097940295127</v>
      </c>
      <c r="CR134" s="4" t="s">
        <v>1289</v>
      </c>
      <c r="CS134" s="4" t="s">
        <v>1289</v>
      </c>
      <c r="CT134" s="6">
        <f>VLOOKUP(C134,Webwork!$G$2:$I$230,2,FALSE)/100</f>
        <v>0.99</v>
      </c>
    </row>
    <row r="135" spans="1:98" x14ac:dyDescent="0.2">
      <c r="A135" s="4" t="s">
        <v>409</v>
      </c>
      <c r="B135" s="4" t="s">
        <v>1171</v>
      </c>
      <c r="C135" s="4" t="s">
        <v>1168</v>
      </c>
      <c r="D135" s="8">
        <f>E135*20%+F135*10%+G135*40%+H135*30%</f>
        <v>0.84516666666666684</v>
      </c>
      <c r="E135" s="7">
        <f>CT135</f>
        <v>0.76</v>
      </c>
      <c r="F135" s="7">
        <f>(AVERAGE(K135,P135,U135,AK135,AP135,AU135,BE135,BJ135,BT135,CI135)+CD135)/(1+CD135)</f>
        <v>0.57666666666666666</v>
      </c>
      <c r="G135" s="6">
        <f>(SUM(Z135,AZ135,(BO135+BY135)/(1+BY135))-MIN(Z135,AZ135,(BO135+BY135)/(1+BY135)))/2</f>
        <v>0.93250000000000011</v>
      </c>
      <c r="H135" s="7">
        <f>CN135</f>
        <v>0.875</v>
      </c>
      <c r="I135" s="4" t="s">
        <v>1169</v>
      </c>
      <c r="J135" s="4" t="s">
        <v>1297</v>
      </c>
      <c r="K135" s="6">
        <f>IFERROR(L135/M135,"")</f>
        <v>1</v>
      </c>
      <c r="L135" s="4">
        <v>5</v>
      </c>
      <c r="M135" s="4">
        <f>(COUNTIF(QuizzesByQuiz!A$2:A$100,C135)=0)*5</f>
        <v>5</v>
      </c>
      <c r="N135" s="5">
        <v>44653.067148333183</v>
      </c>
      <c r="O135" s="4" t="s">
        <v>1289</v>
      </c>
      <c r="P135" s="6">
        <f>IFERROR(Q135/R135,"")</f>
        <v>0</v>
      </c>
      <c r="R135" s="4">
        <f>(COUNTIF(QuizzesByQuiz!B$2:B$100,C135)=0)*4</f>
        <v>4</v>
      </c>
      <c r="T135" s="4" t="s">
        <v>1289</v>
      </c>
      <c r="U135" s="6">
        <f>IFERROR(V135/W135,"")</f>
        <v>1</v>
      </c>
      <c r="V135" s="4">
        <v>5</v>
      </c>
      <c r="W135" s="4">
        <f>(COUNTIF(QuizzesByQuiz!C$2:C$100,C135)=0)*5</f>
        <v>5</v>
      </c>
      <c r="X135" s="5">
        <v>44667.931409717246</v>
      </c>
      <c r="Y135" s="4" t="s">
        <v>1289</v>
      </c>
      <c r="Z135" s="6">
        <f>IFERROR(AA135/AB135,"")</f>
        <v>0.94</v>
      </c>
      <c r="AA135" s="4">
        <f>IF(COUNTA(AC135,AG135)&gt;0, MAX(AC135,AG135),"")</f>
        <v>23.5</v>
      </c>
      <c r="AB135" s="4">
        <f>25</f>
        <v>25</v>
      </c>
      <c r="AD135" s="4">
        <v>25</v>
      </c>
      <c r="AF135" s="4" t="s">
        <v>1289</v>
      </c>
      <c r="AG135" s="4">
        <v>23.5</v>
      </c>
      <c r="AH135" s="4">
        <v>25</v>
      </c>
      <c r="AI135" s="5">
        <v>44675.682345812384</v>
      </c>
      <c r="AJ135" s="4" t="s">
        <v>1289</v>
      </c>
      <c r="AK135" s="6">
        <f>IFERROR(AL135/AM135,"")</f>
        <v>1</v>
      </c>
      <c r="AL135" s="4">
        <v>5</v>
      </c>
      <c r="AM135" s="4">
        <f>(COUNTIF(QuizzesByQuiz!D$2:D$100,C135)=0)*5</f>
        <v>5</v>
      </c>
      <c r="AN135" s="5">
        <v>44675.678842940571</v>
      </c>
      <c r="AO135" s="4" t="s">
        <v>1289</v>
      </c>
      <c r="AP135" s="6">
        <f>IFERROR(AQ135/AR135,"")</f>
        <v>0.33333333333333331</v>
      </c>
      <c r="AQ135" s="4">
        <v>1</v>
      </c>
      <c r="AR135" s="4">
        <f>(COUNTIF(QuizzesByQuiz!E$2:E$100,C135)=0)*3</f>
        <v>3</v>
      </c>
      <c r="AS135" s="5">
        <v>44680.804338822927</v>
      </c>
      <c r="AT135" s="4" t="s">
        <v>1289</v>
      </c>
      <c r="AU135" s="6">
        <f>IFERROR(AV135/AW135,"")</f>
        <v>0.16666666666666666</v>
      </c>
      <c r="AV135" s="4">
        <v>1</v>
      </c>
      <c r="AW135" s="4">
        <f>(COUNTIF(QuizzesByQuiz!F$2:F$100,C135)=0)*6</f>
        <v>6</v>
      </c>
      <c r="AX135" s="5">
        <v>44687.937172141203</v>
      </c>
      <c r="AY135" s="4" t="s">
        <v>1289</v>
      </c>
      <c r="AZ135" s="6">
        <f>IFERROR(BA135/BB135,"")</f>
        <v>0.82608695652173914</v>
      </c>
      <c r="BA135" s="4">
        <v>19</v>
      </c>
      <c r="BB135" s="4">
        <v>23</v>
      </c>
      <c r="BC135" s="5">
        <v>44692.292466069448</v>
      </c>
      <c r="BD135" s="4" t="s">
        <v>1289</v>
      </c>
      <c r="BE135" s="6">
        <f>IFERROR(BF135/BG135,"")</f>
        <v>0.66666666666666663</v>
      </c>
      <c r="BF135" s="4">
        <v>2</v>
      </c>
      <c r="BG135" s="4">
        <f>(COUNTIF(QuizzesByQuiz!G$2:G$100,C135)=0)*3</f>
        <v>3</v>
      </c>
      <c r="BH135" s="5">
        <v>44698.621119295822</v>
      </c>
      <c r="BI135" s="4" t="s">
        <v>1289</v>
      </c>
      <c r="BJ135" s="6">
        <f>IFERROR(BK135/BL135,"")</f>
        <v>1</v>
      </c>
      <c r="BK135" s="4">
        <v>3</v>
      </c>
      <c r="BL135" s="4">
        <f>(COUNTIF(QuizzesByQuiz!H$2:H$100,C135)=0)*3</f>
        <v>3</v>
      </c>
      <c r="BM135" s="5">
        <v>44701.824794427186</v>
      </c>
      <c r="BN135" s="4" t="s">
        <v>1289</v>
      </c>
      <c r="BO135" s="6">
        <f>IFERROR(BP135/BQ135,"")</f>
        <v>0.92500000000000004</v>
      </c>
      <c r="BP135" s="4">
        <v>37</v>
      </c>
      <c r="BQ135" s="4">
        <v>40</v>
      </c>
      <c r="BR135" s="5">
        <v>44707.971147764212</v>
      </c>
      <c r="BS135" s="4" t="s">
        <v>1289</v>
      </c>
      <c r="BT135" s="6">
        <f>IFERROR(BU135/BV135,"")</f>
        <v>0.6</v>
      </c>
      <c r="BU135" s="4">
        <v>3</v>
      </c>
      <c r="BV135" s="4">
        <f>(COUNTIF(QuizzesByQuiz!I$2:I$100,C135)=0)*5</f>
        <v>5</v>
      </c>
      <c r="BW135" s="5">
        <v>44708.725647961597</v>
      </c>
      <c r="BX135" s="4" t="s">
        <v>1289</v>
      </c>
      <c r="BY135" s="6">
        <f>BZ135/CA135</f>
        <v>0</v>
      </c>
      <c r="CA135" s="4">
        <v>100</v>
      </c>
      <c r="CC135" s="4" t="s">
        <v>1289</v>
      </c>
      <c r="CD135" s="6">
        <f>CE135/CF135</f>
        <v>0</v>
      </c>
      <c r="CF135" s="4">
        <v>100</v>
      </c>
      <c r="CH135" s="4" t="s">
        <v>1289</v>
      </c>
      <c r="CI135" s="6">
        <f>IFERROR(CJ135/CK135,"")</f>
        <v>0</v>
      </c>
      <c r="CJ135" s="4">
        <v>0</v>
      </c>
      <c r="CK135" s="4">
        <f>(COUNTIF(QuizzesByQuiz!I$2:I$100,C135)=0)*1</f>
        <v>1</v>
      </c>
      <c r="CL135" s="5">
        <v>44715.763466464443</v>
      </c>
      <c r="CM135" s="4" t="s">
        <v>1289</v>
      </c>
      <c r="CN135" s="6">
        <f>IFERROR(CO135/CP135,"")</f>
        <v>0.875</v>
      </c>
      <c r="CO135" s="4">
        <v>63</v>
      </c>
      <c r="CP135" s="4">
        <f>(COUNTIF('Exams by Exam'!D$2:D$5,C135)=0)*72</f>
        <v>72</v>
      </c>
      <c r="CQ135" s="5">
        <v>44720.098174022722</v>
      </c>
      <c r="CR135" s="4" t="s">
        <v>1289</v>
      </c>
      <c r="CS135" s="4" t="s">
        <v>1289</v>
      </c>
      <c r="CT135" s="6">
        <f>VLOOKUP(C135,Webwork!$G$2:$I$230,2,FALSE)/100</f>
        <v>0.76</v>
      </c>
    </row>
    <row r="136" spans="1:98" x14ac:dyDescent="0.2">
      <c r="A136" s="4" t="s">
        <v>1143</v>
      </c>
      <c r="B136" s="4" t="s">
        <v>1276</v>
      </c>
      <c r="C136" s="4" t="s">
        <v>1273</v>
      </c>
      <c r="D136" s="8">
        <f>E136*20%+F136*10%+G136*40%+H136*30%</f>
        <v>0.84917391304347833</v>
      </c>
      <c r="E136" s="7">
        <f>CT136</f>
        <v>0.96</v>
      </c>
      <c r="F136" s="7">
        <f>(AVERAGE(K136,P136,U136,AK136,AP136,AU136,BE136,BJ136,BT136,CI136)+CD136)/(1+CD136)</f>
        <v>0.66666666666666663</v>
      </c>
      <c r="G136" s="6">
        <f>(SUM(Z136,AZ136,(BO136+BY136)/(1+BY136))-MIN(Z136,AZ136,(BO136+BY136)/(1+BY136)))/2</f>
        <v>0.83043478260869574</v>
      </c>
      <c r="H136" s="7">
        <f>CN136</f>
        <v>0.86111111111111116</v>
      </c>
      <c r="I136" s="4" t="s">
        <v>1274</v>
      </c>
      <c r="J136" s="4" t="s">
        <v>1290</v>
      </c>
      <c r="K136" s="6">
        <f>IFERROR(L136/M136,"")</f>
        <v>1</v>
      </c>
      <c r="L136" s="4">
        <v>5</v>
      </c>
      <c r="M136" s="4">
        <f>(COUNTIF(QuizzesByQuiz!A$2:A$100,C136)=0)*5</f>
        <v>5</v>
      </c>
      <c r="N136" s="5">
        <v>44653.067146678273</v>
      </c>
      <c r="O136" s="4" t="s">
        <v>1289</v>
      </c>
      <c r="P136" s="6">
        <f>IFERROR(Q136/R136,"")</f>
        <v>0</v>
      </c>
      <c r="R136" s="4">
        <f>(COUNTIF(QuizzesByQuiz!B$2:B$100,C136)=0)*4</f>
        <v>4</v>
      </c>
      <c r="T136" s="4" t="s">
        <v>1289</v>
      </c>
      <c r="U136" s="6" t="str">
        <f>IFERROR(V136/W136,"")</f>
        <v/>
      </c>
      <c r="V136" s="4">
        <v>3</v>
      </c>
      <c r="W136" s="4">
        <f>(COUNTIF(QuizzesByQuiz!C$2:C$100,C136)=0)*5</f>
        <v>0</v>
      </c>
      <c r="X136" s="5">
        <v>44667.931408891396</v>
      </c>
      <c r="Y136" s="4" t="s">
        <v>1289</v>
      </c>
      <c r="Z136" s="6">
        <f>IFERROR(AA136/AB136,"")</f>
        <v>0.42</v>
      </c>
      <c r="AA136" s="4">
        <f>IF(COUNTA(AC136,AG136)&gt;0, MAX(AC136,AG136),"")</f>
        <v>10.5</v>
      </c>
      <c r="AB136" s="4">
        <f>25</f>
        <v>25</v>
      </c>
      <c r="AC136" s="4">
        <v>10.5</v>
      </c>
      <c r="AD136" s="4">
        <v>25</v>
      </c>
      <c r="AE136" s="5">
        <v>44674.675359715162</v>
      </c>
      <c r="AF136" s="4" t="s">
        <v>1289</v>
      </c>
      <c r="AH136" s="4">
        <v>25</v>
      </c>
      <c r="AJ136" s="4" t="s">
        <v>1289</v>
      </c>
      <c r="AK136" s="6">
        <f>IFERROR(AL136/AM136,"")</f>
        <v>1</v>
      </c>
      <c r="AL136" s="4">
        <v>5</v>
      </c>
      <c r="AM136" s="4">
        <f>(COUNTIF(QuizzesByQuiz!D$2:D$100,C136)=0)*5</f>
        <v>5</v>
      </c>
      <c r="AN136" s="5">
        <v>44675.678842419293</v>
      </c>
      <c r="AO136" s="4" t="s">
        <v>1289</v>
      </c>
      <c r="AP136" s="6">
        <f>IFERROR(AQ136/AR136,"")</f>
        <v>0.66666666666666663</v>
      </c>
      <c r="AQ136" s="4">
        <v>2</v>
      </c>
      <c r="AR136" s="4">
        <f>(COUNTIF(QuizzesByQuiz!E$2:E$100,C136)=0)*3</f>
        <v>3</v>
      </c>
      <c r="AS136" s="5">
        <v>44680.804339418784</v>
      </c>
      <c r="AT136" s="4" t="s">
        <v>1289</v>
      </c>
      <c r="AU136" s="6">
        <f>IFERROR(AV136/AW136,"")</f>
        <v>0</v>
      </c>
      <c r="AW136" s="4">
        <f>(COUNTIF(QuizzesByQuiz!F$2:F$100,C136)=0)*6</f>
        <v>6</v>
      </c>
      <c r="AY136" s="4" t="s">
        <v>1289</v>
      </c>
      <c r="AZ136" s="6">
        <f>IFERROR(BA136/BB136,"")</f>
        <v>0.76086956521739135</v>
      </c>
      <c r="BA136" s="4">
        <v>17.5</v>
      </c>
      <c r="BB136" s="4">
        <v>23</v>
      </c>
      <c r="BC136" s="5">
        <v>44692.286000378343</v>
      </c>
      <c r="BD136" s="4" t="s">
        <v>1289</v>
      </c>
      <c r="BE136" s="6">
        <f>IFERROR(BF136/BG136,"")</f>
        <v>0</v>
      </c>
      <c r="BF136" s="4">
        <v>0</v>
      </c>
      <c r="BG136" s="4">
        <f>(COUNTIF(QuizzesByQuiz!G$2:G$100,C136)=0)*3</f>
        <v>3</v>
      </c>
      <c r="BH136" s="5">
        <v>44698.62112033939</v>
      </c>
      <c r="BI136" s="4" t="s">
        <v>1289</v>
      </c>
      <c r="BJ136" s="6">
        <f>IFERROR(BK136/BL136,"")</f>
        <v>0.33333333333333331</v>
      </c>
      <c r="BK136" s="4">
        <v>1</v>
      </c>
      <c r="BL136" s="4">
        <f>(COUNTIF(QuizzesByQuiz!H$2:H$100,C136)=0)*3</f>
        <v>3</v>
      </c>
      <c r="BM136" s="5">
        <v>44701.824794413529</v>
      </c>
      <c r="BN136" s="4" t="s">
        <v>1289</v>
      </c>
      <c r="BO136" s="6">
        <f>IFERROR(BP136/BQ136,"")</f>
        <v>0.8</v>
      </c>
      <c r="BP136" s="4">
        <v>32</v>
      </c>
      <c r="BQ136" s="4">
        <v>40</v>
      </c>
      <c r="BR136" s="5">
        <v>44707.971178971115</v>
      </c>
      <c r="BS136" s="4" t="s">
        <v>1289</v>
      </c>
      <c r="BT136" s="6">
        <f>IFERROR(BU136/BV136,"")</f>
        <v>0</v>
      </c>
      <c r="BV136" s="4">
        <f>(COUNTIF(QuizzesByQuiz!I$2:I$100,C136)=0)*5</f>
        <v>5</v>
      </c>
      <c r="BX136" s="4" t="s">
        <v>1289</v>
      </c>
      <c r="BY136" s="6">
        <f>BZ136/CA136</f>
        <v>1</v>
      </c>
      <c r="BZ136" s="4">
        <v>100</v>
      </c>
      <c r="CA136" s="4">
        <v>100</v>
      </c>
      <c r="CB136" s="5">
        <v>44719.142663111619</v>
      </c>
      <c r="CC136" s="4" t="s">
        <v>1289</v>
      </c>
      <c r="CD136" s="6">
        <f>CE136/CF136</f>
        <v>1</v>
      </c>
      <c r="CE136" s="4">
        <v>100</v>
      </c>
      <c r="CF136" s="4">
        <v>100</v>
      </c>
      <c r="CG136" s="5">
        <v>44719.144028449155</v>
      </c>
      <c r="CH136" s="4" t="s">
        <v>1289</v>
      </c>
      <c r="CI136" s="6">
        <f>IFERROR(CJ136/CK136,"")</f>
        <v>0</v>
      </c>
      <c r="CJ136" s="4">
        <v>0</v>
      </c>
      <c r="CK136" s="4">
        <f>(COUNTIF(QuizzesByQuiz!I$2:I$100,C136)=0)*1</f>
        <v>1</v>
      </c>
      <c r="CL136" s="5">
        <v>44715.763465321041</v>
      </c>
      <c r="CM136" s="4" t="s">
        <v>1289</v>
      </c>
      <c r="CN136" s="6">
        <f>IFERROR(CO136/CP136,"")</f>
        <v>0.86111111111111116</v>
      </c>
      <c r="CO136" s="4">
        <v>62</v>
      </c>
      <c r="CP136" s="4">
        <f>(COUNTIF('Exams by Exam'!D$2:D$5,C136)=0)*72</f>
        <v>72</v>
      </c>
      <c r="CQ136" s="5">
        <v>44720.097940666339</v>
      </c>
      <c r="CR136" s="4" t="s">
        <v>1289</v>
      </c>
      <c r="CS136" s="4" t="s">
        <v>1289</v>
      </c>
      <c r="CT136" s="6">
        <f>VLOOKUP(C136,Webwork!$G$2:$I$230,2,FALSE)/100</f>
        <v>0.96</v>
      </c>
    </row>
    <row r="137" spans="1:98" x14ac:dyDescent="0.2">
      <c r="A137" s="4" t="s">
        <v>654</v>
      </c>
      <c r="B137" s="4" t="s">
        <v>653</v>
      </c>
      <c r="C137" s="4" t="s">
        <v>650</v>
      </c>
      <c r="D137" s="8">
        <f>E137*20%+F137*10%+G137*40%+H137*30%</f>
        <v>0.85141123188405798</v>
      </c>
      <c r="E137" s="7">
        <f>CT137</f>
        <v>0.96</v>
      </c>
      <c r="F137" s="7">
        <f>(AVERAGE(K137,P137,U137,AK137,AP137,AU137,BE137,BJ137,BT137,CI137)+CD137)/(1+CD137)</f>
        <v>0.48125000000000001</v>
      </c>
      <c r="G137" s="6">
        <f>(SUM(Z137,AZ137,(BO137+BY137)/(1+BY137))-MIN(Z137,AZ137,(BO137+BY137)/(1+BY137)))/2</f>
        <v>0.81467391304347814</v>
      </c>
      <c r="H137" s="7">
        <f>CN137</f>
        <v>0.95138888888888884</v>
      </c>
      <c r="I137" s="4" t="s">
        <v>651</v>
      </c>
      <c r="J137" s="4" t="s">
        <v>1292</v>
      </c>
      <c r="K137" s="6">
        <f>IFERROR(L137/M137,"")</f>
        <v>1</v>
      </c>
      <c r="L137" s="4">
        <v>5</v>
      </c>
      <c r="M137" s="4">
        <f>(COUNTIF(QuizzesByQuiz!A$2:A$100,C137)=0)*5</f>
        <v>5</v>
      </c>
      <c r="N137" s="5">
        <v>44650.909748987571</v>
      </c>
      <c r="O137" s="4" t="s">
        <v>1289</v>
      </c>
      <c r="P137" s="6">
        <f>IFERROR(Q137/R137,"")</f>
        <v>0.25</v>
      </c>
      <c r="Q137" s="4">
        <v>1</v>
      </c>
      <c r="R137" s="4">
        <f>(COUNTIF(QuizzesByQuiz!B$2:B$100,C137)=0)*4</f>
        <v>4</v>
      </c>
      <c r="S137" s="5">
        <v>44657.935526876216</v>
      </c>
      <c r="T137" s="4" t="s">
        <v>1289</v>
      </c>
      <c r="U137" s="6">
        <f>IFERROR(V137/W137,"")</f>
        <v>0</v>
      </c>
      <c r="W137" s="4">
        <f>(COUNTIF(QuizzesByQuiz!C$2:C$100,C137)=0)*5</f>
        <v>5</v>
      </c>
      <c r="Y137" s="4" t="s">
        <v>1289</v>
      </c>
      <c r="Z137" s="6">
        <f>IFERROR(AA137/AB137,"")</f>
        <v>0.62</v>
      </c>
      <c r="AA137" s="4">
        <f>IF(COUNTA(AC137,AG137)&gt;0, MAX(AC137,AG137),"")</f>
        <v>15.5</v>
      </c>
      <c r="AB137" s="4">
        <f>25</f>
        <v>25</v>
      </c>
      <c r="AD137" s="4">
        <v>25</v>
      </c>
      <c r="AF137" s="4" t="s">
        <v>1289</v>
      </c>
      <c r="AG137" s="4">
        <v>15.5</v>
      </c>
      <c r="AH137" s="4">
        <v>25</v>
      </c>
      <c r="AI137" s="5">
        <v>44675.682070443887</v>
      </c>
      <c r="AJ137" s="4" t="s">
        <v>1289</v>
      </c>
      <c r="AK137" s="6" t="str">
        <f>IFERROR(AL137/AM137,"")</f>
        <v/>
      </c>
      <c r="AM137" s="4">
        <f>(COUNTIF(QuizzesByQuiz!D$2:D$100,C137)=0)*5</f>
        <v>0</v>
      </c>
      <c r="AO137" s="4" t="s">
        <v>1289</v>
      </c>
      <c r="AP137" s="6">
        <f>IFERROR(AQ137/AR137,"")</f>
        <v>0.33333333333333331</v>
      </c>
      <c r="AQ137" s="4">
        <v>1</v>
      </c>
      <c r="AR137" s="4">
        <f>(COUNTIF(QuizzesByQuiz!E$2:E$100,C137)=0)*3</f>
        <v>3</v>
      </c>
      <c r="AS137" s="5">
        <v>44687.925385474133</v>
      </c>
      <c r="AT137" s="4" t="s">
        <v>1289</v>
      </c>
      <c r="AU137" s="6" t="str">
        <f>IFERROR(AV137/AW137,"")</f>
        <v/>
      </c>
      <c r="AW137" s="4">
        <f>(COUNTIF(QuizzesByQuiz!F$2:F$100,C137)=0)*6</f>
        <v>0</v>
      </c>
      <c r="AY137" s="4" t="s">
        <v>1289</v>
      </c>
      <c r="AZ137" s="6">
        <f>IFERROR(BA137/BB137,"")</f>
        <v>0.80434782608695654</v>
      </c>
      <c r="BA137" s="4">
        <v>18.5</v>
      </c>
      <c r="BB137" s="4">
        <v>23</v>
      </c>
      <c r="BC137" s="5">
        <v>44692.284371025686</v>
      </c>
      <c r="BD137" s="4" t="s">
        <v>1289</v>
      </c>
      <c r="BE137" s="6">
        <f>IFERROR(BF137/BG137,"")</f>
        <v>0</v>
      </c>
      <c r="BG137" s="4">
        <f>(COUNTIF(QuizzesByQuiz!G$2:G$100,C137)=0)*3</f>
        <v>3</v>
      </c>
      <c r="BI137" s="4" t="s">
        <v>1289</v>
      </c>
      <c r="BJ137" s="6">
        <f>IFERROR(BK137/BL137,"")</f>
        <v>0.66666666666666663</v>
      </c>
      <c r="BK137" s="4">
        <v>2</v>
      </c>
      <c r="BL137" s="4">
        <f>(COUNTIF(QuizzesByQuiz!H$2:H$100,C137)=0)*3</f>
        <v>3</v>
      </c>
      <c r="BM137" s="5">
        <v>44702.033765336229</v>
      </c>
      <c r="BN137" s="4" t="s">
        <v>1289</v>
      </c>
      <c r="BO137" s="6">
        <f>IFERROR(BP137/BQ137,"")</f>
        <v>0.82499999999999996</v>
      </c>
      <c r="BP137" s="4">
        <v>33</v>
      </c>
      <c r="BQ137" s="4">
        <v>40</v>
      </c>
      <c r="BR137" s="5">
        <v>44707.971278465091</v>
      </c>
      <c r="BS137" s="4" t="s">
        <v>1289</v>
      </c>
      <c r="BT137" s="6">
        <f>IFERROR(BU137/BV137,"")</f>
        <v>0.6</v>
      </c>
      <c r="BU137" s="4">
        <v>3</v>
      </c>
      <c r="BV137" s="4">
        <f>(COUNTIF(QuizzesByQuiz!I$2:I$100,C137)=0)*5</f>
        <v>5</v>
      </c>
      <c r="BW137" s="5">
        <v>44712.929438947329</v>
      </c>
      <c r="BX137" s="4" t="s">
        <v>1289</v>
      </c>
      <c r="BY137" s="6">
        <f>BZ137/CA137</f>
        <v>0</v>
      </c>
      <c r="CA137" s="4">
        <v>100</v>
      </c>
      <c r="CC137" s="4" t="s">
        <v>1289</v>
      </c>
      <c r="CD137" s="6">
        <f>CE137/CF137</f>
        <v>0</v>
      </c>
      <c r="CF137" s="4">
        <v>100</v>
      </c>
      <c r="CH137" s="4" t="s">
        <v>1289</v>
      </c>
      <c r="CI137" s="6">
        <f>IFERROR(CJ137/CK137,"")</f>
        <v>1</v>
      </c>
      <c r="CJ137" s="4">
        <v>1</v>
      </c>
      <c r="CK137" s="4">
        <f>(COUNTIF(QuizzesByQuiz!I$2:I$100,C137)=0)*1</f>
        <v>1</v>
      </c>
      <c r="CL137" s="5">
        <v>44715.764249253079</v>
      </c>
      <c r="CM137" s="4" t="s">
        <v>1289</v>
      </c>
      <c r="CN137" s="6">
        <f>IFERROR(CO137/CP137,"")</f>
        <v>0.95138888888888884</v>
      </c>
      <c r="CO137" s="4">
        <v>68.5</v>
      </c>
      <c r="CP137" s="4">
        <f>(COUNTIF('Exams by Exam'!D$2:D$5,C137)=0)*72</f>
        <v>72</v>
      </c>
      <c r="CQ137" s="5">
        <v>44720.097940740692</v>
      </c>
      <c r="CR137" s="4" t="s">
        <v>1289</v>
      </c>
      <c r="CS137" s="4" t="s">
        <v>1289</v>
      </c>
      <c r="CT137" s="6">
        <f>VLOOKUP(C137,Webwork!$G$2:$I$230,2,FALSE)/100</f>
        <v>0.96</v>
      </c>
    </row>
    <row r="138" spans="1:98" x14ac:dyDescent="0.2">
      <c r="A138" s="4" t="s">
        <v>451</v>
      </c>
      <c r="B138" s="4" t="s">
        <v>450</v>
      </c>
      <c r="C138" s="4" t="s">
        <v>447</v>
      </c>
      <c r="D138" s="8">
        <f>E138*20%+F138*10%+G138*40%+H138*30%</f>
        <v>0.85541304347826086</v>
      </c>
      <c r="E138" s="7">
        <f>CT138</f>
        <v>0.99</v>
      </c>
      <c r="F138" s="7">
        <f>(AVERAGE(K138,P138,U138,AK138,AP138,AU138,BE138,BJ138,BT138,CI138)+CD138)/(1+CD138)</f>
        <v>0.63749999999999984</v>
      </c>
      <c r="G138" s="6">
        <f>(SUM(Z138,AZ138,(BO138+BY138)/(1+BY138))-MIN(Z138,AZ138,(BO138+BY138)/(1+BY138)))/2</f>
        <v>0.87478260869565228</v>
      </c>
      <c r="H138" s="7">
        <f>CN138</f>
        <v>0.8125</v>
      </c>
      <c r="I138" s="4" t="s">
        <v>448</v>
      </c>
      <c r="J138" s="4" t="s">
        <v>1290</v>
      </c>
      <c r="K138" s="6">
        <f>IFERROR(L138/M138,"")</f>
        <v>1</v>
      </c>
      <c r="L138" s="4">
        <v>5</v>
      </c>
      <c r="M138" s="4">
        <f>(COUNTIF(QuizzesByQuiz!A$2:A$100,C138)=0)*5</f>
        <v>5</v>
      </c>
      <c r="N138" s="5">
        <v>44653.06714771485</v>
      </c>
      <c r="O138" s="4" t="s">
        <v>1289</v>
      </c>
      <c r="P138" s="6">
        <f>IFERROR(Q138/R138,"")</f>
        <v>0.5</v>
      </c>
      <c r="Q138" s="4">
        <v>2</v>
      </c>
      <c r="R138" s="4">
        <f>(COUNTIF(QuizzesByQuiz!B$2:B$100,C138)=0)*4</f>
        <v>4</v>
      </c>
      <c r="S138" s="5">
        <v>44659.685435467545</v>
      </c>
      <c r="T138" s="4" t="s">
        <v>1289</v>
      </c>
      <c r="U138" s="6" t="str">
        <f>IFERROR(V138/W138,"")</f>
        <v/>
      </c>
      <c r="W138" s="4">
        <f>(COUNTIF(QuizzesByQuiz!C$2:C$100,C138)=0)*5</f>
        <v>0</v>
      </c>
      <c r="Y138" s="4" t="s">
        <v>1289</v>
      </c>
      <c r="Z138" s="6">
        <f>IFERROR(AA138/AB138,"")</f>
        <v>0.88</v>
      </c>
      <c r="AA138" s="4">
        <f>IF(COUNTA(AC138,AG138)&gt;0, MAX(AC138,AG138),"")</f>
        <v>22</v>
      </c>
      <c r="AB138" s="4">
        <f>25</f>
        <v>25</v>
      </c>
      <c r="AD138" s="4">
        <v>25</v>
      </c>
      <c r="AF138" s="4" t="s">
        <v>1289</v>
      </c>
      <c r="AG138" s="4">
        <v>22</v>
      </c>
      <c r="AH138" s="4">
        <v>25</v>
      </c>
      <c r="AI138" s="5">
        <v>44675.684659694627</v>
      </c>
      <c r="AJ138" s="4" t="s">
        <v>1289</v>
      </c>
      <c r="AK138" s="6">
        <f>IFERROR(AL138/AM138,"")</f>
        <v>1</v>
      </c>
      <c r="AL138" s="4">
        <v>5</v>
      </c>
      <c r="AM138" s="4">
        <f>(COUNTIF(QuizzesByQuiz!D$2:D$100,C138)=0)*5</f>
        <v>5</v>
      </c>
      <c r="AN138" s="5">
        <v>44675.678842509878</v>
      </c>
      <c r="AO138" s="4" t="s">
        <v>1289</v>
      </c>
      <c r="AP138" s="6" t="str">
        <f>IFERROR(AQ138/AR138,"")</f>
        <v/>
      </c>
      <c r="AR138" s="4">
        <f>(COUNTIF(QuizzesByQuiz!E$2:E$100,C138)=0)*3</f>
        <v>0</v>
      </c>
      <c r="AT138" s="4" t="s">
        <v>1289</v>
      </c>
      <c r="AU138" s="6">
        <f>IFERROR(AV138/AW138,"")</f>
        <v>0.66666666666666663</v>
      </c>
      <c r="AV138" s="4">
        <v>4</v>
      </c>
      <c r="AW138" s="4">
        <f>(COUNTIF(QuizzesByQuiz!F$2:F$100,C138)=0)*6</f>
        <v>6</v>
      </c>
      <c r="AX138" s="5">
        <v>44687.937171599398</v>
      </c>
      <c r="AY138" s="4" t="s">
        <v>1289</v>
      </c>
      <c r="AZ138" s="6">
        <f>IFERROR(BA138/BB138,"")</f>
        <v>0.86956521739130432</v>
      </c>
      <c r="BA138" s="4">
        <v>20</v>
      </c>
      <c r="BB138" s="4">
        <v>23</v>
      </c>
      <c r="BC138" s="5">
        <v>44699.005413890598</v>
      </c>
      <c r="BD138" s="4" t="s">
        <v>1289</v>
      </c>
      <c r="BE138" s="6">
        <f>IFERROR(BF138/BG138,"")</f>
        <v>1</v>
      </c>
      <c r="BF138" s="4">
        <v>3</v>
      </c>
      <c r="BG138" s="4">
        <f>(COUNTIF(QuizzesByQuiz!G$2:G$100,C138)=0)*3</f>
        <v>3</v>
      </c>
      <c r="BH138" s="5">
        <v>44698.621120421754</v>
      </c>
      <c r="BI138" s="4" t="s">
        <v>1289</v>
      </c>
      <c r="BJ138" s="6">
        <f>IFERROR(BK138/BL138,"")</f>
        <v>0.33333333333333331</v>
      </c>
      <c r="BK138" s="4">
        <v>1</v>
      </c>
      <c r="BL138" s="4">
        <f>(COUNTIF(QuizzesByQuiz!H$2:H$100,C138)=0)*3</f>
        <v>3</v>
      </c>
      <c r="BM138" s="5">
        <v>44701.824794122847</v>
      </c>
      <c r="BN138" s="4" t="s">
        <v>1289</v>
      </c>
      <c r="BO138" s="6">
        <f>IFERROR(BP138/BQ138,"")</f>
        <v>0.25</v>
      </c>
      <c r="BP138" s="4">
        <v>10</v>
      </c>
      <c r="BQ138" s="4">
        <v>40</v>
      </c>
      <c r="BR138" s="5">
        <v>44707.97113027161</v>
      </c>
      <c r="BS138" s="4" t="s">
        <v>1289</v>
      </c>
      <c r="BT138" s="6">
        <f>IFERROR(BU138/BV138,"")</f>
        <v>0.6</v>
      </c>
      <c r="BU138" s="4">
        <v>3</v>
      </c>
      <c r="BV138" s="4">
        <f>(COUNTIF(QuizzesByQuiz!I$2:I$100,C138)=0)*5</f>
        <v>5</v>
      </c>
      <c r="BW138" s="5">
        <v>44708.725647551189</v>
      </c>
      <c r="BX138" s="4" t="s">
        <v>1289</v>
      </c>
      <c r="BY138" s="6">
        <f>BZ138/CA138</f>
        <v>1</v>
      </c>
      <c r="BZ138" s="4">
        <v>100</v>
      </c>
      <c r="CA138" s="4">
        <v>100</v>
      </c>
      <c r="CB138" s="5">
        <v>44719.244782786278</v>
      </c>
      <c r="CC138" s="4" t="s">
        <v>1289</v>
      </c>
      <c r="CD138" s="6">
        <f>CE138/CF138</f>
        <v>0</v>
      </c>
      <c r="CF138" s="4">
        <v>100</v>
      </c>
      <c r="CH138" s="4" t="s">
        <v>1289</v>
      </c>
      <c r="CI138" s="6">
        <f>IFERROR(CJ138/CK138,"")</f>
        <v>0</v>
      </c>
      <c r="CJ138" s="4">
        <v>0</v>
      </c>
      <c r="CK138" s="4">
        <f>(COUNTIF(QuizzesByQuiz!I$2:I$100,C138)=0)*1</f>
        <v>1</v>
      </c>
      <c r="CL138" s="5">
        <v>44715.763465446747</v>
      </c>
      <c r="CM138" s="4" t="s">
        <v>1289</v>
      </c>
      <c r="CN138" s="6">
        <f>IFERROR(CO138/CP138,"")</f>
        <v>0.8125</v>
      </c>
      <c r="CO138" s="4">
        <v>58.5</v>
      </c>
      <c r="CP138" s="4">
        <f>(COUNTIF('Exams by Exam'!D$2:D$5,C138)=0)*72</f>
        <v>72</v>
      </c>
      <c r="CQ138" s="5">
        <v>44720.097939366373</v>
      </c>
      <c r="CR138" s="4" t="s">
        <v>1289</v>
      </c>
      <c r="CS138" s="4" t="s">
        <v>1289</v>
      </c>
      <c r="CT138" s="6">
        <f>VLOOKUP(C138,Webwork!$G$2:$I$230,2,FALSE)/100</f>
        <v>0.99</v>
      </c>
    </row>
    <row r="139" spans="1:98" x14ac:dyDescent="0.2">
      <c r="A139" s="4" t="s">
        <v>1180</v>
      </c>
      <c r="B139" s="4" t="s">
        <v>1179</v>
      </c>
      <c r="C139" s="4" t="s">
        <v>1176</v>
      </c>
      <c r="D139" s="8">
        <f>E139*20%+F139*10%+G139*40%+H139*30%</f>
        <v>0.85545833333333332</v>
      </c>
      <c r="E139" s="7">
        <f>CT139</f>
        <v>0.8</v>
      </c>
      <c r="F139" s="7">
        <f>(AVERAGE(K139,P139,U139,AK139,AP139,AU139,BE139,BJ139,BT139,CI139)+CD139)/(1+CD139)</f>
        <v>0.86874999999999991</v>
      </c>
      <c r="G139" s="6">
        <f>(SUM(Z139,AZ139,(BO139+BY139)/(1+BY139))-MIN(Z139,AZ139,(BO139+BY139)/(1+BY139)))/2</f>
        <v>0.82874999999999988</v>
      </c>
      <c r="H139" s="7">
        <f>CN139</f>
        <v>0.92361111111111116</v>
      </c>
      <c r="I139" s="4" t="s">
        <v>1177</v>
      </c>
      <c r="J139" s="4" t="s">
        <v>1300</v>
      </c>
      <c r="K139" s="6">
        <f>IFERROR(L139/M139,"")</f>
        <v>1</v>
      </c>
      <c r="L139" s="4">
        <v>5</v>
      </c>
      <c r="M139" s="4">
        <f>(COUNTIF(QuizzesByQuiz!A$2:A$100,C139)=0)*5</f>
        <v>5</v>
      </c>
      <c r="N139" s="5">
        <v>44650.909748117585</v>
      </c>
      <c r="O139" s="4" t="s">
        <v>1289</v>
      </c>
      <c r="P139" s="6">
        <f>IFERROR(Q139/R139,"")</f>
        <v>0.5</v>
      </c>
      <c r="Q139" s="4">
        <v>2</v>
      </c>
      <c r="R139" s="4">
        <f>(COUNTIF(QuizzesByQuiz!B$2:B$100,C139)=0)*4</f>
        <v>4</v>
      </c>
      <c r="S139" s="5">
        <v>44657.935526994712</v>
      </c>
      <c r="T139" s="4" t="s">
        <v>1289</v>
      </c>
      <c r="U139" s="6">
        <f>IFERROR(V139/W139,"")</f>
        <v>0.8</v>
      </c>
      <c r="V139" s="4">
        <v>4</v>
      </c>
      <c r="W139" s="4">
        <f>(COUNTIF(QuizzesByQuiz!C$2:C$100,C139)=0)*5</f>
        <v>5</v>
      </c>
      <c r="X139" s="5">
        <v>44677.865288820729</v>
      </c>
      <c r="Y139" s="4" t="s">
        <v>1289</v>
      </c>
      <c r="Z139" s="6">
        <f>IFERROR(AA139/AB139,"")</f>
        <v>0.72</v>
      </c>
      <c r="AA139" s="4">
        <f>IF(COUNTA(AC139,AG139)&gt;0, MAX(AC139,AG139),"")</f>
        <v>18</v>
      </c>
      <c r="AB139" s="4">
        <f>25</f>
        <v>25</v>
      </c>
      <c r="AD139" s="4">
        <v>25</v>
      </c>
      <c r="AF139" s="4" t="s">
        <v>1289</v>
      </c>
      <c r="AG139" s="4">
        <v>18</v>
      </c>
      <c r="AH139" s="4">
        <v>25</v>
      </c>
      <c r="AI139" s="5">
        <v>44675.682070392744</v>
      </c>
      <c r="AJ139" s="4" t="s">
        <v>1289</v>
      </c>
      <c r="AK139" s="6" t="str">
        <f>IFERROR(AL139/AM139,"")</f>
        <v/>
      </c>
      <c r="AM139" s="4">
        <f>(COUNTIF(QuizzesByQuiz!D$2:D$100,C139)=0)*5</f>
        <v>0</v>
      </c>
      <c r="AO139" s="4" t="s">
        <v>1289</v>
      </c>
      <c r="AP139" s="6">
        <f>IFERROR(AQ139/AR139,"")</f>
        <v>0.66666666666666663</v>
      </c>
      <c r="AQ139" s="4">
        <v>2</v>
      </c>
      <c r="AR139" s="4">
        <f>(COUNTIF(QuizzesByQuiz!E$2:E$100,C139)=0)*3</f>
        <v>3</v>
      </c>
      <c r="AS139" s="5">
        <v>44687.925385603841</v>
      </c>
      <c r="AT139" s="4" t="s">
        <v>1289</v>
      </c>
      <c r="AU139" s="6" t="str">
        <f>IFERROR(AV139/AW139,"")</f>
        <v/>
      </c>
      <c r="AW139" s="4">
        <f>(COUNTIF(QuizzesByQuiz!F$2:F$100,C139)=0)*6</f>
        <v>0</v>
      </c>
      <c r="AY139" s="4" t="s">
        <v>1289</v>
      </c>
      <c r="AZ139" s="6">
        <f>IFERROR(BA139/BB139,"")</f>
        <v>0.71739130434782605</v>
      </c>
      <c r="BA139" s="4">
        <v>16.5</v>
      </c>
      <c r="BB139" s="4">
        <v>23</v>
      </c>
      <c r="BC139" s="5">
        <v>44692.284371070811</v>
      </c>
      <c r="BD139" s="4" t="s">
        <v>1289</v>
      </c>
      <c r="BE139" s="6">
        <f>IFERROR(BF139/BG139,"")</f>
        <v>1</v>
      </c>
      <c r="BF139" s="4">
        <v>3</v>
      </c>
      <c r="BG139" s="4">
        <f>(COUNTIF(QuizzesByQuiz!G$2:G$100,C139)=0)*3</f>
        <v>3</v>
      </c>
      <c r="BH139" s="5">
        <v>44694.8231701888</v>
      </c>
      <c r="BI139" s="4" t="s">
        <v>1289</v>
      </c>
      <c r="BJ139" s="6">
        <f>IFERROR(BK139/BL139,"")</f>
        <v>0.33333333333333331</v>
      </c>
      <c r="BK139" s="4">
        <v>1</v>
      </c>
      <c r="BL139" s="4">
        <f>(COUNTIF(QuizzesByQuiz!H$2:H$100,C139)=0)*3</f>
        <v>3</v>
      </c>
      <c r="BM139" s="5">
        <v>44702.033765753811</v>
      </c>
      <c r="BN139" s="4" t="s">
        <v>1289</v>
      </c>
      <c r="BO139" s="6">
        <f>IFERROR(BP139/BQ139,"")</f>
        <v>0.875</v>
      </c>
      <c r="BP139" s="4">
        <v>35</v>
      </c>
      <c r="BQ139" s="4">
        <v>40</v>
      </c>
      <c r="BR139" s="5">
        <v>44707.971275919685</v>
      </c>
      <c r="BS139" s="4" t="s">
        <v>1289</v>
      </c>
      <c r="BT139" s="6">
        <f>IFERROR(BU139/BV139,"")</f>
        <v>0.6</v>
      </c>
      <c r="BU139" s="4">
        <v>3</v>
      </c>
      <c r="BV139" s="4">
        <f>(COUNTIF(QuizzesByQuiz!I$2:I$100,C139)=0)*5</f>
        <v>5</v>
      </c>
      <c r="BW139" s="5">
        <v>44712.929439453015</v>
      </c>
      <c r="BX139" s="4" t="s">
        <v>1289</v>
      </c>
      <c r="BY139" s="6">
        <f>BZ139/CA139</f>
        <v>1</v>
      </c>
      <c r="BZ139" s="4">
        <v>100</v>
      </c>
      <c r="CA139" s="4">
        <v>100</v>
      </c>
      <c r="CB139" s="5">
        <v>44719.248063137697</v>
      </c>
      <c r="CC139" s="4" t="s">
        <v>1289</v>
      </c>
      <c r="CD139" s="6">
        <f>CE139/CF139</f>
        <v>1</v>
      </c>
      <c r="CE139" s="4">
        <v>100</v>
      </c>
      <c r="CF139" s="4">
        <v>100</v>
      </c>
      <c r="CG139" s="5">
        <v>44719.245983467627</v>
      </c>
      <c r="CH139" s="4" t="s">
        <v>1289</v>
      </c>
      <c r="CI139" s="6">
        <f>IFERROR(CJ139/CK139,"")</f>
        <v>1</v>
      </c>
      <c r="CJ139" s="4">
        <v>1</v>
      </c>
      <c r="CK139" s="4">
        <f>(COUNTIF(QuizzesByQuiz!I$2:I$100,C139)=0)*1</f>
        <v>1</v>
      </c>
      <c r="CL139" s="5">
        <v>44715.764249510787</v>
      </c>
      <c r="CM139" s="4" t="s">
        <v>1289</v>
      </c>
      <c r="CN139" s="6">
        <f>IFERROR(CO139/CP139,"")</f>
        <v>0.92361111111111116</v>
      </c>
      <c r="CO139" s="4">
        <v>66.5</v>
      </c>
      <c r="CP139" s="4">
        <f>(COUNTIF('Exams by Exam'!D$2:D$5,C139)=0)*72</f>
        <v>72</v>
      </c>
      <c r="CQ139" s="5">
        <v>44720.100180161484</v>
      </c>
      <c r="CR139" s="4" t="s">
        <v>1289</v>
      </c>
      <c r="CS139" s="4" t="s">
        <v>1289</v>
      </c>
      <c r="CT139" s="6">
        <f>VLOOKUP(C139,Webwork!$G$2:$I$230,2,FALSE)/100</f>
        <v>0.8</v>
      </c>
    </row>
    <row r="140" spans="1:98" x14ac:dyDescent="0.2">
      <c r="A140" s="4" t="s">
        <v>1026</v>
      </c>
      <c r="B140" s="4" t="s">
        <v>1025</v>
      </c>
      <c r="C140" s="4" t="s">
        <v>1022</v>
      </c>
      <c r="D140" s="8">
        <f>E140*20%+F140*10%+G140*40%+H140*30%</f>
        <v>0.85552536231884058</v>
      </c>
      <c r="E140" s="7">
        <f>CT140</f>
        <v>0.5</v>
      </c>
      <c r="F140" s="7">
        <f>(AVERAGE(K140,P140,U140,AK140,AP140,AU140,BE140,BJ140,BT140,CI140)+CD140)/(1+CD140)</f>
        <v>0.88916666666666666</v>
      </c>
      <c r="G140" s="6">
        <f>(SUM(Z140,AZ140,(BO140+BY140)/(1+BY140))-MIN(Z140,AZ140,(BO140+BY140)/(1+BY140)))/2</f>
        <v>0.91652173913043478</v>
      </c>
      <c r="H140" s="7">
        <f>CN140</f>
        <v>1</v>
      </c>
      <c r="I140" s="4" t="s">
        <v>1023</v>
      </c>
      <c r="J140" s="4" t="s">
        <v>1291</v>
      </c>
      <c r="K140" s="6">
        <f>IFERROR(L140/M140,"")</f>
        <v>1</v>
      </c>
      <c r="L140" s="4">
        <v>5</v>
      </c>
      <c r="M140" s="4">
        <f>(COUNTIF(QuizzesByQuiz!A$2:A$100,C140)=0)*5</f>
        <v>5</v>
      </c>
      <c r="N140" s="5">
        <v>44653.065620473899</v>
      </c>
      <c r="O140" s="4" t="s">
        <v>1289</v>
      </c>
      <c r="P140" s="6">
        <f>IFERROR(Q140/R140,"")</f>
        <v>0.75</v>
      </c>
      <c r="Q140" s="4">
        <v>3</v>
      </c>
      <c r="R140" s="4">
        <f>(COUNTIF(QuizzesByQuiz!B$2:B$100,C140)=0)*4</f>
        <v>4</v>
      </c>
      <c r="S140" s="5">
        <v>44659.684212787062</v>
      </c>
      <c r="T140" s="4" t="s">
        <v>1289</v>
      </c>
      <c r="U140" s="6">
        <f>IFERROR(V140/W140,"")</f>
        <v>0.8</v>
      </c>
      <c r="V140" s="4">
        <v>4</v>
      </c>
      <c r="W140" s="4">
        <f>(COUNTIF(QuizzesByQuiz!C$2:C$100,C140)=0)*5</f>
        <v>5</v>
      </c>
      <c r="X140" s="5">
        <v>44666.694445182176</v>
      </c>
      <c r="Y140" s="4" t="s">
        <v>1289</v>
      </c>
      <c r="Z140" s="6">
        <f>IFERROR(AA140/AB140,"")</f>
        <v>0.92</v>
      </c>
      <c r="AA140" s="4">
        <f>IF(COUNTA(AC140,AG140)&gt;0, MAX(AC140,AG140),"")</f>
        <v>23</v>
      </c>
      <c r="AB140" s="4">
        <f>25</f>
        <v>25</v>
      </c>
      <c r="AC140" s="4">
        <v>23</v>
      </c>
      <c r="AD140" s="4">
        <v>25</v>
      </c>
      <c r="AE140" s="5">
        <v>44674.675353437065</v>
      </c>
      <c r="AF140" s="4" t="s">
        <v>1289</v>
      </c>
      <c r="AH140" s="4">
        <v>25</v>
      </c>
      <c r="AJ140" s="4" t="s">
        <v>1289</v>
      </c>
      <c r="AK140" s="6">
        <f>IFERROR(AL140/AM140,"")</f>
        <v>1</v>
      </c>
      <c r="AL140" s="4">
        <v>5</v>
      </c>
      <c r="AM140" s="4">
        <f>(COUNTIF(QuizzesByQuiz!D$2:D$100,C140)=0)*5</f>
        <v>5</v>
      </c>
      <c r="AN140" s="5">
        <v>44674.701728179221</v>
      </c>
      <c r="AO140" s="4" t="s">
        <v>1289</v>
      </c>
      <c r="AP140" s="6">
        <f>IFERROR(AQ140/AR140,"")</f>
        <v>0.66666666666666663</v>
      </c>
      <c r="AQ140" s="4">
        <v>2</v>
      </c>
      <c r="AR140" s="4">
        <f>(COUNTIF(QuizzesByQuiz!E$2:E$100,C140)=0)*3</f>
        <v>3</v>
      </c>
      <c r="AS140" s="5">
        <v>44680.734393927327</v>
      </c>
      <c r="AT140" s="4" t="s">
        <v>1289</v>
      </c>
      <c r="AU140" s="6">
        <f>IFERROR(AV140/AW140,"")</f>
        <v>0.5</v>
      </c>
      <c r="AV140" s="4">
        <v>3</v>
      </c>
      <c r="AW140" s="4">
        <f>(COUNTIF(QuizzesByQuiz!F$2:F$100,C140)=0)*6</f>
        <v>6</v>
      </c>
      <c r="AX140" s="5">
        <v>44687.6958033181</v>
      </c>
      <c r="AY140" s="4" t="s">
        <v>1289</v>
      </c>
      <c r="AZ140" s="6">
        <f>IFERROR(BA140/BB140,"")</f>
        <v>0.91304347826086951</v>
      </c>
      <c r="BA140" s="4">
        <v>21</v>
      </c>
      <c r="BB140" s="4">
        <v>23</v>
      </c>
      <c r="BC140" s="5">
        <v>44692.28600049574</v>
      </c>
      <c r="BD140" s="4" t="s">
        <v>1289</v>
      </c>
      <c r="BE140" s="6">
        <f>IFERROR(BF140/BG140,"")</f>
        <v>1</v>
      </c>
      <c r="BF140" s="4">
        <v>3</v>
      </c>
      <c r="BG140" s="4">
        <f>(COUNTIF(QuizzesByQuiz!G$2:G$100,C140)=0)*3</f>
        <v>3</v>
      </c>
      <c r="BH140" s="5">
        <v>44694.696380423564</v>
      </c>
      <c r="BI140" s="4" t="s">
        <v>1289</v>
      </c>
      <c r="BJ140" s="6">
        <f>IFERROR(BK140/BL140,"")</f>
        <v>0.66666666666666663</v>
      </c>
      <c r="BK140" s="4">
        <v>2</v>
      </c>
      <c r="BL140" s="4">
        <f>(COUNTIF(QuizzesByQuiz!H$2:H$100,C140)=0)*3</f>
        <v>3</v>
      </c>
      <c r="BM140" s="5">
        <v>44702.033765835542</v>
      </c>
      <c r="BN140" s="4" t="s">
        <v>1289</v>
      </c>
      <c r="BO140" s="6">
        <f>IFERROR(BP140/BQ140,"")</f>
        <v>0</v>
      </c>
      <c r="BQ140" s="4">
        <v>40</v>
      </c>
      <c r="BS140" s="4" t="s">
        <v>1289</v>
      </c>
      <c r="BT140" s="6">
        <f>IFERROR(BU140/BV140,"")</f>
        <v>0.4</v>
      </c>
      <c r="BU140" s="4">
        <v>2</v>
      </c>
      <c r="BV140" s="4">
        <f>(COUNTIF(QuizzesByQuiz!I$2:I$100,C140)=0)*5</f>
        <v>5</v>
      </c>
      <c r="BW140" s="5">
        <v>44708.703370903138</v>
      </c>
      <c r="BX140" s="4" t="s">
        <v>1289</v>
      </c>
      <c r="BY140" s="6">
        <f>BZ140/CA140</f>
        <v>0</v>
      </c>
      <c r="CA140" s="4">
        <v>100</v>
      </c>
      <c r="CC140" s="4" t="s">
        <v>1289</v>
      </c>
      <c r="CD140" s="6">
        <f>CE140/CF140</f>
        <v>1</v>
      </c>
      <c r="CE140" s="4">
        <v>100</v>
      </c>
      <c r="CF140" s="4">
        <v>100</v>
      </c>
      <c r="CG140" s="5">
        <v>44715.334295848486</v>
      </c>
      <c r="CH140" s="4" t="s">
        <v>1289</v>
      </c>
      <c r="CI140" s="6">
        <f>IFERROR(CJ140/CK140,"")</f>
        <v>1</v>
      </c>
      <c r="CJ140" s="4">
        <v>1</v>
      </c>
      <c r="CK140" s="4">
        <f>(COUNTIF(QuizzesByQuiz!I$2:I$100,C140)=0)*1</f>
        <v>1</v>
      </c>
      <c r="CL140" s="5">
        <v>44715.723811963864</v>
      </c>
      <c r="CM140" s="4" t="s">
        <v>1289</v>
      </c>
      <c r="CN140" s="6">
        <f>IFERROR(CO140/CP140,"")</f>
        <v>1</v>
      </c>
      <c r="CO140" s="4">
        <v>72</v>
      </c>
      <c r="CP140" s="4">
        <f>(COUNTIF('Exams by Exam'!D$2:D$5,C140)=0)*72</f>
        <v>72</v>
      </c>
      <c r="CQ140" s="5">
        <v>44720.098042759244</v>
      </c>
      <c r="CR140" s="4" t="s">
        <v>1289</v>
      </c>
      <c r="CS140" s="4" t="s">
        <v>1289</v>
      </c>
      <c r="CT140" s="6">
        <f>VLOOKUP(C140,Webwork!$G$2:$I$230,2,FALSE)/100</f>
        <v>0.5</v>
      </c>
    </row>
    <row r="141" spans="1:98" x14ac:dyDescent="0.2">
      <c r="A141" s="4" t="s">
        <v>1153</v>
      </c>
      <c r="B141" s="4" t="s">
        <v>1152</v>
      </c>
      <c r="C141" s="4" t="s">
        <v>1149</v>
      </c>
      <c r="D141" s="8">
        <f>E141*20%+F141*10%+G141*40%+H141*30%</f>
        <v>0.85553703703703698</v>
      </c>
      <c r="E141" s="7">
        <f>CT141</f>
        <v>0.75</v>
      </c>
      <c r="F141" s="7">
        <f>(AVERAGE(K141,P141,U141,AK141,AP141,AU141,BE141,BJ141,BT141,CI141)+CD141)/(1+CD141)</f>
        <v>0.74537037037037035</v>
      </c>
      <c r="G141" s="6">
        <f>(SUM(Z141,AZ141,(BO141+BY141)/(1+BY141))-MIN(Z141,AZ141,(BO141+BY141)/(1+BY141)))/2</f>
        <v>0.89</v>
      </c>
      <c r="H141" s="7">
        <f>CN141</f>
        <v>0.91666666666666663</v>
      </c>
      <c r="I141" s="4" t="s">
        <v>1150</v>
      </c>
      <c r="J141" s="4" t="s">
        <v>1299</v>
      </c>
      <c r="K141" s="6">
        <f>IFERROR(L141/M141,"")</f>
        <v>1</v>
      </c>
      <c r="L141" s="4">
        <v>5</v>
      </c>
      <c r="M141" s="4">
        <f>(COUNTIF(QuizzesByQuiz!A$2:A$100,C141)=0)*5</f>
        <v>5</v>
      </c>
      <c r="N141" s="5">
        <v>44653.067146823829</v>
      </c>
      <c r="O141" s="4" t="s">
        <v>1289</v>
      </c>
      <c r="P141" s="6">
        <f>IFERROR(Q141/R141,"")</f>
        <v>0.25</v>
      </c>
      <c r="Q141" s="4">
        <v>1</v>
      </c>
      <c r="R141" s="4">
        <f>(COUNTIF(QuizzesByQuiz!B$2:B$100,C141)=0)*4</f>
        <v>4</v>
      </c>
      <c r="S141" s="5">
        <v>44659.685435788531</v>
      </c>
      <c r="T141" s="4" t="s">
        <v>1289</v>
      </c>
      <c r="U141" s="6">
        <f>IFERROR(V141/W141,"")</f>
        <v>1</v>
      </c>
      <c r="V141" s="4">
        <v>5</v>
      </c>
      <c r="W141" s="4">
        <f>(COUNTIF(QuizzesByQuiz!C$2:C$100,C141)=0)*5</f>
        <v>5</v>
      </c>
      <c r="X141" s="5">
        <v>44667.931408628057</v>
      </c>
      <c r="Y141" s="4" t="s">
        <v>1289</v>
      </c>
      <c r="Z141" s="6">
        <f>IFERROR(AA141/AB141,"")</f>
        <v>0.88</v>
      </c>
      <c r="AA141" s="4">
        <f>IF(COUNTA(AC141,AG141)&gt;0, MAX(AC141,AG141),"")</f>
        <v>22</v>
      </c>
      <c r="AB141" s="4">
        <f>25</f>
        <v>25</v>
      </c>
      <c r="AD141" s="4">
        <v>25</v>
      </c>
      <c r="AF141" s="4" t="s">
        <v>1289</v>
      </c>
      <c r="AG141" s="4">
        <v>22</v>
      </c>
      <c r="AH141" s="4">
        <v>25</v>
      </c>
      <c r="AI141" s="5">
        <v>44675.684659871229</v>
      </c>
      <c r="AJ141" s="4" t="s">
        <v>1289</v>
      </c>
      <c r="AK141" s="6">
        <f>IFERROR(AL141/AM141,"")</f>
        <v>1</v>
      </c>
      <c r="AL141" s="4">
        <v>5</v>
      </c>
      <c r="AM141" s="4">
        <f>(COUNTIF(QuizzesByQuiz!D$2:D$100,C141)=0)*5</f>
        <v>5</v>
      </c>
      <c r="AN141" s="5">
        <v>44675.678841973931</v>
      </c>
      <c r="AO141" s="4" t="s">
        <v>1289</v>
      </c>
      <c r="AP141" s="6">
        <f>IFERROR(AQ141/AR141,"")</f>
        <v>0.33333333333333331</v>
      </c>
      <c r="AQ141" s="4">
        <v>1</v>
      </c>
      <c r="AR141" s="4">
        <f>(COUNTIF(QuizzesByQuiz!E$2:E$100,C141)=0)*3</f>
        <v>3</v>
      </c>
      <c r="AS141" s="5">
        <v>44680.804339221286</v>
      </c>
      <c r="AT141" s="4" t="s">
        <v>1289</v>
      </c>
      <c r="AU141" s="6">
        <f>IFERROR(AV141/AW141,"")</f>
        <v>0.16666666666666666</v>
      </c>
      <c r="AV141" s="4">
        <v>1</v>
      </c>
      <c r="AW141" s="4">
        <f>(COUNTIF(QuizzesByQuiz!F$2:F$100,C141)=0)*6</f>
        <v>6</v>
      </c>
      <c r="AX141" s="5">
        <v>44687.937171764905</v>
      </c>
      <c r="AY141" s="4" t="s">
        <v>1289</v>
      </c>
      <c r="AZ141" s="6">
        <f>IFERROR(BA141/BB141,"")</f>
        <v>0.65217391304347827</v>
      </c>
      <c r="BA141" s="4">
        <v>15</v>
      </c>
      <c r="BB141" s="4">
        <v>23</v>
      </c>
      <c r="BC141" s="5">
        <v>44692.286109376691</v>
      </c>
      <c r="BD141" s="4" t="s">
        <v>1289</v>
      </c>
      <c r="BE141" s="6">
        <f>IFERROR(BF141/BG141,"")</f>
        <v>0.66666666666666663</v>
      </c>
      <c r="BF141" s="4">
        <v>2</v>
      </c>
      <c r="BG141" s="4">
        <f>(COUNTIF(QuizzesByQuiz!G$2:G$100,C141)=0)*3</f>
        <v>3</v>
      </c>
      <c r="BH141" s="5">
        <v>44698.621120113494</v>
      </c>
      <c r="BI141" s="4" t="s">
        <v>1289</v>
      </c>
      <c r="BJ141" s="6" t="str">
        <f>IFERROR(BK141/BL141,"")</f>
        <v/>
      </c>
      <c r="BL141" s="4">
        <f>(COUNTIF(QuizzesByQuiz!H$2:H$100,C141)=0)*3</f>
        <v>0</v>
      </c>
      <c r="BN141" s="4" t="s">
        <v>1289</v>
      </c>
      <c r="BO141" s="6">
        <f>IFERROR(BP141/BQ141,"")</f>
        <v>0.8</v>
      </c>
      <c r="BP141" s="4">
        <v>32</v>
      </c>
      <c r="BQ141" s="4">
        <v>40</v>
      </c>
      <c r="BR141" s="5">
        <v>44707.971142706316</v>
      </c>
      <c r="BS141" s="4" t="s">
        <v>1289</v>
      </c>
      <c r="BT141" s="6">
        <f>IFERROR(BU141/BV141,"")</f>
        <v>0</v>
      </c>
      <c r="BU141" s="4">
        <v>0</v>
      </c>
      <c r="BV141" s="4">
        <f>(COUNTIF(QuizzesByQuiz!I$2:I$100,C141)=0)*5</f>
        <v>5</v>
      </c>
      <c r="BW141" s="5">
        <v>44708.725647740575</v>
      </c>
      <c r="BX141" s="4" t="s">
        <v>1289</v>
      </c>
      <c r="BY141" s="6">
        <f>BZ141/CA141</f>
        <v>1</v>
      </c>
      <c r="BZ141" s="4">
        <v>100</v>
      </c>
      <c r="CA141" s="4">
        <v>100</v>
      </c>
      <c r="CB141" s="5">
        <v>44719.246909572845</v>
      </c>
      <c r="CC141" s="4" t="s">
        <v>1289</v>
      </c>
      <c r="CD141" s="6">
        <f>CE141/CF141</f>
        <v>1</v>
      </c>
      <c r="CE141" s="4">
        <v>100</v>
      </c>
      <c r="CF141" s="4">
        <v>100</v>
      </c>
      <c r="CG141" s="5">
        <v>44719.247452680836</v>
      </c>
      <c r="CH141" s="4" t="s">
        <v>1289</v>
      </c>
      <c r="CI141" s="6">
        <f>IFERROR(CJ141/CK141,"")</f>
        <v>0</v>
      </c>
      <c r="CJ141" s="4">
        <v>0</v>
      </c>
      <c r="CK141" s="4">
        <f>(COUNTIF(QuizzesByQuiz!I$2:I$100,C141)=0)*1</f>
        <v>1</v>
      </c>
      <c r="CL141" s="5">
        <v>44715.763465665186</v>
      </c>
      <c r="CM141" s="4" t="s">
        <v>1289</v>
      </c>
      <c r="CN141" s="6">
        <f>IFERROR(CO141/CP141,"")</f>
        <v>0.91666666666666663</v>
      </c>
      <c r="CO141" s="4">
        <v>66</v>
      </c>
      <c r="CP141" s="4">
        <f>(COUNTIF('Exams by Exam'!D$2:D$5,C141)=0)*72</f>
        <v>72</v>
      </c>
      <c r="CQ141" s="5">
        <v>44720.09794079214</v>
      </c>
      <c r="CR141" s="4" t="s">
        <v>1289</v>
      </c>
      <c r="CS141" s="4" t="s">
        <v>1289</v>
      </c>
      <c r="CT141" s="6">
        <f>VLOOKUP(C141,Webwork!$G$2:$I$230,2,FALSE)/100</f>
        <v>0.75</v>
      </c>
    </row>
    <row r="142" spans="1:98" x14ac:dyDescent="0.2">
      <c r="A142" s="4" t="s">
        <v>919</v>
      </c>
      <c r="B142" s="4" t="s">
        <v>918</v>
      </c>
      <c r="C142" s="4" t="s">
        <v>915</v>
      </c>
      <c r="D142" s="8">
        <f>E142*20%+F142*10%+G142*40%+H142*30%</f>
        <v>0.85554166666666676</v>
      </c>
      <c r="E142" s="7">
        <f>CT142</f>
        <v>0.99</v>
      </c>
      <c r="F142" s="7">
        <f>(AVERAGE(K142,P142,U142,AK142,AP142,AU142,BE142,BJ142,BT142,CI142)+CD142)/(1+CD142)</f>
        <v>0.79791666666666661</v>
      </c>
      <c r="G142" s="6">
        <f>(SUM(Z142,AZ142,(BO142+BY142)/(1+BY142))-MIN(Z142,AZ142,(BO142+BY142)/(1+BY142)))/2</f>
        <v>0.83499999999999996</v>
      </c>
      <c r="H142" s="7">
        <f>CN142</f>
        <v>0.8125</v>
      </c>
      <c r="I142" s="4" t="s">
        <v>916</v>
      </c>
      <c r="J142" s="4" t="s">
        <v>1300</v>
      </c>
      <c r="K142" s="6">
        <f>IFERROR(L142/M142,"")</f>
        <v>1</v>
      </c>
      <c r="L142" s="4">
        <v>5</v>
      </c>
      <c r="M142" s="4">
        <f>(COUNTIF(QuizzesByQuiz!A$2:A$100,C142)=0)*5</f>
        <v>5</v>
      </c>
      <c r="N142" s="5">
        <v>44650.90974796861</v>
      </c>
      <c r="O142" s="4" t="s">
        <v>1289</v>
      </c>
      <c r="P142" s="6">
        <f>IFERROR(Q142/R142,"")</f>
        <v>0.5</v>
      </c>
      <c r="Q142" s="4">
        <v>2</v>
      </c>
      <c r="R142" s="4">
        <f>(COUNTIF(QuizzesByQuiz!B$2:B$100,C142)=0)*4</f>
        <v>4</v>
      </c>
      <c r="S142" s="5">
        <v>44657.935527159396</v>
      </c>
      <c r="T142" s="4" t="s">
        <v>1289</v>
      </c>
      <c r="U142" s="6">
        <f>IFERROR(V142/W142,"")</f>
        <v>0.6</v>
      </c>
      <c r="V142" s="4">
        <v>3</v>
      </c>
      <c r="W142" s="4">
        <f>(COUNTIF(QuizzesByQuiz!C$2:C$100,C142)=0)*5</f>
        <v>5</v>
      </c>
      <c r="X142" s="5">
        <v>44677.86528888125</v>
      </c>
      <c r="Y142" s="4" t="s">
        <v>1289</v>
      </c>
      <c r="Z142" s="6">
        <f>IFERROR(AA142/AB142,"")</f>
        <v>0.82</v>
      </c>
      <c r="AA142" s="4">
        <f>IF(COUNTA(AC142,AG142)&gt;0, MAX(AC142,AG142),"")</f>
        <v>20.5</v>
      </c>
      <c r="AB142" s="4">
        <f>25</f>
        <v>25</v>
      </c>
      <c r="AC142" s="4">
        <v>20.5</v>
      </c>
      <c r="AD142" s="4">
        <v>25</v>
      </c>
      <c r="AE142" s="5">
        <v>44674.675353000937</v>
      </c>
      <c r="AF142" s="4" t="s">
        <v>1289</v>
      </c>
      <c r="AH142" s="4">
        <v>25</v>
      </c>
      <c r="AJ142" s="4" t="s">
        <v>1289</v>
      </c>
      <c r="AK142" s="6" t="str">
        <f>IFERROR(AL142/AM142,"")</f>
        <v/>
      </c>
      <c r="AM142" s="4">
        <f>(COUNTIF(QuizzesByQuiz!D$2:D$100,C142)=0)*5</f>
        <v>0</v>
      </c>
      <c r="AO142" s="4" t="s">
        <v>1289</v>
      </c>
      <c r="AP142" s="6">
        <f>IFERROR(AQ142/AR142,"")</f>
        <v>0</v>
      </c>
      <c r="AQ142" s="4">
        <v>0</v>
      </c>
      <c r="AR142" s="4">
        <f>(COUNTIF(QuizzesByQuiz!E$2:E$100,C142)=0)*3</f>
        <v>3</v>
      </c>
      <c r="AS142" s="5">
        <v>44687.925385650997</v>
      </c>
      <c r="AT142" s="4" t="s">
        <v>1289</v>
      </c>
      <c r="AU142" s="6" t="str">
        <f>IFERROR(AV142/AW142,"")</f>
        <v/>
      </c>
      <c r="AW142" s="4">
        <f>(COUNTIF(QuizzesByQuiz!F$2:F$100,C142)=0)*6</f>
        <v>0</v>
      </c>
      <c r="AY142" s="4" t="s">
        <v>1289</v>
      </c>
      <c r="AZ142" s="6">
        <f>IFERROR(BA142/BB142,"")</f>
        <v>0.69565217391304346</v>
      </c>
      <c r="BA142" s="4">
        <v>16</v>
      </c>
      <c r="BB142" s="4">
        <v>23</v>
      </c>
      <c r="BC142" s="5">
        <v>44699.005598494376</v>
      </c>
      <c r="BD142" s="4" t="s">
        <v>1289</v>
      </c>
      <c r="BE142" s="6">
        <f>IFERROR(BF142/BG142,"")</f>
        <v>1</v>
      </c>
      <c r="BF142" s="4">
        <v>3</v>
      </c>
      <c r="BG142" s="4">
        <f>(COUNTIF(QuizzesByQuiz!G$2:G$100,C142)=0)*3</f>
        <v>3</v>
      </c>
      <c r="BH142" s="5">
        <v>44694.823170160336</v>
      </c>
      <c r="BI142" s="4" t="s">
        <v>1289</v>
      </c>
      <c r="BJ142" s="6">
        <f>IFERROR(BK142/BL142,"")</f>
        <v>0.66666666666666663</v>
      </c>
      <c r="BK142" s="4">
        <v>2</v>
      </c>
      <c r="BL142" s="4">
        <f>(COUNTIF(QuizzesByQuiz!H$2:H$100,C142)=0)*3</f>
        <v>3</v>
      </c>
      <c r="BM142" s="5">
        <v>44702.033765588545</v>
      </c>
      <c r="BN142" s="4" t="s">
        <v>1289</v>
      </c>
      <c r="BO142" s="6">
        <f>IFERROR(BP142/BQ142,"")</f>
        <v>0.7</v>
      </c>
      <c r="BP142" s="4">
        <v>28</v>
      </c>
      <c r="BQ142" s="4">
        <v>40</v>
      </c>
      <c r="BR142" s="5">
        <v>44707.971405716904</v>
      </c>
      <c r="BS142" s="4" t="s">
        <v>1289</v>
      </c>
      <c r="BT142" s="6">
        <f>IFERROR(BU142/BV142,"")</f>
        <v>0</v>
      </c>
      <c r="BV142" s="4">
        <f>(COUNTIF(QuizzesByQuiz!I$2:I$100,C142)=0)*5</f>
        <v>5</v>
      </c>
      <c r="BX142" s="4" t="s">
        <v>1289</v>
      </c>
      <c r="BY142" s="6">
        <f>BZ142/CA142</f>
        <v>1</v>
      </c>
      <c r="BZ142" s="4">
        <v>100</v>
      </c>
      <c r="CA142" s="4">
        <v>100</v>
      </c>
      <c r="CB142" s="5">
        <v>44715.198256918957</v>
      </c>
      <c r="CC142" s="4" t="s">
        <v>1289</v>
      </c>
      <c r="CD142" s="6">
        <f>CE142/CF142</f>
        <v>1</v>
      </c>
      <c r="CE142" s="4">
        <v>100</v>
      </c>
      <c r="CF142" s="4">
        <v>100</v>
      </c>
      <c r="CG142" s="5">
        <v>44714.199433531343</v>
      </c>
      <c r="CH142" s="4" t="s">
        <v>1289</v>
      </c>
      <c r="CI142" s="6">
        <f>IFERROR(CJ142/CK142,"")</f>
        <v>1</v>
      </c>
      <c r="CJ142" s="4">
        <v>1</v>
      </c>
      <c r="CK142" s="4">
        <f>(COUNTIF(QuizzesByQuiz!I$2:I$100,C142)=0)*1</f>
        <v>1</v>
      </c>
      <c r="CL142" s="5">
        <v>44715.764249673593</v>
      </c>
      <c r="CM142" s="4" t="s">
        <v>1289</v>
      </c>
      <c r="CN142" s="6">
        <f>IFERROR(CO142/CP142,"")</f>
        <v>0.8125</v>
      </c>
      <c r="CO142" s="4">
        <v>58.5</v>
      </c>
      <c r="CP142" s="4">
        <f>(COUNTIF('Exams by Exam'!D$2:D$5,C142)=0)*72</f>
        <v>72</v>
      </c>
      <c r="CQ142" s="5">
        <v>44720.098174277395</v>
      </c>
      <c r="CR142" s="4" t="s">
        <v>1289</v>
      </c>
      <c r="CS142" s="4" t="s">
        <v>1289</v>
      </c>
      <c r="CT142" s="6">
        <f>VLOOKUP(C142,Webwork!$G$2:$I$230,2,FALSE)/100</f>
        <v>0.99</v>
      </c>
    </row>
    <row r="143" spans="1:98" x14ac:dyDescent="0.2">
      <c r="A143" s="4" t="s">
        <v>18</v>
      </c>
      <c r="B143" s="4" t="s">
        <v>620</v>
      </c>
      <c r="C143" s="4" t="s">
        <v>617</v>
      </c>
      <c r="D143" s="8">
        <f>E143*20%+F143*10%+G143*40%+H143*30%</f>
        <v>0.85838405797101458</v>
      </c>
      <c r="E143" s="7">
        <f>CT143</f>
        <v>0.97</v>
      </c>
      <c r="F143" s="7">
        <f>(AVERAGE(K143,P143,U143,AK143,AP143,AU143,BE143,BJ143,BT143,CI143)+CD143)/(1+CD143)</f>
        <v>0.8</v>
      </c>
      <c r="G143" s="6">
        <f>(SUM(Z143,AZ143,(BO143+BY143)/(1+BY143))-MIN(Z143,AZ143,(BO143+BY143)/(1+BY143)))/2</f>
        <v>0.8880434782608696</v>
      </c>
      <c r="H143" s="7">
        <f>CN143</f>
        <v>0.76388888888888884</v>
      </c>
      <c r="I143" s="4" t="s">
        <v>618</v>
      </c>
      <c r="J143" s="4" t="s">
        <v>1298</v>
      </c>
      <c r="K143" s="6">
        <f>IFERROR(L143/M143,"")</f>
        <v>1</v>
      </c>
      <c r="L143" s="4">
        <v>5</v>
      </c>
      <c r="M143" s="4">
        <f>(COUNTIF(QuizzesByQuiz!A$2:A$100,C143)=0)*5</f>
        <v>5</v>
      </c>
      <c r="N143" s="5">
        <v>44653.067147428934</v>
      </c>
      <c r="O143" s="4" t="s">
        <v>1289</v>
      </c>
      <c r="P143" s="6">
        <f>IFERROR(Q143/R143,"")</f>
        <v>1</v>
      </c>
      <c r="Q143" s="4">
        <v>4</v>
      </c>
      <c r="R143" s="4">
        <f>(COUNTIF(QuizzesByQuiz!B$2:B$100,C143)=0)*4</f>
        <v>4</v>
      </c>
      <c r="S143" s="5">
        <v>44659.685435803185</v>
      </c>
      <c r="T143" s="4" t="s">
        <v>1289</v>
      </c>
      <c r="U143" s="6">
        <f>IFERROR(V143/W143,"")</f>
        <v>1</v>
      </c>
      <c r="V143" s="4">
        <v>5</v>
      </c>
      <c r="W143" s="4">
        <f>(COUNTIF(QuizzesByQuiz!C$2:C$100,C143)=0)*5</f>
        <v>5</v>
      </c>
      <c r="X143" s="5">
        <v>44667.931409127472</v>
      </c>
      <c r="Y143" s="4" t="s">
        <v>1289</v>
      </c>
      <c r="Z143" s="6">
        <f>IFERROR(AA143/AB143,"")</f>
        <v>0.76</v>
      </c>
      <c r="AA143" s="4">
        <f>IF(COUNTA(AC143,AG143)&gt;0, MAX(AC143,AG143),"")</f>
        <v>19</v>
      </c>
      <c r="AB143" s="4">
        <f>25</f>
        <v>25</v>
      </c>
      <c r="AD143" s="4">
        <v>25</v>
      </c>
      <c r="AF143" s="4" t="s">
        <v>1289</v>
      </c>
      <c r="AG143" s="4">
        <v>19</v>
      </c>
      <c r="AH143" s="4">
        <v>25</v>
      </c>
      <c r="AI143" s="5">
        <v>44675.682345838584</v>
      </c>
      <c r="AJ143" s="4" t="s">
        <v>1289</v>
      </c>
      <c r="AK143" s="6">
        <f>IFERROR(AL143/AM143,"")</f>
        <v>0</v>
      </c>
      <c r="AM143" s="4">
        <f>(COUNTIF(QuizzesByQuiz!D$2:D$100,C143)=0)*5</f>
        <v>5</v>
      </c>
      <c r="AO143" s="4" t="s">
        <v>1289</v>
      </c>
      <c r="AP143" s="6">
        <f>IFERROR(AQ143/AR143,"")</f>
        <v>0.33333333333333331</v>
      </c>
      <c r="AQ143" s="4">
        <v>1</v>
      </c>
      <c r="AR143" s="4">
        <f>(COUNTIF(QuizzesByQuiz!E$2:E$100,C143)=0)*3</f>
        <v>3</v>
      </c>
      <c r="AS143" s="5">
        <v>44680.804339142283</v>
      </c>
      <c r="AT143" s="4" t="s">
        <v>1289</v>
      </c>
      <c r="AU143" s="6">
        <f>IFERROR(AV143/AW143,"")</f>
        <v>0.66666666666666663</v>
      </c>
      <c r="AV143" s="4">
        <v>4</v>
      </c>
      <c r="AW143" s="4">
        <f>(COUNTIF(QuizzesByQuiz!F$2:F$100,C143)=0)*6</f>
        <v>6</v>
      </c>
      <c r="AX143" s="5">
        <v>44687.937172019032</v>
      </c>
      <c r="AY143" s="4" t="s">
        <v>1289</v>
      </c>
      <c r="AZ143" s="6">
        <f>IFERROR(BA143/BB143,"")</f>
        <v>0.82608695652173914</v>
      </c>
      <c r="BA143" s="4">
        <v>19</v>
      </c>
      <c r="BB143" s="4">
        <v>23</v>
      </c>
      <c r="BC143" s="5">
        <v>44692.29246609706</v>
      </c>
      <c r="BD143" s="4" t="s">
        <v>1289</v>
      </c>
      <c r="BE143" s="6">
        <f>IFERROR(BF143/BG143,"")</f>
        <v>0.66666666666666663</v>
      </c>
      <c r="BF143" s="4">
        <v>2</v>
      </c>
      <c r="BG143" s="4">
        <f>(COUNTIF(QuizzesByQuiz!G$2:G$100,C143)=0)*3</f>
        <v>3</v>
      </c>
      <c r="BH143" s="5">
        <v>44698.621119698495</v>
      </c>
      <c r="BI143" s="4" t="s">
        <v>1289</v>
      </c>
      <c r="BJ143" s="6">
        <f>IFERROR(BK143/BL143,"")</f>
        <v>0.33333333333333331</v>
      </c>
      <c r="BK143" s="4">
        <v>1</v>
      </c>
      <c r="BL143" s="4">
        <f>(COUNTIF(QuizzesByQuiz!H$2:H$100,C143)=0)*3</f>
        <v>3</v>
      </c>
      <c r="BM143" s="5">
        <v>44701.824794209228</v>
      </c>
      <c r="BN143" s="4" t="s">
        <v>1289</v>
      </c>
      <c r="BO143" s="6">
        <f>IFERROR(BP143/BQ143,"")</f>
        <v>0.9</v>
      </c>
      <c r="BP143" s="4">
        <v>36</v>
      </c>
      <c r="BQ143" s="4">
        <v>40</v>
      </c>
      <c r="BR143" s="5">
        <v>44707.971341447206</v>
      </c>
      <c r="BS143" s="4" t="s">
        <v>1289</v>
      </c>
      <c r="BT143" s="6">
        <f>IFERROR(BU143/BV143,"")</f>
        <v>1</v>
      </c>
      <c r="BU143" s="4">
        <v>5</v>
      </c>
      <c r="BV143" s="4">
        <f>(COUNTIF(QuizzesByQuiz!I$2:I$100,C143)=0)*5</f>
        <v>5</v>
      </c>
      <c r="BW143" s="5">
        <v>44708.725647678235</v>
      </c>
      <c r="BX143" s="4" t="s">
        <v>1289</v>
      </c>
      <c r="BY143" s="6">
        <f>BZ143/CA143</f>
        <v>1</v>
      </c>
      <c r="BZ143" s="4">
        <v>100</v>
      </c>
      <c r="CA143" s="4">
        <v>100</v>
      </c>
      <c r="CB143" s="5">
        <v>44713.966523588264</v>
      </c>
      <c r="CC143" s="4" t="s">
        <v>1289</v>
      </c>
      <c r="CD143" s="6">
        <f>CE143/CF143</f>
        <v>1</v>
      </c>
      <c r="CE143" s="4">
        <v>100</v>
      </c>
      <c r="CF143" s="4">
        <v>100</v>
      </c>
      <c r="CG143" s="5">
        <v>44713.991543199081</v>
      </c>
      <c r="CH143" s="4" t="s">
        <v>1289</v>
      </c>
      <c r="CI143" s="6">
        <f>IFERROR(CJ143/CK143,"")</f>
        <v>0</v>
      </c>
      <c r="CK143" s="4">
        <f>(COUNTIF(QuizzesByQuiz!I$2:I$100,C143)=0)*1</f>
        <v>1</v>
      </c>
      <c r="CM143" s="4" t="s">
        <v>1289</v>
      </c>
      <c r="CN143" s="6">
        <f>IFERROR(CO143/CP143,"")</f>
        <v>0.76388888888888884</v>
      </c>
      <c r="CO143" s="4">
        <v>55</v>
      </c>
      <c r="CP143" s="4">
        <f>(COUNTIF('Exams by Exam'!D$2:D$5,C143)=0)*72</f>
        <v>72</v>
      </c>
      <c r="CQ143" s="5">
        <v>44720.098174231542</v>
      </c>
      <c r="CR143" s="4" t="s">
        <v>1289</v>
      </c>
      <c r="CS143" s="4" t="s">
        <v>1289</v>
      </c>
      <c r="CT143" s="6">
        <f>VLOOKUP(C143,Webwork!$G$2:$I$230,2,FALSE)/100</f>
        <v>0.97</v>
      </c>
    </row>
    <row r="144" spans="1:98" x14ac:dyDescent="0.2">
      <c r="A144" s="4" t="s">
        <v>701</v>
      </c>
      <c r="B144" s="4" t="s">
        <v>696</v>
      </c>
      <c r="C144" s="4" t="s">
        <v>698</v>
      </c>
      <c r="D144" s="8">
        <f>E144*20%+F144*10%+G144*40%+H144*30%</f>
        <v>0.85949999999999993</v>
      </c>
      <c r="E144" s="7">
        <f>CT144</f>
        <v>0.85</v>
      </c>
      <c r="F144" s="7">
        <f>(AVERAGE(K144,P144,U144,AK144,AP144,AU144,BE144,BJ144,BT144,CI144)+CD144)/(1+CD144)</f>
        <v>0.89083333333333337</v>
      </c>
      <c r="G144" s="6">
        <f>(SUM(Z144,AZ144,(BO144+BY144)/(1+BY144))-MIN(Z144,AZ144,(BO144+BY144)/(1+BY144)))/2</f>
        <v>0.91249999999999998</v>
      </c>
      <c r="H144" s="7">
        <f>CN144</f>
        <v>0.78472222222222221</v>
      </c>
      <c r="I144" s="4" t="s">
        <v>699</v>
      </c>
      <c r="J144" s="4" t="s">
        <v>1295</v>
      </c>
      <c r="K144" s="6">
        <f>IFERROR(L144/M144,"")</f>
        <v>1</v>
      </c>
      <c r="L144" s="4">
        <v>5</v>
      </c>
      <c r="M144" s="4">
        <f>(COUNTIF(QuizzesByQuiz!A$2:A$100,C144)=0)*5</f>
        <v>5</v>
      </c>
      <c r="N144" s="5">
        <v>44653.065620117573</v>
      </c>
      <c r="O144" s="4" t="s">
        <v>1289</v>
      </c>
      <c r="P144" s="6">
        <f>IFERROR(Q144/R144,"")</f>
        <v>0.75</v>
      </c>
      <c r="Q144" s="4">
        <v>3</v>
      </c>
      <c r="R144" s="4">
        <f>(COUNTIF(QuizzesByQuiz!B$2:B$100,C144)=0)*4</f>
        <v>4</v>
      </c>
      <c r="S144" s="5">
        <v>44659.684212038235</v>
      </c>
      <c r="T144" s="4" t="s">
        <v>1289</v>
      </c>
      <c r="U144" s="6">
        <f>IFERROR(V144/W144,"")</f>
        <v>1</v>
      </c>
      <c r="V144" s="4">
        <v>5</v>
      </c>
      <c r="W144" s="4">
        <f>(COUNTIF(QuizzesByQuiz!C$2:C$100,C144)=0)*5</f>
        <v>5</v>
      </c>
      <c r="X144" s="5">
        <v>44666.694444958877</v>
      </c>
      <c r="Y144" s="4" t="s">
        <v>1289</v>
      </c>
      <c r="Z144" s="6">
        <f>IFERROR(AA144/AB144,"")</f>
        <v>1</v>
      </c>
      <c r="AA144" s="4">
        <f>IF(COUNTA(AC144,AG144)&gt;0, MAX(AC144,AG144),"")</f>
        <v>25</v>
      </c>
      <c r="AB144" s="4">
        <f>25</f>
        <v>25</v>
      </c>
      <c r="AD144" s="4">
        <v>25</v>
      </c>
      <c r="AF144" s="4" t="s">
        <v>1289</v>
      </c>
      <c r="AG144" s="4">
        <v>25</v>
      </c>
      <c r="AH144" s="4">
        <v>25</v>
      </c>
      <c r="AI144" s="5">
        <v>44675.68234570451</v>
      </c>
      <c r="AJ144" s="4" t="s">
        <v>1289</v>
      </c>
      <c r="AK144" s="6">
        <f>IFERROR(AL144/AM144,"")</f>
        <v>1</v>
      </c>
      <c r="AL144" s="4">
        <v>5</v>
      </c>
      <c r="AM144" s="4">
        <f>(COUNTIF(QuizzesByQuiz!D$2:D$100,C144)=0)*5</f>
        <v>5</v>
      </c>
      <c r="AN144" s="5">
        <v>44674.701727450418</v>
      </c>
      <c r="AO144" s="4" t="s">
        <v>1289</v>
      </c>
      <c r="AP144" s="6">
        <f>IFERROR(AQ144/AR144,"")</f>
        <v>1</v>
      </c>
      <c r="AQ144" s="4">
        <v>3</v>
      </c>
      <c r="AR144" s="4">
        <f>(COUNTIF(QuizzesByQuiz!E$2:E$100,C144)=0)*3</f>
        <v>3</v>
      </c>
      <c r="AS144" s="5">
        <v>44680.734393584586</v>
      </c>
      <c r="AT144" s="4" t="s">
        <v>1289</v>
      </c>
      <c r="AU144" s="6">
        <f>IFERROR(AV144/AW144,"")</f>
        <v>0.66666666666666663</v>
      </c>
      <c r="AV144" s="4">
        <v>4</v>
      </c>
      <c r="AW144" s="4">
        <f>(COUNTIF(QuizzesByQuiz!F$2:F$100,C144)=0)*6</f>
        <v>6</v>
      </c>
      <c r="AX144" s="5">
        <v>44687.695802667935</v>
      </c>
      <c r="AY144" s="4" t="s">
        <v>1289</v>
      </c>
      <c r="AZ144" s="6">
        <f>IFERROR(BA144/BB144,"")</f>
        <v>0</v>
      </c>
      <c r="BB144" s="4">
        <v>23</v>
      </c>
      <c r="BD144" s="4" t="s">
        <v>1289</v>
      </c>
      <c r="BE144" s="6">
        <f>IFERROR(BF144/BG144,"")</f>
        <v>1</v>
      </c>
      <c r="BF144" s="4">
        <v>3</v>
      </c>
      <c r="BG144" s="4">
        <f>(COUNTIF(QuizzesByQuiz!G$2:G$100,C144)=0)*3</f>
        <v>3</v>
      </c>
      <c r="BH144" s="5">
        <v>44694.696379921937</v>
      </c>
      <c r="BI144" s="4" t="s">
        <v>1289</v>
      </c>
      <c r="BJ144" s="6">
        <f>IFERROR(BK144/BL144,"")</f>
        <v>0</v>
      </c>
      <c r="BL144" s="4">
        <f>(COUNTIF(QuizzesByQuiz!H$2:H$100,C144)=0)*3</f>
        <v>3</v>
      </c>
      <c r="BN144" s="4" t="s">
        <v>1289</v>
      </c>
      <c r="BO144" s="6">
        <f>IFERROR(BP144/BQ144,"")</f>
        <v>0.65</v>
      </c>
      <c r="BP144" s="4">
        <v>26</v>
      </c>
      <c r="BQ144" s="4">
        <v>40</v>
      </c>
      <c r="BR144" s="5">
        <v>44707.971330536267</v>
      </c>
      <c r="BS144" s="4" t="s">
        <v>1289</v>
      </c>
      <c r="BT144" s="6">
        <f>IFERROR(BU144/BV144,"")</f>
        <v>0.4</v>
      </c>
      <c r="BU144" s="4">
        <v>2</v>
      </c>
      <c r="BV144" s="4">
        <f>(COUNTIF(QuizzesByQuiz!I$2:I$100,C144)=0)*5</f>
        <v>5</v>
      </c>
      <c r="BW144" s="5">
        <v>44708.703370608113</v>
      </c>
      <c r="BX144" s="4" t="s">
        <v>1289</v>
      </c>
      <c r="BY144" s="6">
        <f>BZ144/CA144</f>
        <v>1</v>
      </c>
      <c r="BZ144" s="4">
        <v>100</v>
      </c>
      <c r="CA144" s="4">
        <v>100</v>
      </c>
      <c r="CB144" s="5">
        <v>44717.909884103785</v>
      </c>
      <c r="CC144" s="4" t="s">
        <v>1289</v>
      </c>
      <c r="CD144" s="6">
        <f>CE144/CF144</f>
        <v>1</v>
      </c>
      <c r="CE144" s="4">
        <v>100</v>
      </c>
      <c r="CF144" s="4">
        <v>100</v>
      </c>
      <c r="CG144" s="5">
        <v>44717.910258694043</v>
      </c>
      <c r="CH144" s="4" t="s">
        <v>1289</v>
      </c>
      <c r="CI144" s="6">
        <f>IFERROR(CJ144/CK144,"")</f>
        <v>1</v>
      </c>
      <c r="CJ144" s="4">
        <v>1</v>
      </c>
      <c r="CK144" s="4">
        <f>(COUNTIF(QuizzesByQuiz!I$2:I$100,C144)=0)*1</f>
        <v>1</v>
      </c>
      <c r="CL144" s="5">
        <v>44715.723811887903</v>
      </c>
      <c r="CM144" s="4" t="s">
        <v>1289</v>
      </c>
      <c r="CN144" s="6">
        <f>IFERROR(CO144/CP144,"")</f>
        <v>0.78472222222222221</v>
      </c>
      <c r="CO144" s="4">
        <v>56.5</v>
      </c>
      <c r="CP144" s="4">
        <f>(COUNTIF('Exams by Exam'!D$2:D$5,C144)=0)*72</f>
        <v>72</v>
      </c>
      <c r="CQ144" s="5">
        <v>44720.097940492968</v>
      </c>
      <c r="CR144" s="4" t="s">
        <v>1289</v>
      </c>
      <c r="CS144" s="4" t="s">
        <v>1289</v>
      </c>
      <c r="CT144" s="6">
        <f>VLOOKUP(C144,Webwork!$G$2:$I$230,2,FALSE)/100</f>
        <v>0.85</v>
      </c>
    </row>
    <row r="145" spans="1:98" x14ac:dyDescent="0.2">
      <c r="A145" s="4" t="s">
        <v>517</v>
      </c>
      <c r="B145" s="4" t="s">
        <v>516</v>
      </c>
      <c r="C145" s="4" t="s">
        <v>513</v>
      </c>
      <c r="D145" s="8">
        <f>E145*20%+F145*10%+G145*40%+H145*30%</f>
        <v>0.86216666666666664</v>
      </c>
      <c r="E145" s="7">
        <f>CT145</f>
        <v>0.9</v>
      </c>
      <c r="F145" s="7">
        <f>(AVERAGE(K145,P145,U145,AK145,AP145,AU145,BE145,BJ145,BT145,CI145)+CD145)/(1+CD145)</f>
        <v>0.84166666666666679</v>
      </c>
      <c r="G145" s="6">
        <f>(SUM(Z145,AZ145,(BO145+BY145)/(1+BY145))-MIN(Z145,AZ145,(BO145+BY145)/(1+BY145)))/2</f>
        <v>0.9325</v>
      </c>
      <c r="H145" s="7">
        <f>CN145</f>
        <v>0.75</v>
      </c>
      <c r="I145" s="4" t="s">
        <v>514</v>
      </c>
      <c r="J145" s="4" t="s">
        <v>1295</v>
      </c>
      <c r="K145" s="6">
        <f>IFERROR(L145/M145,"")</f>
        <v>1</v>
      </c>
      <c r="L145" s="4">
        <v>5</v>
      </c>
      <c r="M145" s="4">
        <f>(COUNTIF(QuizzesByQuiz!A$2:A$100,C145)=0)*5</f>
        <v>5</v>
      </c>
      <c r="N145" s="5">
        <v>44653.065620059439</v>
      </c>
      <c r="O145" s="4" t="s">
        <v>1289</v>
      </c>
      <c r="P145" s="6">
        <f>IFERROR(Q145/R145,"")</f>
        <v>0.75</v>
      </c>
      <c r="Q145" s="4">
        <v>3</v>
      </c>
      <c r="R145" s="4">
        <f>(COUNTIF(QuizzesByQuiz!B$2:B$100,C145)=0)*4</f>
        <v>4</v>
      </c>
      <c r="S145" s="5">
        <v>44659.684212078806</v>
      </c>
      <c r="T145" s="4" t="s">
        <v>1289</v>
      </c>
      <c r="U145" s="6">
        <f>IFERROR(V145/W145,"")</f>
        <v>1</v>
      </c>
      <c r="V145" s="4">
        <v>5</v>
      </c>
      <c r="W145" s="4">
        <f>(COUNTIF(QuizzesByQuiz!C$2:C$100,C145)=0)*5</f>
        <v>5</v>
      </c>
      <c r="X145" s="5">
        <v>44666.694444974433</v>
      </c>
      <c r="Y145" s="4" t="s">
        <v>1289</v>
      </c>
      <c r="Z145" s="6">
        <f>IFERROR(AA145/AB145,"")</f>
        <v>0.94</v>
      </c>
      <c r="AA145" s="4">
        <f>IF(COUNTA(AC145,AG145)&gt;0, MAX(AC145,AG145),"")</f>
        <v>23.5</v>
      </c>
      <c r="AB145" s="4">
        <f>25</f>
        <v>25</v>
      </c>
      <c r="AC145" s="4">
        <v>23.5</v>
      </c>
      <c r="AD145" s="4">
        <v>25</v>
      </c>
      <c r="AE145" s="5">
        <v>44674.675127109105</v>
      </c>
      <c r="AF145" s="4" t="s">
        <v>1289</v>
      </c>
      <c r="AH145" s="4">
        <v>25</v>
      </c>
      <c r="AJ145" s="4" t="s">
        <v>1289</v>
      </c>
      <c r="AK145" s="6">
        <f>IFERROR(AL145/AM145,"")</f>
        <v>1</v>
      </c>
      <c r="AL145" s="4">
        <v>5</v>
      </c>
      <c r="AM145" s="4">
        <f>(COUNTIF(QuizzesByQuiz!D$2:D$100,C145)=0)*5</f>
        <v>5</v>
      </c>
      <c r="AN145" s="5">
        <v>44674.701727602791</v>
      </c>
      <c r="AO145" s="4" t="s">
        <v>1289</v>
      </c>
      <c r="AP145" s="6">
        <f>IFERROR(AQ145/AR145,"")</f>
        <v>0.66666666666666663</v>
      </c>
      <c r="AQ145" s="4">
        <v>2</v>
      </c>
      <c r="AR145" s="4">
        <f>(COUNTIF(QuizzesByQuiz!E$2:E$100,C145)=0)*3</f>
        <v>3</v>
      </c>
      <c r="AS145" s="5">
        <v>44680.734393628147</v>
      </c>
      <c r="AT145" s="4" t="s">
        <v>1289</v>
      </c>
      <c r="AU145" s="6">
        <f>IFERROR(AV145/AW145,"")</f>
        <v>0.66666666666666663</v>
      </c>
      <c r="AV145" s="4">
        <v>4</v>
      </c>
      <c r="AW145" s="4">
        <f>(COUNTIF(QuizzesByQuiz!F$2:F$100,C145)=0)*6</f>
        <v>6</v>
      </c>
      <c r="AX145" s="5">
        <v>44687.695802631395</v>
      </c>
      <c r="AY145" s="4" t="s">
        <v>1289</v>
      </c>
      <c r="AZ145" s="6">
        <f>IFERROR(BA145/BB145,"")</f>
        <v>0</v>
      </c>
      <c r="BB145" s="4">
        <v>23</v>
      </c>
      <c r="BD145" s="4" t="s">
        <v>1289</v>
      </c>
      <c r="BE145" s="6">
        <f>IFERROR(BF145/BG145,"")</f>
        <v>1</v>
      </c>
      <c r="BF145" s="4">
        <v>3</v>
      </c>
      <c r="BG145" s="4">
        <f>(COUNTIF(QuizzesByQuiz!G$2:G$100,C145)=0)*3</f>
        <v>3</v>
      </c>
      <c r="BH145" s="5">
        <v>44694.696380221838</v>
      </c>
      <c r="BI145" s="4" t="s">
        <v>1289</v>
      </c>
      <c r="BJ145" s="6">
        <f>IFERROR(BK145/BL145,"")</f>
        <v>0.33333333333333331</v>
      </c>
      <c r="BK145" s="4">
        <v>1</v>
      </c>
      <c r="BL145" s="4">
        <f>(COUNTIF(QuizzesByQuiz!H$2:H$100,C145)=0)*3</f>
        <v>3</v>
      </c>
      <c r="BM145" s="5">
        <v>44701.693943186932</v>
      </c>
      <c r="BN145" s="4" t="s">
        <v>1289</v>
      </c>
      <c r="BO145" s="6">
        <f>IFERROR(BP145/BQ145,"")</f>
        <v>0.92500000000000004</v>
      </c>
      <c r="BP145" s="4">
        <v>37</v>
      </c>
      <c r="BQ145" s="4">
        <v>40</v>
      </c>
      <c r="BR145" s="5">
        <v>44707.971135865664</v>
      </c>
      <c r="BS145" s="4" t="s">
        <v>1289</v>
      </c>
      <c r="BT145" s="6">
        <f>IFERROR(BU145/BV145,"")</f>
        <v>1</v>
      </c>
      <c r="BU145" s="4">
        <v>5</v>
      </c>
      <c r="BV145" s="4">
        <f>(COUNTIF(QuizzesByQuiz!I$2:I$100,C145)=0)*5</f>
        <v>5</v>
      </c>
      <c r="BW145" s="5">
        <v>44708.703370730822</v>
      </c>
      <c r="BX145" s="4" t="s">
        <v>1289</v>
      </c>
      <c r="BY145" s="6">
        <f>BZ145/CA145</f>
        <v>0</v>
      </c>
      <c r="CA145" s="4">
        <v>100</v>
      </c>
      <c r="CC145" s="4" t="s">
        <v>1289</v>
      </c>
      <c r="CD145" s="6">
        <f>CE145/CF145</f>
        <v>0</v>
      </c>
      <c r="CF145" s="4">
        <v>100</v>
      </c>
      <c r="CH145" s="4" t="s">
        <v>1289</v>
      </c>
      <c r="CI145" s="6">
        <f>IFERROR(CJ145/CK145,"")</f>
        <v>1</v>
      </c>
      <c r="CJ145" s="4">
        <v>1</v>
      </c>
      <c r="CK145" s="4">
        <f>(COUNTIF(QuizzesByQuiz!I$2:I$100,C145)=0)*1</f>
        <v>1</v>
      </c>
      <c r="CL145" s="5">
        <v>44715.723811796503</v>
      </c>
      <c r="CM145" s="4" t="s">
        <v>1289</v>
      </c>
      <c r="CN145" s="6">
        <f>IFERROR(CO145/CP145,"")</f>
        <v>0.75</v>
      </c>
      <c r="CO145" s="4">
        <v>54</v>
      </c>
      <c r="CP145" s="4">
        <f>(COUNTIF('Exams by Exam'!D$2:D$5,C145)=0)*72</f>
        <v>72</v>
      </c>
      <c r="CQ145" s="5">
        <v>44720.098042811063</v>
      </c>
      <c r="CR145" s="4" t="s">
        <v>1289</v>
      </c>
      <c r="CS145" s="4" t="s">
        <v>1289</v>
      </c>
      <c r="CT145" s="6">
        <f>VLOOKUP(C145,Webwork!$G$2:$I$230,2,FALSE)/100</f>
        <v>0.9</v>
      </c>
    </row>
    <row r="146" spans="1:98" x14ac:dyDescent="0.2">
      <c r="A146" s="4" t="s">
        <v>1133</v>
      </c>
      <c r="B146" s="4" t="s">
        <v>1132</v>
      </c>
      <c r="C146" s="4" t="s">
        <v>1129</v>
      </c>
      <c r="D146" s="8">
        <f>E146*20%+F146*10%+G146*40%+H146*30%</f>
        <v>0.86254166666666676</v>
      </c>
      <c r="E146" s="7">
        <f>CT146</f>
        <v>0.96</v>
      </c>
      <c r="F146" s="7">
        <f>(AVERAGE(K146,P146,U146,AK146,AP146,AU146,BE146,BJ146,BT146,CI146)+CD146)/(1+CD146)</f>
        <v>0.90208333333333335</v>
      </c>
      <c r="G146" s="6">
        <f>(SUM(Z146,AZ146,(BO146+BY146)/(1+BY146))-MIN(Z146,AZ146,(BO146+BY146)/(1+BY146)))/2</f>
        <v>0.80500000000000005</v>
      </c>
      <c r="H146" s="7">
        <f>CN146</f>
        <v>0.86111111111111116</v>
      </c>
      <c r="I146" s="4" t="s">
        <v>1130</v>
      </c>
      <c r="J146" s="4" t="s">
        <v>1301</v>
      </c>
      <c r="K146" s="6">
        <f>IFERROR(L146/M146,"")</f>
        <v>1</v>
      </c>
      <c r="L146" s="4">
        <v>5</v>
      </c>
      <c r="M146" s="4">
        <f>(COUNTIF(QuizzesByQuiz!A$2:A$100,C146)=0)*5</f>
        <v>5</v>
      </c>
      <c r="N146" s="5">
        <v>44650.90974874016</v>
      </c>
      <c r="O146" s="4" t="s">
        <v>1289</v>
      </c>
      <c r="P146" s="6">
        <f>IFERROR(Q146/R146,"")</f>
        <v>0.75</v>
      </c>
      <c r="Q146" s="4">
        <v>3</v>
      </c>
      <c r="R146" s="4">
        <f>(COUNTIF(QuizzesByQuiz!B$2:B$100,C146)=0)*4</f>
        <v>4</v>
      </c>
      <c r="S146" s="5">
        <v>44657.935528575588</v>
      </c>
      <c r="T146" s="4" t="s">
        <v>1289</v>
      </c>
      <c r="U146" s="6">
        <f>IFERROR(V146/W146,"")</f>
        <v>0.8</v>
      </c>
      <c r="V146" s="4">
        <v>4</v>
      </c>
      <c r="W146" s="4">
        <f>(COUNTIF(QuizzesByQuiz!C$2:C$100,C146)=0)*5</f>
        <v>5</v>
      </c>
      <c r="X146" s="5">
        <v>44677.865289234629</v>
      </c>
      <c r="Y146" s="4" t="s">
        <v>1289</v>
      </c>
      <c r="Z146" s="6">
        <f>IFERROR(AA146/AB146,"")</f>
        <v>0.86</v>
      </c>
      <c r="AA146" s="4">
        <f>IF(COUNTA(AC146,AG146)&gt;0, MAX(AC146,AG146),"")</f>
        <v>21.5</v>
      </c>
      <c r="AB146" s="4">
        <f>25</f>
        <v>25</v>
      </c>
      <c r="AC146" s="4">
        <v>21.5</v>
      </c>
      <c r="AD146" s="4">
        <v>25</v>
      </c>
      <c r="AE146" s="5">
        <v>44674.675398447042</v>
      </c>
      <c r="AF146" s="4" t="s">
        <v>1289</v>
      </c>
      <c r="AH146" s="4">
        <v>25</v>
      </c>
      <c r="AJ146" s="4" t="s">
        <v>1289</v>
      </c>
      <c r="AK146" s="6" t="str">
        <f>IFERROR(AL146/AM146,"")</f>
        <v/>
      </c>
      <c r="AM146" s="4">
        <f>(COUNTIF(QuizzesByQuiz!D$2:D$100,C146)=0)*5</f>
        <v>0</v>
      </c>
      <c r="AO146" s="4" t="s">
        <v>1289</v>
      </c>
      <c r="AP146" s="6">
        <f>IFERROR(AQ146/AR146,"")</f>
        <v>1</v>
      </c>
      <c r="AQ146" s="4">
        <v>3</v>
      </c>
      <c r="AR146" s="4">
        <f>(COUNTIF(QuizzesByQuiz!E$2:E$100,C146)=0)*3</f>
        <v>3</v>
      </c>
      <c r="AS146" s="5">
        <v>44687.92538657484</v>
      </c>
      <c r="AT146" s="4" t="s">
        <v>1289</v>
      </c>
      <c r="AU146" s="6" t="str">
        <f>IFERROR(AV146/AW146,"")</f>
        <v/>
      </c>
      <c r="AW146" s="4">
        <f>(COUNTIF(QuizzesByQuiz!F$2:F$100,C146)=0)*6</f>
        <v>0</v>
      </c>
      <c r="AY146" s="4" t="s">
        <v>1289</v>
      </c>
      <c r="AZ146" s="6">
        <f>IFERROR(BA146/BB146,"")</f>
        <v>0.73913043478260865</v>
      </c>
      <c r="BA146" s="4">
        <v>17</v>
      </c>
      <c r="BB146" s="4">
        <v>23</v>
      </c>
      <c r="BC146" s="5">
        <v>44692.284577387298</v>
      </c>
      <c r="BD146" s="4" t="s">
        <v>1289</v>
      </c>
      <c r="BE146" s="6">
        <f>IFERROR(BF146/BG146,"")</f>
        <v>0.66666666666666663</v>
      </c>
      <c r="BF146" s="4">
        <v>2</v>
      </c>
      <c r="BG146" s="4">
        <f>(COUNTIF(QuizzesByQuiz!G$2:G$100,C146)=0)*3</f>
        <v>3</v>
      </c>
      <c r="BH146" s="5">
        <v>44694.823170565985</v>
      </c>
      <c r="BI146" s="4" t="s">
        <v>1289</v>
      </c>
      <c r="BJ146" s="6">
        <f>IFERROR(BK146/BL146,"")</f>
        <v>1</v>
      </c>
      <c r="BK146" s="4">
        <v>3</v>
      </c>
      <c r="BL146" s="4">
        <f>(COUNTIF(QuizzesByQuiz!H$2:H$100,C146)=0)*3</f>
        <v>3</v>
      </c>
      <c r="BM146" s="5">
        <v>44702.033766521432</v>
      </c>
      <c r="BN146" s="4" t="s">
        <v>1289</v>
      </c>
      <c r="BO146" s="6">
        <f>IFERROR(BP146/BQ146,"")</f>
        <v>0.75</v>
      </c>
      <c r="BP146" s="4">
        <v>30</v>
      </c>
      <c r="BQ146" s="4">
        <v>40</v>
      </c>
      <c r="BR146" s="5">
        <v>44707.971405686658</v>
      </c>
      <c r="BS146" s="4" t="s">
        <v>1289</v>
      </c>
      <c r="BT146" s="6">
        <f>IFERROR(BU146/BV146,"")</f>
        <v>1</v>
      </c>
      <c r="BU146" s="4">
        <v>5</v>
      </c>
      <c r="BV146" s="4">
        <f>(COUNTIF(QuizzesByQuiz!I$2:I$100,C146)=0)*5</f>
        <v>5</v>
      </c>
      <c r="BW146" s="5">
        <v>44712.929440046879</v>
      </c>
      <c r="BX146" s="4" t="s">
        <v>1289</v>
      </c>
      <c r="BY146" s="6">
        <f>BZ146/CA146</f>
        <v>0</v>
      </c>
      <c r="CA146" s="4">
        <v>100</v>
      </c>
      <c r="CC146" s="4" t="s">
        <v>1289</v>
      </c>
      <c r="CD146" s="6">
        <f>CE146/CF146</f>
        <v>0</v>
      </c>
      <c r="CF146" s="4">
        <v>100</v>
      </c>
      <c r="CH146" s="4" t="s">
        <v>1289</v>
      </c>
      <c r="CI146" s="6">
        <f>IFERROR(CJ146/CK146,"")</f>
        <v>1</v>
      </c>
      <c r="CJ146" s="4">
        <v>1</v>
      </c>
      <c r="CK146" s="4">
        <f>(COUNTIF(QuizzesByQuiz!I$2:I$100,C146)=0)*1</f>
        <v>1</v>
      </c>
      <c r="CL146" s="5">
        <v>44715.764250159227</v>
      </c>
      <c r="CM146" s="4" t="s">
        <v>1289</v>
      </c>
      <c r="CN146" s="6">
        <f>IFERROR(CO146/CP146,"")</f>
        <v>0.86111111111111116</v>
      </c>
      <c r="CO146" s="4">
        <v>62</v>
      </c>
      <c r="CP146" s="4">
        <f>(COUNTIF('Exams by Exam'!D$2:D$5,C146)=0)*72</f>
        <v>72</v>
      </c>
      <c r="CQ146" s="5">
        <v>44720.09793946892</v>
      </c>
      <c r="CR146" s="4" t="s">
        <v>1289</v>
      </c>
      <c r="CS146" s="4" t="s">
        <v>1289</v>
      </c>
      <c r="CT146" s="6">
        <f>VLOOKUP(C146,Webwork!$G$2:$I$230,2,FALSE)/100</f>
        <v>0.96</v>
      </c>
    </row>
    <row r="147" spans="1:98" x14ac:dyDescent="0.2">
      <c r="A147" s="4" t="s">
        <v>687</v>
      </c>
      <c r="B147" s="4" t="s">
        <v>686</v>
      </c>
      <c r="C147" s="4" t="s">
        <v>683</v>
      </c>
      <c r="D147" s="8">
        <f>E147*20%+F147*10%+G147*40%+H147*30%</f>
        <v>0.86341304347826087</v>
      </c>
      <c r="E147" s="7">
        <f>CT147</f>
        <v>0.82</v>
      </c>
      <c r="F147" s="7">
        <f>(AVERAGE(K147,P147,U147,AK147,AP147,AU147,BE147,BJ147,BT147,CI147)+CD147)/(1+CD147)</f>
        <v>0.66333333333333333</v>
      </c>
      <c r="G147" s="6">
        <f>(SUM(Z147,AZ147,(BO147+BY147)/(1+BY147))-MIN(Z147,AZ147,(BO147+BY147)/(1+BY147)))/2</f>
        <v>0.88478260869565206</v>
      </c>
      <c r="H147" s="7">
        <f>CN147</f>
        <v>0.93055555555555558</v>
      </c>
      <c r="I147" s="4" t="s">
        <v>684</v>
      </c>
      <c r="J147" s="4" t="s">
        <v>1290</v>
      </c>
      <c r="K147" s="6">
        <f>IFERROR(L147/M147,"")</f>
        <v>1</v>
      </c>
      <c r="L147" s="4">
        <v>5</v>
      </c>
      <c r="M147" s="4">
        <f>(COUNTIF(QuizzesByQuiz!A$2:A$100,C147)=0)*5</f>
        <v>5</v>
      </c>
      <c r="N147" s="5">
        <v>44653.067146629466</v>
      </c>
      <c r="O147" s="4" t="s">
        <v>1289</v>
      </c>
      <c r="P147" s="6">
        <f>IFERROR(Q147/R147,"")</f>
        <v>0.5</v>
      </c>
      <c r="Q147" s="4">
        <v>2</v>
      </c>
      <c r="R147" s="4">
        <f>(COUNTIF(QuizzesByQuiz!B$2:B$100,C147)=0)*4</f>
        <v>4</v>
      </c>
      <c r="S147" s="5">
        <v>44659.685435549356</v>
      </c>
      <c r="T147" s="4" t="s">
        <v>1289</v>
      </c>
      <c r="U147" s="6">
        <f>IFERROR(V147/W147,"")</f>
        <v>0.8</v>
      </c>
      <c r="V147" s="4">
        <v>4</v>
      </c>
      <c r="W147" s="4">
        <f>(COUNTIF(QuizzesByQuiz!C$2:C$100,C147)=0)*5</f>
        <v>5</v>
      </c>
      <c r="X147" s="5">
        <v>44667.931408738878</v>
      </c>
      <c r="Y147" s="4" t="s">
        <v>1289</v>
      </c>
      <c r="Z147" s="6">
        <f>IFERROR(AA147/AB147,"")</f>
        <v>0.66</v>
      </c>
      <c r="AA147" s="4">
        <f>IF(COUNTA(AC147,AG147)&gt;0, MAX(AC147,AG147),"")</f>
        <v>16.5</v>
      </c>
      <c r="AB147" s="4">
        <f>25</f>
        <v>25</v>
      </c>
      <c r="AD147" s="4">
        <v>25</v>
      </c>
      <c r="AF147" s="4" t="s">
        <v>1289</v>
      </c>
      <c r="AG147" s="4">
        <v>16.5</v>
      </c>
      <c r="AH147" s="4">
        <v>25</v>
      </c>
      <c r="AI147" s="5">
        <v>44675.682346055473</v>
      </c>
      <c r="AJ147" s="4" t="s">
        <v>1289</v>
      </c>
      <c r="AK147" s="6">
        <f>IFERROR(AL147/AM147,"")</f>
        <v>1</v>
      </c>
      <c r="AL147" s="4">
        <v>5</v>
      </c>
      <c r="AM147" s="4">
        <f>(COUNTIF(QuizzesByQuiz!D$2:D$100,C147)=0)*5</f>
        <v>5</v>
      </c>
      <c r="AN147" s="5">
        <v>44675.678842464811</v>
      </c>
      <c r="AO147" s="4" t="s">
        <v>1289</v>
      </c>
      <c r="AP147" s="6">
        <f>IFERROR(AQ147/AR147,"")</f>
        <v>0</v>
      </c>
      <c r="AQ147" s="4">
        <v>0</v>
      </c>
      <c r="AR147" s="4">
        <f>(COUNTIF(QuizzesByQuiz!E$2:E$100,C147)=0)*3</f>
        <v>3</v>
      </c>
      <c r="AS147" s="5">
        <v>44680.804339404582</v>
      </c>
      <c r="AT147" s="4" t="s">
        <v>1289</v>
      </c>
      <c r="AU147" s="6">
        <f>IFERROR(AV147/AW147,"")</f>
        <v>1</v>
      </c>
      <c r="AV147" s="4">
        <v>6</v>
      </c>
      <c r="AW147" s="4">
        <f>(COUNTIF(QuizzesByQuiz!F$2:F$100,C147)=0)*6</f>
        <v>6</v>
      </c>
      <c r="AX147" s="5">
        <v>44687.937171412792</v>
      </c>
      <c r="AY147" s="4" t="s">
        <v>1289</v>
      </c>
      <c r="AZ147" s="6">
        <f>IFERROR(BA147/BB147,"")</f>
        <v>0.86956521739130432</v>
      </c>
      <c r="BA147" s="4">
        <v>20</v>
      </c>
      <c r="BB147" s="4">
        <v>23</v>
      </c>
      <c r="BC147" s="5">
        <v>44692.285305043028</v>
      </c>
      <c r="BD147" s="4" t="s">
        <v>1289</v>
      </c>
      <c r="BE147" s="6">
        <f>IFERROR(BF147/BG147,"")</f>
        <v>0.66666666666666663</v>
      </c>
      <c r="BF147" s="4">
        <v>2</v>
      </c>
      <c r="BG147" s="4">
        <f>(COUNTIF(QuizzesByQuiz!G$2:G$100,C147)=0)*3</f>
        <v>3</v>
      </c>
      <c r="BH147" s="5">
        <v>44698.621120361146</v>
      </c>
      <c r="BI147" s="4" t="s">
        <v>1289</v>
      </c>
      <c r="BJ147" s="6">
        <f>IFERROR(BK147/BL147,"")</f>
        <v>0.66666666666666663</v>
      </c>
      <c r="BK147" s="4">
        <v>2</v>
      </c>
      <c r="BL147" s="4">
        <f>(COUNTIF(QuizzesByQuiz!H$2:H$100,C147)=0)*3</f>
        <v>3</v>
      </c>
      <c r="BM147" s="5">
        <v>44701.824794236956</v>
      </c>
      <c r="BN147" s="4" t="s">
        <v>1289</v>
      </c>
      <c r="BO147" s="6">
        <f>IFERROR(BP147/BQ147,"")</f>
        <v>0.9</v>
      </c>
      <c r="BP147" s="4">
        <v>36</v>
      </c>
      <c r="BQ147" s="4">
        <v>40</v>
      </c>
      <c r="BR147" s="5">
        <v>44707.971266536246</v>
      </c>
      <c r="BS147" s="4" t="s">
        <v>1289</v>
      </c>
      <c r="BT147" s="6">
        <f>IFERROR(BU147/BV147,"")</f>
        <v>1</v>
      </c>
      <c r="BU147" s="4">
        <v>5</v>
      </c>
      <c r="BV147" s="4">
        <f>(COUNTIF(QuizzesByQuiz!I$2:I$100,C147)=0)*5</f>
        <v>5</v>
      </c>
      <c r="BW147" s="5">
        <v>44708.725647693253</v>
      </c>
      <c r="BX147" s="4" t="s">
        <v>1289</v>
      </c>
      <c r="BY147" s="6">
        <f>BZ147/CA147</f>
        <v>0</v>
      </c>
      <c r="CA147" s="4">
        <v>100</v>
      </c>
      <c r="CC147" s="4" t="s">
        <v>1289</v>
      </c>
      <c r="CD147" s="6">
        <f>CE147/CF147</f>
        <v>0</v>
      </c>
      <c r="CF147" s="4">
        <v>100</v>
      </c>
      <c r="CH147" s="4" t="s">
        <v>1289</v>
      </c>
      <c r="CI147" s="6">
        <f>IFERROR(CJ147/CK147,"")</f>
        <v>0</v>
      </c>
      <c r="CJ147" s="4">
        <v>0</v>
      </c>
      <c r="CK147" s="4">
        <f>(COUNTIF(QuizzesByQuiz!I$2:I$100,C147)=0)*1</f>
        <v>1</v>
      </c>
      <c r="CL147" s="5">
        <v>44715.763465470402</v>
      </c>
      <c r="CM147" s="4" t="s">
        <v>1289</v>
      </c>
      <c r="CN147" s="6">
        <f>IFERROR(CO147/CP147,"")</f>
        <v>0.93055555555555558</v>
      </c>
      <c r="CO147" s="4">
        <v>67</v>
      </c>
      <c r="CP147" s="4">
        <f>(COUNTIF('Exams by Exam'!D$2:D$5,C147)=0)*72</f>
        <v>72</v>
      </c>
      <c r="CQ147" s="5">
        <v>44720.09817403771</v>
      </c>
      <c r="CR147" s="4" t="s">
        <v>1289</v>
      </c>
      <c r="CS147" s="4" t="s">
        <v>1289</v>
      </c>
      <c r="CT147" s="6">
        <f>VLOOKUP(C147,Webwork!$G$2:$I$230,2,FALSE)/100</f>
        <v>0.82</v>
      </c>
    </row>
    <row r="148" spans="1:98" x14ac:dyDescent="0.2">
      <c r="A148" s="4" t="s">
        <v>247</v>
      </c>
      <c r="B148" s="4" t="s">
        <v>246</v>
      </c>
      <c r="C148" s="4" t="s">
        <v>242</v>
      </c>
      <c r="D148" s="8">
        <f>E148*20%+F148*10%+G148*40%+H148*30%</f>
        <v>0.86502657004830918</v>
      </c>
      <c r="E148" s="7">
        <f>CT148</f>
        <v>0.92</v>
      </c>
      <c r="F148" s="7">
        <f>(AVERAGE(K148,P148,U148,AK148,AP148,AU148,BE148,BJ148,BT148,CI148)+CD148)/(1+CD148)</f>
        <v>0.84722222222222221</v>
      </c>
      <c r="G148" s="6">
        <f>(SUM(Z148,AZ148,(BO148+BY148)/(1+BY148))-MIN(Z148,AZ148,(BO148+BY148)/(1+BY148)))/2</f>
        <v>0.92826086956521747</v>
      </c>
      <c r="H148" s="7">
        <f>CN148</f>
        <v>0.75</v>
      </c>
      <c r="I148" s="4" t="s">
        <v>244</v>
      </c>
      <c r="J148" s="4" t="s">
        <v>1290</v>
      </c>
      <c r="K148" s="6">
        <f>IFERROR(L148/M148,"")</f>
        <v>1</v>
      </c>
      <c r="L148" s="4">
        <v>5</v>
      </c>
      <c r="M148" s="4">
        <f>(COUNTIF(QuizzesByQuiz!A$2:A$100,C148)=0)*5</f>
        <v>5</v>
      </c>
      <c r="N148" s="5">
        <v>44653.067147651294</v>
      </c>
      <c r="O148" s="4" t="s">
        <v>1289</v>
      </c>
      <c r="P148" s="6">
        <f>IFERROR(Q148/R148,"")</f>
        <v>0.75</v>
      </c>
      <c r="Q148" s="4">
        <v>3</v>
      </c>
      <c r="R148" s="4">
        <f>(COUNTIF(QuizzesByQuiz!B$2:B$100,C148)=0)*4</f>
        <v>4</v>
      </c>
      <c r="S148" s="5">
        <v>44659.685435436826</v>
      </c>
      <c r="T148" s="4" t="s">
        <v>1289</v>
      </c>
      <c r="U148" s="6">
        <f>IFERROR(V148/W148,"")</f>
        <v>1</v>
      </c>
      <c r="V148" s="4">
        <v>5</v>
      </c>
      <c r="W148" s="4">
        <f>(COUNTIF(QuizzesByQuiz!C$2:C$100,C148)=0)*5</f>
        <v>5</v>
      </c>
      <c r="X148" s="5">
        <v>44667.931408917444</v>
      </c>
      <c r="Y148" s="4" t="s">
        <v>1289</v>
      </c>
      <c r="Z148" s="6">
        <f>IFERROR(AA148/AB148,"")</f>
        <v>0.9</v>
      </c>
      <c r="AA148" s="4">
        <f>IF(COUNTA(AC148,AG148)&gt;0, MAX(AC148,AG148),"")</f>
        <v>22.5</v>
      </c>
      <c r="AB148" s="4">
        <f>25</f>
        <v>25</v>
      </c>
      <c r="AD148" s="4">
        <v>25</v>
      </c>
      <c r="AF148" s="4" t="s">
        <v>1289</v>
      </c>
      <c r="AG148" s="4">
        <v>22.5</v>
      </c>
      <c r="AH148" s="4">
        <v>25</v>
      </c>
      <c r="AI148" s="5">
        <v>44675.6846601172</v>
      </c>
      <c r="AJ148" s="4" t="s">
        <v>1289</v>
      </c>
      <c r="AK148" s="6">
        <f>IFERROR(AL148/AM148,"")</f>
        <v>1</v>
      </c>
      <c r="AL148" s="4">
        <v>5</v>
      </c>
      <c r="AM148" s="4">
        <f>(COUNTIF(QuizzesByQuiz!D$2:D$100,C148)=0)*5</f>
        <v>5</v>
      </c>
      <c r="AN148" s="5">
        <v>44675.678842534908</v>
      </c>
      <c r="AO148" s="4" t="s">
        <v>1289</v>
      </c>
      <c r="AP148" s="6">
        <f>IFERROR(AQ148/AR148,"")</f>
        <v>1</v>
      </c>
      <c r="AQ148" s="4">
        <v>3</v>
      </c>
      <c r="AR148" s="4">
        <f>(COUNTIF(QuizzesByQuiz!E$2:E$100,C148)=0)*3</f>
        <v>3</v>
      </c>
      <c r="AS148" s="5">
        <v>44680.804339474489</v>
      </c>
      <c r="AT148" s="4" t="s">
        <v>1289</v>
      </c>
      <c r="AU148" s="6">
        <f>IFERROR(AV148/AW148,"")</f>
        <v>0.5</v>
      </c>
      <c r="AV148" s="4">
        <v>3</v>
      </c>
      <c r="AW148" s="4">
        <f>(COUNTIF(QuizzesByQuiz!F$2:F$100,C148)=0)*6</f>
        <v>6</v>
      </c>
      <c r="AX148" s="5">
        <v>44687.937171564859</v>
      </c>
      <c r="AY148" s="4" t="s">
        <v>1289</v>
      </c>
      <c r="AZ148" s="6">
        <f>IFERROR(BA148/BB148,"")</f>
        <v>0.95652173913043481</v>
      </c>
      <c r="BA148" s="4">
        <v>22</v>
      </c>
      <c r="BB148" s="4">
        <v>23</v>
      </c>
      <c r="BC148" s="5">
        <v>44692.292466012717</v>
      </c>
      <c r="BD148" s="4" t="s">
        <v>1289</v>
      </c>
      <c r="BE148" s="6">
        <f>IFERROR(BF148/BG148,"")</f>
        <v>1</v>
      </c>
      <c r="BF148" s="4">
        <v>3</v>
      </c>
      <c r="BG148" s="4">
        <f>(COUNTIF(QuizzesByQuiz!G$2:G$100,C148)=0)*3</f>
        <v>3</v>
      </c>
      <c r="BH148" s="5">
        <v>44698.621120442069</v>
      </c>
      <c r="BI148" s="4" t="s">
        <v>1289</v>
      </c>
      <c r="BJ148" s="6" t="str">
        <f>IFERROR(BK148/BL148,"")</f>
        <v/>
      </c>
      <c r="BL148" s="4">
        <f>(COUNTIF(QuizzesByQuiz!H$2:H$100,C148)=0)*3</f>
        <v>0</v>
      </c>
      <c r="BN148" s="4" t="s">
        <v>1289</v>
      </c>
      <c r="BO148" s="6">
        <f>IFERROR(BP148/BQ148,"")</f>
        <v>0.75</v>
      </c>
      <c r="BP148" s="4">
        <v>30</v>
      </c>
      <c r="BQ148" s="4">
        <v>40</v>
      </c>
      <c r="BR148" s="5">
        <v>44707.971341471261</v>
      </c>
      <c r="BS148" s="4" t="s">
        <v>1289</v>
      </c>
      <c r="BT148" s="6">
        <f>IFERROR(BU148/BV148,"")</f>
        <v>0</v>
      </c>
      <c r="BV148" s="4">
        <f>(COUNTIF(QuizzesByQuiz!I$2:I$100,C148)=0)*5</f>
        <v>5</v>
      </c>
      <c r="BX148" s="4" t="s">
        <v>1289</v>
      </c>
      <c r="BY148" s="6">
        <f>BZ148/CA148</f>
        <v>1</v>
      </c>
      <c r="BZ148" s="4">
        <v>100</v>
      </c>
      <c r="CA148" s="4">
        <v>100</v>
      </c>
      <c r="CB148" s="5">
        <v>44719.167216667745</v>
      </c>
      <c r="CC148" s="4" t="s">
        <v>1289</v>
      </c>
      <c r="CD148" s="6">
        <f>CE148/CF148</f>
        <v>1</v>
      </c>
      <c r="CE148" s="4">
        <v>100</v>
      </c>
      <c r="CF148" s="4">
        <v>100</v>
      </c>
      <c r="CG148" s="5">
        <v>44719.235324372508</v>
      </c>
      <c r="CH148" s="4" t="s">
        <v>1289</v>
      </c>
      <c r="CI148" s="6">
        <f>IFERROR(CJ148/CK148,"")</f>
        <v>0</v>
      </c>
      <c r="CJ148" s="4">
        <v>0</v>
      </c>
      <c r="CK148" s="4">
        <f>(COUNTIF(QuizzesByQuiz!I$2:I$100,C148)=0)*1</f>
        <v>1</v>
      </c>
      <c r="CL148" s="5">
        <v>44715.763465496188</v>
      </c>
      <c r="CM148" s="4" t="s">
        <v>1289</v>
      </c>
      <c r="CN148" s="6">
        <f>IFERROR(CO148/CP148,"")</f>
        <v>0.75</v>
      </c>
      <c r="CO148" s="4">
        <v>54</v>
      </c>
      <c r="CP148" s="4">
        <f>(COUNTIF('Exams by Exam'!D$2:D$5,C148)=0)*72</f>
        <v>72</v>
      </c>
      <c r="CQ148" s="5">
        <v>44720.097939684943</v>
      </c>
      <c r="CR148" s="4" t="s">
        <v>1289</v>
      </c>
      <c r="CS148" s="4" t="s">
        <v>1289</v>
      </c>
      <c r="CT148" s="6">
        <f>VLOOKUP(C148,Webwork!$G$2:$I$230,2,FALSE)/100</f>
        <v>0.92</v>
      </c>
    </row>
    <row r="149" spans="1:98" x14ac:dyDescent="0.2">
      <c r="A149" s="4" t="s">
        <v>339</v>
      </c>
      <c r="B149" s="4" t="s">
        <v>338</v>
      </c>
      <c r="C149" s="4" t="s">
        <v>334</v>
      </c>
      <c r="D149" s="8">
        <f>E149*20%+F149*10%+G149*40%+H149*30%</f>
        <v>0.86834316770186337</v>
      </c>
      <c r="E149" s="7">
        <f>CT149</f>
        <v>0.96</v>
      </c>
      <c r="F149" s="7">
        <f>(AVERAGE(K149,P149,U149,AK149,AP149,AU149,BE149,BJ149,BT149,CI149)+CD149)/(1+CD149)</f>
        <v>0.76071428571428568</v>
      </c>
      <c r="G149" s="6">
        <f>(SUM(Z149,AZ149,(BO149+BY149)/(1+BY149))-MIN(Z149,AZ149,(BO149+BY149)/(1+BY149)))/2</f>
        <v>0.82880434782608692</v>
      </c>
      <c r="H149" s="7">
        <f>CN149</f>
        <v>0.89583333333333337</v>
      </c>
      <c r="I149" s="4" t="s">
        <v>336</v>
      </c>
      <c r="J149" s="4" t="s">
        <v>1300</v>
      </c>
      <c r="K149" s="6">
        <f>IFERROR(L149/M149,"")</f>
        <v>1</v>
      </c>
      <c r="L149" s="4">
        <v>5</v>
      </c>
      <c r="M149" s="4">
        <f>(COUNTIF(QuizzesByQuiz!A$2:A$100,C149)=0)*5</f>
        <v>5</v>
      </c>
      <c r="N149" s="5">
        <v>44650.909748147329</v>
      </c>
      <c r="O149" s="4" t="s">
        <v>1289</v>
      </c>
      <c r="P149" s="6">
        <f>IFERROR(Q149/R149,"")</f>
        <v>0.25</v>
      </c>
      <c r="Q149" s="4">
        <v>1</v>
      </c>
      <c r="R149" s="4">
        <f>(COUNTIF(QuizzesByQuiz!B$2:B$100,C149)=0)*4</f>
        <v>4</v>
      </c>
      <c r="S149" s="5">
        <v>44657.935527292051</v>
      </c>
      <c r="T149" s="4" t="s">
        <v>1289</v>
      </c>
      <c r="U149" s="6">
        <f>IFERROR(V149/W149,"")</f>
        <v>0.8</v>
      </c>
      <c r="V149" s="4">
        <v>4</v>
      </c>
      <c r="W149" s="4">
        <f>(COUNTIF(QuizzesByQuiz!C$2:C$100,C149)=0)*5</f>
        <v>5</v>
      </c>
      <c r="X149" s="5">
        <v>44677.865288539237</v>
      </c>
      <c r="Y149" s="4" t="s">
        <v>1289</v>
      </c>
      <c r="Z149" s="6">
        <f>IFERROR(AA149/AB149,"")</f>
        <v>0.57999999999999996</v>
      </c>
      <c r="AA149" s="4">
        <f>IF(COUNTA(AC149,AG149)&gt;0, MAX(AC149,AG149),"")</f>
        <v>14.5</v>
      </c>
      <c r="AB149" s="4">
        <f>25</f>
        <v>25</v>
      </c>
      <c r="AD149" s="4">
        <v>25</v>
      </c>
      <c r="AF149" s="4" t="s">
        <v>1289</v>
      </c>
      <c r="AG149" s="4">
        <v>14.5</v>
      </c>
      <c r="AH149" s="4">
        <v>25</v>
      </c>
      <c r="AI149" s="5">
        <v>44675.684659841048</v>
      </c>
      <c r="AJ149" s="4" t="s">
        <v>1289</v>
      </c>
      <c r="AK149" s="6" t="str">
        <f>IFERROR(AL149/AM149,"")</f>
        <v/>
      </c>
      <c r="AM149" s="4">
        <f>(COUNTIF(QuizzesByQuiz!D$2:D$100,C149)=0)*5</f>
        <v>0</v>
      </c>
      <c r="AO149" s="4" t="s">
        <v>1289</v>
      </c>
      <c r="AP149" s="6">
        <f>IFERROR(AQ149/AR149,"")</f>
        <v>0</v>
      </c>
      <c r="AQ149" s="4">
        <v>0</v>
      </c>
      <c r="AR149" s="4">
        <f>(COUNTIF(QuizzesByQuiz!E$2:E$100,C149)=0)*3</f>
        <v>3</v>
      </c>
      <c r="AS149" s="5">
        <v>44687.925385713301</v>
      </c>
      <c r="AT149" s="4" t="s">
        <v>1289</v>
      </c>
      <c r="AU149" s="6" t="str">
        <f>IFERROR(AV149/AW149,"")</f>
        <v/>
      </c>
      <c r="AW149" s="4">
        <f>(COUNTIF(QuizzesByQuiz!F$2:F$100,C149)=0)*6</f>
        <v>0</v>
      </c>
      <c r="AY149" s="4" t="s">
        <v>1289</v>
      </c>
      <c r="AZ149" s="6">
        <f>IFERROR(BA149/BB149,"")</f>
        <v>0.78260869565217395</v>
      </c>
      <c r="BA149" s="4">
        <v>18</v>
      </c>
      <c r="BB149" s="4">
        <v>23</v>
      </c>
      <c r="BC149" s="5">
        <v>44699.00559842473</v>
      </c>
      <c r="BD149" s="4" t="s">
        <v>1289</v>
      </c>
      <c r="BE149" s="6">
        <f>IFERROR(BF149/BG149,"")</f>
        <v>1</v>
      </c>
      <c r="BF149" s="4">
        <v>3</v>
      </c>
      <c r="BG149" s="4">
        <f>(COUNTIF(QuizzesByQuiz!G$2:G$100,C149)=0)*3</f>
        <v>3</v>
      </c>
      <c r="BH149" s="5">
        <v>44694.823170131633</v>
      </c>
      <c r="BI149" s="4" t="s">
        <v>1289</v>
      </c>
      <c r="BJ149" s="6" t="str">
        <f>IFERROR(BK149/BL149,"")</f>
        <v/>
      </c>
      <c r="BL149" s="4">
        <f>(COUNTIF(QuizzesByQuiz!H$2:H$100,C149)=0)*3</f>
        <v>0</v>
      </c>
      <c r="BN149" s="4" t="s">
        <v>1289</v>
      </c>
      <c r="BO149" s="6">
        <f>IFERROR(BP149/BQ149,"")</f>
        <v>0.75</v>
      </c>
      <c r="BP149" s="4">
        <v>30</v>
      </c>
      <c r="BQ149" s="4">
        <v>40</v>
      </c>
      <c r="BR149" s="5">
        <v>44707.971318131182</v>
      </c>
      <c r="BS149" s="4" t="s">
        <v>1289</v>
      </c>
      <c r="BT149" s="6">
        <f>IFERROR(BU149/BV149,"")</f>
        <v>0.6</v>
      </c>
      <c r="BU149" s="4">
        <v>3</v>
      </c>
      <c r="BV149" s="4">
        <f>(COUNTIF(QuizzesByQuiz!I$2:I$100,C149)=0)*5</f>
        <v>5</v>
      </c>
      <c r="BW149" s="5">
        <v>44712.929439333297</v>
      </c>
      <c r="BX149" s="4" t="s">
        <v>1289</v>
      </c>
      <c r="BY149" s="6">
        <f>BZ149/CA149</f>
        <v>1</v>
      </c>
      <c r="BZ149" s="4">
        <v>100</v>
      </c>
      <c r="CA149" s="4">
        <v>100</v>
      </c>
      <c r="CB149" s="5">
        <v>44719.109203190776</v>
      </c>
      <c r="CC149" s="4" t="s">
        <v>1289</v>
      </c>
      <c r="CD149" s="6">
        <f>CE149/CF149</f>
        <v>1</v>
      </c>
      <c r="CE149" s="4">
        <v>100</v>
      </c>
      <c r="CF149" s="4">
        <v>100</v>
      </c>
      <c r="CG149" s="5">
        <v>44717.992966965845</v>
      </c>
      <c r="CH149" s="4" t="s">
        <v>1289</v>
      </c>
      <c r="CI149" s="6">
        <f>IFERROR(CJ149/CK149,"")</f>
        <v>0</v>
      </c>
      <c r="CK149" s="4">
        <f>(COUNTIF(QuizzesByQuiz!I$2:I$100,C149)=0)*1</f>
        <v>1</v>
      </c>
      <c r="CM149" s="4" t="s">
        <v>1289</v>
      </c>
      <c r="CN149" s="6">
        <f>IFERROR(CO149/CP149,"")</f>
        <v>0.89583333333333337</v>
      </c>
      <c r="CO149" s="4">
        <v>64.5</v>
      </c>
      <c r="CP149" s="4">
        <f>(COUNTIF('Exams by Exam'!D$2:D$5,C149)=0)*72</f>
        <v>72</v>
      </c>
      <c r="CQ149" s="5">
        <v>44720.098172474674</v>
      </c>
      <c r="CR149" s="4" t="s">
        <v>1289</v>
      </c>
      <c r="CS149" s="4" t="s">
        <v>1289</v>
      </c>
      <c r="CT149" s="6">
        <f>VLOOKUP(C149,Webwork!$G$2:$I$230,2,FALSE)/100</f>
        <v>0.96</v>
      </c>
    </row>
    <row r="150" spans="1:98" x14ac:dyDescent="0.2">
      <c r="A150" s="4" t="s">
        <v>437</v>
      </c>
      <c r="B150" s="4" t="s">
        <v>432</v>
      </c>
      <c r="C150" s="4" t="s">
        <v>434</v>
      </c>
      <c r="D150" s="8">
        <f>E150*20%+F150*10%+G150*40%+H150*30%</f>
        <v>0.86840670289855071</v>
      </c>
      <c r="E150" s="7">
        <f>CT150</f>
        <v>0.92</v>
      </c>
      <c r="F150" s="7">
        <f>(AVERAGE(K150,P150,U150,AK150,AP150,AU150,BE150,BJ150,BT150,CI150)+CD150)/(1+CD150)</f>
        <v>0.87812500000000004</v>
      </c>
      <c r="G150" s="6">
        <f>(SUM(Z150,AZ150,(BO150+BY150)/(1+BY150))-MIN(Z150,AZ150,(BO150+BY150)/(1+BY150)))/2</f>
        <v>0.90815217391304337</v>
      </c>
      <c r="H150" s="7">
        <f>CN150</f>
        <v>0.77777777777777779</v>
      </c>
      <c r="I150" s="4" t="s">
        <v>435</v>
      </c>
      <c r="J150" s="4" t="s">
        <v>1292</v>
      </c>
      <c r="K150" s="6">
        <f>IFERROR(L150/M150,"")</f>
        <v>1</v>
      </c>
      <c r="L150" s="4">
        <v>5</v>
      </c>
      <c r="M150" s="4">
        <f>(COUNTIF(QuizzesByQuiz!A$2:A$100,C150)=0)*5</f>
        <v>5</v>
      </c>
      <c r="N150" s="5">
        <v>44650.909748827573</v>
      </c>
      <c r="O150" s="4" t="s">
        <v>1289</v>
      </c>
      <c r="P150" s="6">
        <f>IFERROR(Q150/R150,"")</f>
        <v>0.25</v>
      </c>
      <c r="Q150" s="4">
        <v>1</v>
      </c>
      <c r="R150" s="4">
        <f>(COUNTIF(QuizzesByQuiz!B$2:B$100,C150)=0)*4</f>
        <v>4</v>
      </c>
      <c r="S150" s="5">
        <v>44657.935526595815</v>
      </c>
      <c r="T150" s="4" t="s">
        <v>1289</v>
      </c>
      <c r="U150" s="6">
        <f>IFERROR(V150/W150,"")</f>
        <v>0.8</v>
      </c>
      <c r="V150" s="4">
        <v>4</v>
      </c>
      <c r="W150" s="4">
        <f>(COUNTIF(QuizzesByQuiz!C$2:C$100,C150)=0)*5</f>
        <v>5</v>
      </c>
      <c r="X150" s="5">
        <v>44677.86528812418</v>
      </c>
      <c r="Y150" s="4" t="s">
        <v>1289</v>
      </c>
      <c r="Z150" s="6">
        <f>IFERROR(AA150/AB150,"")</f>
        <v>0.42</v>
      </c>
      <c r="AA150" s="4">
        <f>IF(COUNTA(AC150,AG150)&gt;0, MAX(AC150,AG150),"")</f>
        <v>10.5</v>
      </c>
      <c r="AB150" s="4">
        <f>25</f>
        <v>25</v>
      </c>
      <c r="AC150" s="4">
        <v>10.5</v>
      </c>
      <c r="AD150" s="4">
        <v>25</v>
      </c>
      <c r="AE150" s="5">
        <v>44674.67535945859</v>
      </c>
      <c r="AF150" s="4" t="s">
        <v>1289</v>
      </c>
      <c r="AH150" s="4">
        <v>25</v>
      </c>
      <c r="AJ150" s="4" t="s">
        <v>1289</v>
      </c>
      <c r="AK150" s="6" t="str">
        <f>IFERROR(AL150/AM150,"")</f>
        <v/>
      </c>
      <c r="AM150" s="4">
        <f>(COUNTIF(QuizzesByQuiz!D$2:D$100,C150)=0)*5</f>
        <v>0</v>
      </c>
      <c r="AO150" s="4" t="s">
        <v>1289</v>
      </c>
      <c r="AP150" s="6">
        <f>IFERROR(AQ150/AR150,"")</f>
        <v>0</v>
      </c>
      <c r="AQ150" s="4">
        <v>0</v>
      </c>
      <c r="AR150" s="4">
        <f>(COUNTIF(QuizzesByQuiz!E$2:E$100,C150)=0)*3</f>
        <v>3</v>
      </c>
      <c r="AS150" s="5">
        <v>44687.925385424787</v>
      </c>
      <c r="AT150" s="4" t="s">
        <v>1289</v>
      </c>
      <c r="AU150" s="6" t="str">
        <f>IFERROR(AV150/AW150,"")</f>
        <v/>
      </c>
      <c r="AW150" s="4">
        <f>(COUNTIF(QuizzesByQuiz!F$2:F$100,C150)=0)*6</f>
        <v>0</v>
      </c>
      <c r="AY150" s="4" t="s">
        <v>1289</v>
      </c>
      <c r="AZ150" s="6">
        <f>IFERROR(BA150/BB150,"")</f>
        <v>0.89130434782608692</v>
      </c>
      <c r="BA150" s="4">
        <v>20.5</v>
      </c>
      <c r="BB150" s="4">
        <v>23</v>
      </c>
      <c r="BC150" s="5">
        <v>44692.286386155771</v>
      </c>
      <c r="BD150" s="4" t="s">
        <v>1289</v>
      </c>
      <c r="BE150" s="6">
        <f>IFERROR(BF150/BG150,"")</f>
        <v>1</v>
      </c>
      <c r="BF150" s="4">
        <v>3</v>
      </c>
      <c r="BG150" s="4">
        <f>(COUNTIF(QuizzesByQuiz!G$2:G$100,C150)=0)*3</f>
        <v>3</v>
      </c>
      <c r="BH150" s="5">
        <v>44694.823170802338</v>
      </c>
      <c r="BI150" s="4" t="s">
        <v>1289</v>
      </c>
      <c r="BJ150" s="6">
        <f>IFERROR(BK150/BL150,"")</f>
        <v>1</v>
      </c>
      <c r="BK150" s="4">
        <v>3</v>
      </c>
      <c r="BL150" s="4">
        <f>(COUNTIF(QuizzesByQuiz!H$2:H$100,C150)=0)*3</f>
        <v>3</v>
      </c>
      <c r="BM150" s="5">
        <v>44702.033765116561</v>
      </c>
      <c r="BN150" s="4" t="s">
        <v>1289</v>
      </c>
      <c r="BO150" s="6">
        <f>IFERROR(BP150/BQ150,"")</f>
        <v>0.85</v>
      </c>
      <c r="BP150" s="4">
        <v>34</v>
      </c>
      <c r="BQ150" s="4">
        <v>40</v>
      </c>
      <c r="BR150" s="5">
        <v>44707.971280574726</v>
      </c>
      <c r="BS150" s="4" t="s">
        <v>1289</v>
      </c>
      <c r="BT150" s="6">
        <f>IFERROR(BU150/BV150,"")</f>
        <v>1</v>
      </c>
      <c r="BU150" s="4">
        <v>5</v>
      </c>
      <c r="BV150" s="4">
        <f>(COUNTIF(QuizzesByQuiz!I$2:I$100,C150)=0)*5</f>
        <v>5</v>
      </c>
      <c r="BW150" s="5">
        <v>44712.929439161642</v>
      </c>
      <c r="BX150" s="4" t="s">
        <v>1289</v>
      </c>
      <c r="BY150" s="6">
        <f>BZ150/CA150</f>
        <v>1</v>
      </c>
      <c r="BZ150" s="4">
        <v>100</v>
      </c>
      <c r="CA150" s="4">
        <v>100</v>
      </c>
      <c r="CB150" s="5">
        <v>44716.344251076414</v>
      </c>
      <c r="CC150" s="4" t="s">
        <v>1289</v>
      </c>
      <c r="CD150" s="6">
        <f>CE150/CF150</f>
        <v>1</v>
      </c>
      <c r="CE150" s="4">
        <v>100</v>
      </c>
      <c r="CF150" s="4">
        <v>100</v>
      </c>
      <c r="CG150" s="5">
        <v>44716.344619379917</v>
      </c>
      <c r="CH150" s="4" t="s">
        <v>1289</v>
      </c>
      <c r="CI150" s="6">
        <f>IFERROR(CJ150/CK150,"")</f>
        <v>1</v>
      </c>
      <c r="CJ150" s="4">
        <v>1</v>
      </c>
      <c r="CK150" s="4">
        <f>(COUNTIF(QuizzesByQuiz!I$2:I$100,C150)=0)*1</f>
        <v>1</v>
      </c>
      <c r="CL150" s="5">
        <v>44715.764249370128</v>
      </c>
      <c r="CM150" s="4" t="s">
        <v>1289</v>
      </c>
      <c r="CN150" s="6">
        <f>IFERROR(CO150/CP150,"")</f>
        <v>0.77777777777777779</v>
      </c>
      <c r="CO150" s="4">
        <v>56</v>
      </c>
      <c r="CP150" s="4">
        <f>(COUNTIF('Exams by Exam'!D$2:D$5,C150)=0)*72</f>
        <v>72</v>
      </c>
      <c r="CQ150" s="5">
        <v>44720.098042651443</v>
      </c>
      <c r="CR150" s="4" t="s">
        <v>1289</v>
      </c>
      <c r="CS150" s="4" t="s">
        <v>1289</v>
      </c>
      <c r="CT150" s="6">
        <f>VLOOKUP(C150,Webwork!$G$2:$I$230,2,FALSE)/100</f>
        <v>0.92</v>
      </c>
    </row>
    <row r="151" spans="1:98" x14ac:dyDescent="0.2">
      <c r="A151" s="4" t="s">
        <v>837</v>
      </c>
      <c r="B151" s="4" t="s">
        <v>836</v>
      </c>
      <c r="C151" s="4" t="s">
        <v>833</v>
      </c>
      <c r="D151" s="8">
        <f>E151*20%+F151*10%+G151*40%+H151*30%</f>
        <v>0.87119082125603864</v>
      </c>
      <c r="E151" s="7">
        <f>CT151</f>
        <v>0.95</v>
      </c>
      <c r="F151" s="7">
        <f>(AVERAGE(K151,P151,U151,AK151,AP151,AU151,BE151,BJ151,BT151,CI151)+CD151)/(1+CD151)</f>
        <v>0.69444444444444442</v>
      </c>
      <c r="G151" s="6">
        <f>(SUM(Z151,AZ151,(BO151+BY151)/(1+BY151))-MIN(Z151,AZ151,(BO151+BY151)/(1+BY151)))/2</f>
        <v>0.91478260869565209</v>
      </c>
      <c r="H151" s="7">
        <f>CN151</f>
        <v>0.81944444444444442</v>
      </c>
      <c r="I151" s="4" t="s">
        <v>834</v>
      </c>
      <c r="J151" s="4" t="s">
        <v>1299</v>
      </c>
      <c r="K151" s="6">
        <f>IFERROR(L151/M151,"")</f>
        <v>1</v>
      </c>
      <c r="L151" s="4">
        <v>5</v>
      </c>
      <c r="M151" s="4">
        <f>(COUNTIF(QuizzesByQuiz!A$2:A$100,C151)=0)*5</f>
        <v>5</v>
      </c>
      <c r="N151" s="5">
        <v>44653.067147029622</v>
      </c>
      <c r="O151" s="4" t="s">
        <v>1289</v>
      </c>
      <c r="P151" s="6">
        <f>IFERROR(Q151/R151,"")</f>
        <v>0.25</v>
      </c>
      <c r="Q151" s="4">
        <v>1</v>
      </c>
      <c r="R151" s="4">
        <f>(COUNTIF(QuizzesByQuiz!B$2:B$100,C151)=0)*4</f>
        <v>4</v>
      </c>
      <c r="S151" s="5">
        <v>44659.685435362058</v>
      </c>
      <c r="T151" s="4" t="s">
        <v>1289</v>
      </c>
      <c r="U151" s="6">
        <f>IFERROR(V151/W151,"")</f>
        <v>1</v>
      </c>
      <c r="V151" s="4">
        <v>5</v>
      </c>
      <c r="W151" s="4">
        <f>(COUNTIF(QuizzesByQuiz!C$2:C$100,C151)=0)*5</f>
        <v>5</v>
      </c>
      <c r="X151" s="5">
        <v>44667.931408489712</v>
      </c>
      <c r="Y151" s="4" t="s">
        <v>1289</v>
      </c>
      <c r="Z151" s="6">
        <f>IFERROR(AA151/AB151,"")</f>
        <v>0.96</v>
      </c>
      <c r="AA151" s="4">
        <f>IF(COUNTA(AC151,AG151)&gt;0, MAX(AC151,AG151),"")</f>
        <v>24</v>
      </c>
      <c r="AB151" s="4">
        <f>25</f>
        <v>25</v>
      </c>
      <c r="AC151" s="4">
        <v>24</v>
      </c>
      <c r="AD151" s="4">
        <v>25</v>
      </c>
      <c r="AE151" s="5">
        <v>44674.675127043309</v>
      </c>
      <c r="AF151" s="4" t="s">
        <v>1289</v>
      </c>
      <c r="AH151" s="4">
        <v>25</v>
      </c>
      <c r="AJ151" s="4" t="s">
        <v>1289</v>
      </c>
      <c r="AK151" s="6">
        <f>IFERROR(AL151/AM151,"")</f>
        <v>1</v>
      </c>
      <c r="AL151" s="4">
        <v>5</v>
      </c>
      <c r="AM151" s="4">
        <f>(COUNTIF(QuizzesByQuiz!D$2:D$100,C151)=0)*5</f>
        <v>5</v>
      </c>
      <c r="AN151" s="5">
        <v>44675.678842204594</v>
      </c>
      <c r="AO151" s="4" t="s">
        <v>1289</v>
      </c>
      <c r="AP151" s="6">
        <f>IFERROR(AQ151/AR151,"")</f>
        <v>0.33333333333333331</v>
      </c>
      <c r="AQ151" s="4">
        <v>1</v>
      </c>
      <c r="AR151" s="4">
        <f>(COUNTIF(QuizzesByQuiz!E$2:E$100,C151)=0)*3</f>
        <v>3</v>
      </c>
      <c r="AS151" s="5">
        <v>44680.804339306662</v>
      </c>
      <c r="AT151" s="4" t="s">
        <v>1289</v>
      </c>
      <c r="AU151" s="6">
        <f>IFERROR(AV151/AW151,"")</f>
        <v>0</v>
      </c>
      <c r="AW151" s="4">
        <f>(COUNTIF(QuizzesByQuiz!F$2:F$100,C151)=0)*6</f>
        <v>6</v>
      </c>
      <c r="AY151" s="4" t="s">
        <v>1289</v>
      </c>
      <c r="AZ151" s="6">
        <f>IFERROR(BA151/BB151,"")</f>
        <v>0.86956521739130432</v>
      </c>
      <c r="BA151" s="4">
        <v>20</v>
      </c>
      <c r="BB151" s="4">
        <v>23</v>
      </c>
      <c r="BC151" s="5">
        <v>44692.292433378985</v>
      </c>
      <c r="BD151" s="4" t="s">
        <v>1289</v>
      </c>
      <c r="BE151" s="6" t="str">
        <f>IFERROR(BF151/BG151,"")</f>
        <v/>
      </c>
      <c r="BG151" s="4">
        <f>(COUNTIF(QuizzesByQuiz!G$2:G$100,C151)=0)*3</f>
        <v>0</v>
      </c>
      <c r="BI151" s="4" t="s">
        <v>1289</v>
      </c>
      <c r="BJ151" s="6">
        <f>IFERROR(BK151/BL151,"")</f>
        <v>0.66666666666666663</v>
      </c>
      <c r="BK151" s="4">
        <v>2</v>
      </c>
      <c r="BL151" s="4">
        <f>(COUNTIF(QuizzesByQuiz!H$2:H$100,C151)=0)*3</f>
        <v>3</v>
      </c>
      <c r="BM151" s="5">
        <v>44701.824794040513</v>
      </c>
      <c r="BN151" s="4" t="s">
        <v>1289</v>
      </c>
      <c r="BO151" s="6">
        <f>IFERROR(BP151/BQ151,"")</f>
        <v>0</v>
      </c>
      <c r="BQ151" s="4">
        <v>40</v>
      </c>
      <c r="BS151" s="4" t="s">
        <v>1289</v>
      </c>
      <c r="BT151" s="6">
        <f>IFERROR(BU151/BV151,"")</f>
        <v>1</v>
      </c>
      <c r="BU151" s="4">
        <v>5</v>
      </c>
      <c r="BV151" s="4">
        <f>(COUNTIF(QuizzesByQuiz!I$2:I$100,C151)=0)*5</f>
        <v>5</v>
      </c>
      <c r="BW151" s="5">
        <v>44708.725647928542</v>
      </c>
      <c r="BX151" s="4" t="s">
        <v>1289</v>
      </c>
      <c r="BY151" s="6">
        <f>BZ151/CA151</f>
        <v>0</v>
      </c>
      <c r="CA151" s="4">
        <v>100</v>
      </c>
      <c r="CC151" s="4" t="s">
        <v>1289</v>
      </c>
      <c r="CD151" s="6">
        <f>CE151/CF151</f>
        <v>0</v>
      </c>
      <c r="CF151" s="4">
        <v>100</v>
      </c>
      <c r="CH151" s="4" t="s">
        <v>1289</v>
      </c>
      <c r="CI151" s="6">
        <f>IFERROR(CJ151/CK151,"")</f>
        <v>1</v>
      </c>
      <c r="CJ151" s="4">
        <v>1</v>
      </c>
      <c r="CK151" s="4">
        <f>(COUNTIF(QuizzesByQuiz!I$2:I$100,C151)=0)*1</f>
        <v>1</v>
      </c>
      <c r="CL151" s="5">
        <v>44715.763465738637</v>
      </c>
      <c r="CM151" s="4" t="s">
        <v>1289</v>
      </c>
      <c r="CN151" s="6">
        <f>IFERROR(CO151/CP151,"")</f>
        <v>0.81944444444444442</v>
      </c>
      <c r="CO151" s="4">
        <v>59</v>
      </c>
      <c r="CP151" s="4">
        <f>(COUNTIF('Exams by Exam'!D$2:D$5,C151)=0)*72</f>
        <v>72</v>
      </c>
      <c r="CQ151" s="5">
        <v>44720.097940033564</v>
      </c>
      <c r="CR151" s="4" t="s">
        <v>1289</v>
      </c>
      <c r="CS151" s="4" t="s">
        <v>1289</v>
      </c>
      <c r="CT151" s="6">
        <f>VLOOKUP(C151,Webwork!$G$2:$I$230,2,FALSE)/100</f>
        <v>0.95</v>
      </c>
    </row>
    <row r="152" spans="1:98" x14ac:dyDescent="0.2">
      <c r="A152" s="4" t="s">
        <v>716</v>
      </c>
      <c r="B152" s="4" t="s">
        <v>715</v>
      </c>
      <c r="C152" s="4" t="s">
        <v>712</v>
      </c>
      <c r="D152" s="8">
        <f>E152*20%+F152*10%+G152*40%+H152*30%</f>
        <v>0.88164895330112736</v>
      </c>
      <c r="E152" s="7">
        <f>CT152</f>
        <v>0.92</v>
      </c>
      <c r="F152" s="7">
        <f>(AVERAGE(K152,P152,U152,AK152,AP152,AU152,BE152,BJ152,BT152,CI152)+CD152)/(1+CD152)</f>
        <v>0.75185185185185177</v>
      </c>
      <c r="G152" s="6">
        <f>(SUM(Z152,AZ152,(BO152+BY152)/(1+BY152))-MIN(Z152,AZ152,(BO152+BY152)/(1+BY152)))/2</f>
        <v>0.81657608695652173</v>
      </c>
      <c r="H152" s="7">
        <f>CN152</f>
        <v>0.98611111111111116</v>
      </c>
      <c r="I152" s="4" t="s">
        <v>713</v>
      </c>
      <c r="J152" s="4" t="s">
        <v>1299</v>
      </c>
      <c r="K152" s="6">
        <f>IFERROR(L152/M152,"")</f>
        <v>1</v>
      </c>
      <c r="L152" s="4">
        <v>5</v>
      </c>
      <c r="M152" s="4">
        <f>(COUNTIF(QuizzesByQuiz!A$2:A$100,C152)=0)*5</f>
        <v>5</v>
      </c>
      <c r="N152" s="5">
        <v>44653.067146726578</v>
      </c>
      <c r="O152" s="4" t="s">
        <v>1289</v>
      </c>
      <c r="P152" s="6">
        <f>IFERROR(Q152/R152,"")</f>
        <v>0.5</v>
      </c>
      <c r="Q152" s="4">
        <v>2</v>
      </c>
      <c r="R152" s="4">
        <f>(COUNTIF(QuizzesByQuiz!B$2:B$100,C152)=0)*4</f>
        <v>4</v>
      </c>
      <c r="S152" s="5">
        <v>44659.685435656895</v>
      </c>
      <c r="T152" s="4" t="s">
        <v>1289</v>
      </c>
      <c r="U152" s="6">
        <f>IFERROR(V152/W152,"")</f>
        <v>1</v>
      </c>
      <c r="V152" s="4">
        <v>5</v>
      </c>
      <c r="W152" s="4">
        <f>(COUNTIF(QuizzesByQuiz!C$2:C$100,C152)=0)*5</f>
        <v>5</v>
      </c>
      <c r="X152" s="5">
        <v>44667.931408546145</v>
      </c>
      <c r="Y152" s="4" t="s">
        <v>1289</v>
      </c>
      <c r="Z152" s="6">
        <f>IFERROR(AA152/AB152,"")</f>
        <v>0.62</v>
      </c>
      <c r="AA152" s="4">
        <f>IF(COUNTA(AC152,AG152)&gt;0, MAX(AC152,AG152),"")</f>
        <v>15.5</v>
      </c>
      <c r="AB152" s="4">
        <f>25</f>
        <v>25</v>
      </c>
      <c r="AC152" s="4">
        <v>15.5</v>
      </c>
      <c r="AD152" s="4">
        <v>25</v>
      </c>
      <c r="AE152" s="5">
        <v>44674.675294750923</v>
      </c>
      <c r="AF152" s="4" t="s">
        <v>1289</v>
      </c>
      <c r="AH152" s="4">
        <v>25</v>
      </c>
      <c r="AJ152" s="4" t="s">
        <v>1289</v>
      </c>
      <c r="AK152" s="6">
        <f>IFERROR(AL152/AM152,"")</f>
        <v>1</v>
      </c>
      <c r="AL152" s="4">
        <v>5</v>
      </c>
      <c r="AM152" s="4">
        <f>(COUNTIF(QuizzesByQuiz!D$2:D$100,C152)=0)*5</f>
        <v>5</v>
      </c>
      <c r="AN152" s="5">
        <v>44675.67884222971</v>
      </c>
      <c r="AO152" s="4" t="s">
        <v>1289</v>
      </c>
      <c r="AP152" s="6">
        <f>IFERROR(AQ152/AR152,"")</f>
        <v>0</v>
      </c>
      <c r="AQ152" s="4">
        <v>0</v>
      </c>
      <c r="AR152" s="4">
        <f>(COUNTIF(QuizzesByQuiz!E$2:E$100,C152)=0)*3</f>
        <v>3</v>
      </c>
      <c r="AS152" s="5">
        <v>44680.804339192568</v>
      </c>
      <c r="AT152" s="4" t="s">
        <v>1289</v>
      </c>
      <c r="AU152" s="6">
        <f>IFERROR(AV152/AW152,"")</f>
        <v>0.16666666666666666</v>
      </c>
      <c r="AV152" s="4">
        <v>1</v>
      </c>
      <c r="AW152" s="4">
        <f>(COUNTIF(QuizzesByQuiz!F$2:F$100,C152)=0)*6</f>
        <v>6</v>
      </c>
      <c r="AX152" s="5">
        <v>44687.937171873033</v>
      </c>
      <c r="AY152" s="4" t="s">
        <v>1289</v>
      </c>
      <c r="AZ152" s="6">
        <f>IFERROR(BA152/BB152,"")</f>
        <v>0.69565217391304346</v>
      </c>
      <c r="BA152" s="4">
        <v>16</v>
      </c>
      <c r="BB152" s="4">
        <v>23</v>
      </c>
      <c r="BC152" s="5">
        <v>44692.28446834792</v>
      </c>
      <c r="BD152" s="4" t="s">
        <v>1289</v>
      </c>
      <c r="BE152" s="6">
        <f>IFERROR(BF152/BG152,"")</f>
        <v>0.66666666666666663</v>
      </c>
      <c r="BF152" s="4">
        <v>2</v>
      </c>
      <c r="BG152" s="4">
        <f>(COUNTIF(QuizzesByQuiz!G$2:G$100,C152)=0)*3</f>
        <v>3</v>
      </c>
      <c r="BH152" s="5">
        <v>44698.621120298914</v>
      </c>
      <c r="BI152" s="4" t="s">
        <v>1289</v>
      </c>
      <c r="BJ152" s="6" t="str">
        <f>IFERROR(BK152/BL152,"")</f>
        <v/>
      </c>
      <c r="BL152" s="4">
        <f>(COUNTIF(QuizzesByQuiz!H$2:H$100,C152)=0)*3</f>
        <v>0</v>
      </c>
      <c r="BN152" s="4" t="s">
        <v>1289</v>
      </c>
      <c r="BO152" s="6">
        <f>IFERROR(BP152/BQ152,"")</f>
        <v>0.875</v>
      </c>
      <c r="BP152" s="4">
        <v>35</v>
      </c>
      <c r="BQ152" s="4">
        <v>40</v>
      </c>
      <c r="BR152" s="5">
        <v>44707.971274306707</v>
      </c>
      <c r="BS152" s="4" t="s">
        <v>1289</v>
      </c>
      <c r="BT152" s="6">
        <f>IFERROR(BU152/BV152,"")</f>
        <v>0.2</v>
      </c>
      <c r="BU152" s="4">
        <v>1</v>
      </c>
      <c r="BV152" s="4">
        <f>(COUNTIF(QuizzesByQuiz!I$2:I$100,C152)=0)*5</f>
        <v>5</v>
      </c>
      <c r="BW152" s="5">
        <v>44708.72564779807</v>
      </c>
      <c r="BX152" s="4" t="s">
        <v>1289</v>
      </c>
      <c r="BY152" s="6">
        <f>BZ152/CA152</f>
        <v>1</v>
      </c>
      <c r="BZ152" s="4">
        <v>100</v>
      </c>
      <c r="CA152" s="4">
        <v>100</v>
      </c>
      <c r="CB152" s="5">
        <v>44717.355428177019</v>
      </c>
      <c r="CC152" s="4" t="s">
        <v>1289</v>
      </c>
      <c r="CD152" s="6">
        <f>CE152/CF152</f>
        <v>1</v>
      </c>
      <c r="CE152" s="4">
        <v>100</v>
      </c>
      <c r="CF152" s="4">
        <v>100</v>
      </c>
      <c r="CG152" s="5">
        <v>44718.325433760474</v>
      </c>
      <c r="CH152" s="4" t="s">
        <v>1289</v>
      </c>
      <c r="CI152" s="6">
        <f>IFERROR(CJ152/CK152,"")</f>
        <v>0</v>
      </c>
      <c r="CJ152" s="4">
        <v>0</v>
      </c>
      <c r="CK152" s="4">
        <f>(COUNTIF(QuizzesByQuiz!I$2:I$100,C152)=0)*1</f>
        <v>1</v>
      </c>
      <c r="CL152" s="5">
        <v>44715.763465568518</v>
      </c>
      <c r="CM152" s="4" t="s">
        <v>1289</v>
      </c>
      <c r="CN152" s="6">
        <f>IFERROR(CO152/CP152,"")</f>
        <v>0.98611111111111116</v>
      </c>
      <c r="CO152" s="4">
        <v>71</v>
      </c>
      <c r="CP152" s="4">
        <f>(COUNTIF('Exams by Exam'!D$2:D$5,C152)=0)*72</f>
        <v>72</v>
      </c>
      <c r="CQ152" s="5">
        <v>44720.098172587721</v>
      </c>
      <c r="CR152" s="4" t="s">
        <v>1289</v>
      </c>
      <c r="CS152" s="4" t="s">
        <v>1289</v>
      </c>
      <c r="CT152" s="6">
        <f>VLOOKUP(C152,Webwork!$G$2:$I$230,2,FALSE)/100</f>
        <v>0.92</v>
      </c>
    </row>
    <row r="153" spans="1:98" x14ac:dyDescent="0.2">
      <c r="A153" s="4" t="s">
        <v>198</v>
      </c>
      <c r="B153" s="4" t="s">
        <v>197</v>
      </c>
      <c r="C153" s="4" t="s">
        <v>192</v>
      </c>
      <c r="D153" s="8">
        <f>E153*20%+F153*10%+G153*40%+H153*30%</f>
        <v>0.8819999999999999</v>
      </c>
      <c r="E153" s="7">
        <f>CT153</f>
        <v>0.82</v>
      </c>
      <c r="F153" s="7">
        <f>(AVERAGE(K153,P153,U153,AK153,AP153,AU153,BE153,BJ153,BT153,CI153)+CD153)/(1+CD153)</f>
        <v>0.70499999999999996</v>
      </c>
      <c r="G153" s="6">
        <f>(SUM(Z153,AZ153,(BO153+BY153)/(1+BY153))-MIN(Z153,AZ153,(BO153+BY153)/(1+BY153)))/2</f>
        <v>0.93125000000000002</v>
      </c>
      <c r="H153" s="7">
        <f>CN153</f>
        <v>0.91666666666666663</v>
      </c>
      <c r="I153" s="4" t="s">
        <v>194</v>
      </c>
      <c r="J153" s="4" t="s">
        <v>1291</v>
      </c>
      <c r="K153" s="6">
        <f>IFERROR(L153/M153,"")</f>
        <v>1</v>
      </c>
      <c r="L153" s="4">
        <v>5</v>
      </c>
      <c r="M153" s="4">
        <f>(COUNTIF(QuizzesByQuiz!A$2:A$100,C153)=0)*5</f>
        <v>5</v>
      </c>
      <c r="N153" s="5">
        <v>44653.06562045493</v>
      </c>
      <c r="O153" s="4" t="s">
        <v>1289</v>
      </c>
      <c r="P153" s="6">
        <f>IFERROR(Q153/R153,"")</f>
        <v>0.75</v>
      </c>
      <c r="Q153" s="4">
        <v>3</v>
      </c>
      <c r="R153" s="4">
        <f>(COUNTIF(QuizzesByQuiz!B$2:B$100,C153)=0)*4</f>
        <v>4</v>
      </c>
      <c r="S153" s="5">
        <v>44659.684212980173</v>
      </c>
      <c r="T153" s="4" t="s">
        <v>1289</v>
      </c>
      <c r="U153" s="6">
        <f>IFERROR(V153/W153,"")</f>
        <v>0.8</v>
      </c>
      <c r="V153" s="4">
        <v>4</v>
      </c>
      <c r="W153" s="4">
        <f>(COUNTIF(QuizzesByQuiz!C$2:C$100,C153)=0)*5</f>
        <v>5</v>
      </c>
      <c r="X153" s="5">
        <v>44666.694445276604</v>
      </c>
      <c r="Y153" s="4" t="s">
        <v>1289</v>
      </c>
      <c r="Z153" s="6">
        <f>IFERROR(AA153/AB153,"")</f>
        <v>1</v>
      </c>
      <c r="AA153" s="4">
        <f>IF(COUNTA(AC153,AG153)&gt;0, MAX(AC153,AG153),"")</f>
        <v>25</v>
      </c>
      <c r="AB153" s="4">
        <f>25</f>
        <v>25</v>
      </c>
      <c r="AD153" s="4">
        <v>25</v>
      </c>
      <c r="AF153" s="4" t="s">
        <v>1289</v>
      </c>
      <c r="AG153" s="4">
        <v>25</v>
      </c>
      <c r="AH153" s="4">
        <v>25</v>
      </c>
      <c r="AI153" s="5">
        <v>44675.682245820557</v>
      </c>
      <c r="AJ153" s="4" t="s">
        <v>1289</v>
      </c>
      <c r="AK153" s="6">
        <f>IFERROR(AL153/AM153,"")</f>
        <v>1</v>
      </c>
      <c r="AL153" s="4">
        <v>5</v>
      </c>
      <c r="AM153" s="4">
        <f>(COUNTIF(QuizzesByQuiz!D$2:D$100,C153)=0)*5</f>
        <v>5</v>
      </c>
      <c r="AN153" s="5">
        <v>44674.701728154665</v>
      </c>
      <c r="AO153" s="4" t="s">
        <v>1289</v>
      </c>
      <c r="AP153" s="6">
        <f>IFERROR(AQ153/AR153,"")</f>
        <v>0.66666666666666663</v>
      </c>
      <c r="AQ153" s="4">
        <v>2</v>
      </c>
      <c r="AR153" s="4">
        <f>(COUNTIF(QuizzesByQuiz!E$2:E$100,C153)=0)*3</f>
        <v>3</v>
      </c>
      <c r="AS153" s="5">
        <v>44680.734393947707</v>
      </c>
      <c r="AT153" s="4" t="s">
        <v>1289</v>
      </c>
      <c r="AU153" s="6">
        <f>IFERROR(AV153/AW153,"")</f>
        <v>0.83333333333333337</v>
      </c>
      <c r="AV153" s="4">
        <v>5</v>
      </c>
      <c r="AW153" s="4">
        <f>(COUNTIF(QuizzesByQuiz!F$2:F$100,C153)=0)*6</f>
        <v>6</v>
      </c>
      <c r="AX153" s="5">
        <v>44687.695803363662</v>
      </c>
      <c r="AY153" s="4" t="s">
        <v>1289</v>
      </c>
      <c r="AZ153" s="6">
        <f>IFERROR(BA153/BB153,"")</f>
        <v>0</v>
      </c>
      <c r="BB153" s="4">
        <v>23</v>
      </c>
      <c r="BD153" s="4" t="s">
        <v>1289</v>
      </c>
      <c r="BE153" s="6">
        <f>IFERROR(BF153/BG153,"")</f>
        <v>1</v>
      </c>
      <c r="BF153" s="4">
        <v>3</v>
      </c>
      <c r="BG153" s="4">
        <f>(COUNTIF(QuizzesByQuiz!G$2:G$100,C153)=0)*3</f>
        <v>3</v>
      </c>
      <c r="BH153" s="5">
        <v>44694.696380584879</v>
      </c>
      <c r="BI153" s="4" t="s">
        <v>1289</v>
      </c>
      <c r="BJ153" s="6">
        <f>IFERROR(BK153/BL153,"")</f>
        <v>0</v>
      </c>
      <c r="BL153" s="4">
        <f>(COUNTIF(QuizzesByQuiz!H$2:H$100,C153)=0)*3</f>
        <v>3</v>
      </c>
      <c r="BN153" s="4" t="s">
        <v>1289</v>
      </c>
      <c r="BO153" s="6">
        <f>IFERROR(BP153/BQ153,"")</f>
        <v>0.86250000000000004</v>
      </c>
      <c r="BP153" s="4">
        <v>34.5</v>
      </c>
      <c r="BQ153" s="4">
        <v>40</v>
      </c>
      <c r="BR153" s="5">
        <v>44707.971330552115</v>
      </c>
      <c r="BS153" s="4" t="s">
        <v>1289</v>
      </c>
      <c r="BT153" s="6">
        <f>IFERROR(BU153/BV153,"")</f>
        <v>0</v>
      </c>
      <c r="BV153" s="4">
        <f>(COUNTIF(QuizzesByQuiz!I$2:I$100,C153)=0)*5</f>
        <v>5</v>
      </c>
      <c r="BX153" s="4" t="s">
        <v>1289</v>
      </c>
      <c r="BY153" s="6">
        <f>BZ153/CA153</f>
        <v>0</v>
      </c>
      <c r="CA153" s="4">
        <v>100</v>
      </c>
      <c r="CC153" s="4" t="s">
        <v>1289</v>
      </c>
      <c r="CD153" s="6">
        <f>CE153/CF153</f>
        <v>0</v>
      </c>
      <c r="CF153" s="4">
        <v>100</v>
      </c>
      <c r="CH153" s="4" t="s">
        <v>1289</v>
      </c>
      <c r="CI153" s="6">
        <f>IFERROR(CJ153/CK153,"")</f>
        <v>1</v>
      </c>
      <c r="CJ153" s="4">
        <v>1</v>
      </c>
      <c r="CK153" s="4">
        <f>(COUNTIF(QuizzesByQuiz!I$2:I$100,C153)=0)*1</f>
        <v>1</v>
      </c>
      <c r="CL153" s="5">
        <v>44715.723812162352</v>
      </c>
      <c r="CM153" s="4" t="s">
        <v>1289</v>
      </c>
      <c r="CN153" s="6">
        <f>IFERROR(CO153/CP153,"")</f>
        <v>0.91666666666666663</v>
      </c>
      <c r="CO153" s="4">
        <v>66</v>
      </c>
      <c r="CP153" s="4">
        <f>(COUNTIF('Exams by Exam'!D$2:D$5,C153)=0)*72</f>
        <v>72</v>
      </c>
      <c r="CQ153" s="5">
        <v>44720.098174263701</v>
      </c>
      <c r="CR153" s="4" t="s">
        <v>1289</v>
      </c>
      <c r="CS153" s="4" t="s">
        <v>1289</v>
      </c>
      <c r="CT153" s="6">
        <f>VLOOKUP(C153,Webwork!$G$2:$I$230,2,FALSE)/100</f>
        <v>0.82</v>
      </c>
    </row>
    <row r="154" spans="1:98" x14ac:dyDescent="0.2">
      <c r="A154" s="4" t="s">
        <v>369</v>
      </c>
      <c r="B154" s="4" t="s">
        <v>368</v>
      </c>
      <c r="C154" s="4" t="s">
        <v>365</v>
      </c>
      <c r="D154" s="8">
        <f>E154*20%+F154*10%+G154*40%+H154*30%</f>
        <v>0.88209601449275366</v>
      </c>
      <c r="E154" s="7">
        <f>CT154</f>
        <v>0.63</v>
      </c>
      <c r="F154" s="7">
        <f>(AVERAGE(K154,P154,U154,AK154,AP154,AU154,BE154,BJ154,BT154,CI154)+CD154)/(1+CD154)</f>
        <v>0.79791666666666661</v>
      </c>
      <c r="G154" s="6">
        <f>(SUM(Z154,AZ154,(BO154+BY154)/(1+BY154))-MIN(Z154,AZ154,(BO154+BY154)/(1+BY154)))/2</f>
        <v>0.94076086956521743</v>
      </c>
      <c r="H154" s="7">
        <f>CN154</f>
        <v>1</v>
      </c>
      <c r="I154" s="4" t="s">
        <v>366</v>
      </c>
      <c r="J154" s="4" t="s">
        <v>1301</v>
      </c>
      <c r="K154" s="6">
        <f>IFERROR(L154/M154,"")</f>
        <v>0</v>
      </c>
      <c r="M154" s="4">
        <f>(COUNTIF(QuizzesByQuiz!A$2:A$100,C154)=0)*5</f>
        <v>5</v>
      </c>
      <c r="O154" s="4" t="s">
        <v>1289</v>
      </c>
      <c r="P154" s="6">
        <f>IFERROR(Q154/R154,"")</f>
        <v>0.5</v>
      </c>
      <c r="Q154" s="4">
        <v>2</v>
      </c>
      <c r="R154" s="4">
        <f>(COUNTIF(QuizzesByQuiz!B$2:B$100,C154)=0)*4</f>
        <v>4</v>
      </c>
      <c r="S154" s="5">
        <v>44657.935528694943</v>
      </c>
      <c r="T154" s="4" t="s">
        <v>1289</v>
      </c>
      <c r="U154" s="6">
        <f>IFERROR(V154/W154,"")</f>
        <v>1</v>
      </c>
      <c r="V154" s="4">
        <v>5</v>
      </c>
      <c r="W154" s="4">
        <f>(COUNTIF(QuizzesByQuiz!C$2:C$100,C154)=0)*5</f>
        <v>5</v>
      </c>
      <c r="X154" s="5">
        <v>44677.865289480673</v>
      </c>
      <c r="Y154" s="4" t="s">
        <v>1289</v>
      </c>
      <c r="Z154" s="6">
        <f>IFERROR(AA154/AB154,"")</f>
        <v>0.6</v>
      </c>
      <c r="AA154" s="4">
        <f>IF(COUNTA(AC154,AG154)&gt;0, MAX(AC154,AG154),"")</f>
        <v>15</v>
      </c>
      <c r="AB154" s="4">
        <f>25</f>
        <v>25</v>
      </c>
      <c r="AC154" s="4">
        <v>15</v>
      </c>
      <c r="AD154" s="4">
        <v>25</v>
      </c>
      <c r="AE154" s="5">
        <v>44674.675295120353</v>
      </c>
      <c r="AF154" s="4" t="s">
        <v>1289</v>
      </c>
      <c r="AH154" s="4">
        <v>25</v>
      </c>
      <c r="AJ154" s="4" t="s">
        <v>1289</v>
      </c>
      <c r="AK154" s="6" t="str">
        <f>IFERROR(AL154/AM154,"")</f>
        <v/>
      </c>
      <c r="AM154" s="4">
        <f>(COUNTIF(QuizzesByQuiz!D$2:D$100,C154)=0)*5</f>
        <v>0</v>
      </c>
      <c r="AO154" s="4" t="s">
        <v>1289</v>
      </c>
      <c r="AP154" s="6">
        <f>IFERROR(AQ154/AR154,"")</f>
        <v>1</v>
      </c>
      <c r="AQ154" s="4">
        <v>3</v>
      </c>
      <c r="AR154" s="4">
        <f>(COUNTIF(QuizzesByQuiz!E$2:E$100,C154)=0)*3</f>
        <v>3</v>
      </c>
      <c r="AS154" s="5">
        <v>44680.73439380269</v>
      </c>
      <c r="AT154" s="4" t="s">
        <v>1289</v>
      </c>
      <c r="AU154" s="6" t="str">
        <f>IFERROR(AV154/AW154,"")</f>
        <v/>
      </c>
      <c r="AV154" s="4">
        <v>0</v>
      </c>
      <c r="AW154" s="4">
        <f>(COUNTIF(QuizzesByQuiz!F$2:F$100,C154)=0)*6</f>
        <v>0</v>
      </c>
      <c r="AX154" s="5">
        <v>44687.695803229064</v>
      </c>
      <c r="AY154" s="4" t="s">
        <v>1289</v>
      </c>
      <c r="AZ154" s="6">
        <f>IFERROR(BA154/BB154,"")</f>
        <v>0.95652173913043481</v>
      </c>
      <c r="BA154" s="4">
        <v>22</v>
      </c>
      <c r="BB154" s="4">
        <v>23</v>
      </c>
      <c r="BC154" s="5">
        <v>44692.284020016399</v>
      </c>
      <c r="BD154" s="4" t="s">
        <v>1289</v>
      </c>
      <c r="BE154" s="6">
        <f>IFERROR(BF154/BG154,"")</f>
        <v>0.66666666666666663</v>
      </c>
      <c r="BF154" s="4">
        <v>2</v>
      </c>
      <c r="BG154" s="4">
        <f>(COUNTIF(QuizzesByQuiz!G$2:G$100,C154)=0)*3</f>
        <v>3</v>
      </c>
      <c r="BH154" s="5">
        <v>44694.69638043653</v>
      </c>
      <c r="BI154" s="4" t="s">
        <v>1289</v>
      </c>
      <c r="BJ154" s="6">
        <f>IFERROR(BK154/BL154,"")</f>
        <v>1</v>
      </c>
      <c r="BK154" s="4">
        <v>3</v>
      </c>
      <c r="BL154" s="4">
        <f>(COUNTIF(QuizzesByQuiz!H$2:H$100,C154)=0)*3</f>
        <v>3</v>
      </c>
      <c r="BM154" s="5">
        <v>44701.824794380562</v>
      </c>
      <c r="BN154" s="4" t="s">
        <v>1289</v>
      </c>
      <c r="BO154" s="6">
        <f>IFERROR(BP154/BQ154,"")</f>
        <v>0.85</v>
      </c>
      <c r="BP154" s="4">
        <v>34</v>
      </c>
      <c r="BQ154" s="4">
        <v>40</v>
      </c>
      <c r="BR154" s="5">
        <v>44707.971401680072</v>
      </c>
      <c r="BS154" s="4" t="s">
        <v>1289</v>
      </c>
      <c r="BT154" s="6">
        <f>IFERROR(BU154/BV154,"")</f>
        <v>0.6</v>
      </c>
      <c r="BU154" s="4">
        <v>3</v>
      </c>
      <c r="BV154" s="4">
        <f>(COUNTIF(QuizzesByQuiz!I$2:I$100,C154)=0)*5</f>
        <v>5</v>
      </c>
      <c r="BW154" s="5">
        <v>44708.703370944218</v>
      </c>
      <c r="BX154" s="4" t="s">
        <v>1289</v>
      </c>
      <c r="BY154" s="6">
        <f>BZ154/CA154</f>
        <v>1</v>
      </c>
      <c r="BZ154" s="4">
        <v>100</v>
      </c>
      <c r="CA154" s="4">
        <v>100</v>
      </c>
      <c r="CB154" s="5">
        <v>44718.104822469846</v>
      </c>
      <c r="CC154" s="4" t="s">
        <v>1289</v>
      </c>
      <c r="CD154" s="6">
        <f>CE154/CF154</f>
        <v>1</v>
      </c>
      <c r="CE154" s="4">
        <v>100</v>
      </c>
      <c r="CF154" s="4">
        <v>100</v>
      </c>
      <c r="CG154" s="5">
        <v>44718.312488397532</v>
      </c>
      <c r="CH154" s="4" t="s">
        <v>1289</v>
      </c>
      <c r="CI154" s="6">
        <f>IFERROR(CJ154/CK154,"")</f>
        <v>0</v>
      </c>
      <c r="CK154" s="4">
        <f>(COUNTIF(QuizzesByQuiz!I$2:I$100,C154)=0)*1</f>
        <v>1</v>
      </c>
      <c r="CM154" s="4" t="s">
        <v>1289</v>
      </c>
      <c r="CN154" s="6">
        <f>IFERROR(CO154/CP154,"")</f>
        <v>1</v>
      </c>
      <c r="CO154" s="4">
        <v>72</v>
      </c>
      <c r="CP154" s="4">
        <f>(COUNTIF('Exams by Exam'!D$2:D$5,C154)=0)*72</f>
        <v>72</v>
      </c>
      <c r="CQ154" s="5">
        <v>44720.098174906991</v>
      </c>
      <c r="CR154" s="4" t="s">
        <v>1289</v>
      </c>
      <c r="CS154" s="4" t="s">
        <v>1289</v>
      </c>
      <c r="CT154" s="6">
        <f>VLOOKUP(C154,Webwork!$G$2:$I$230,2,FALSE)/100</f>
        <v>0.63</v>
      </c>
    </row>
    <row r="155" spans="1:98" x14ac:dyDescent="0.2">
      <c r="A155" s="4" t="s">
        <v>359</v>
      </c>
      <c r="B155" s="4" t="s">
        <v>358</v>
      </c>
      <c r="C155" s="4" t="s">
        <v>355</v>
      </c>
      <c r="D155" s="8">
        <f>E155*20%+F155*10%+G155*40%+H155*30%</f>
        <v>0.88239855072463769</v>
      </c>
      <c r="E155" s="7">
        <f>CT155</f>
        <v>0.84</v>
      </c>
      <c r="F155" s="7">
        <f>(AVERAGE(K155,P155,U155,AK155,AP155,AU155,BE155,BJ155,BT155,CI155)+CD155)/(1+CD155)</f>
        <v>0.69833333333333325</v>
      </c>
      <c r="G155" s="6">
        <f>(SUM(Z155,AZ155,(BO155+BY155)/(1+BY155))-MIN(Z155,AZ155,(BO155+BY155)/(1+BY155)))/2</f>
        <v>0.86141304347826086</v>
      </c>
      <c r="H155" s="7">
        <f>CN155</f>
        <v>1</v>
      </c>
      <c r="I155" s="4" t="s">
        <v>356</v>
      </c>
      <c r="J155" s="4" t="s">
        <v>1299</v>
      </c>
      <c r="K155" s="6">
        <f>IFERROR(L155/M155,"")</f>
        <v>1</v>
      </c>
      <c r="L155" s="4">
        <v>5</v>
      </c>
      <c r="M155" s="4">
        <f>(COUNTIF(QuizzesByQuiz!A$2:A$100,C155)=0)*5</f>
        <v>5</v>
      </c>
      <c r="N155" s="5">
        <v>44653.067146922345</v>
      </c>
      <c r="O155" s="4" t="s">
        <v>1289</v>
      </c>
      <c r="P155" s="6">
        <f>IFERROR(Q155/R155,"")</f>
        <v>0.75</v>
      </c>
      <c r="Q155" s="4">
        <v>3</v>
      </c>
      <c r="R155" s="4">
        <f>(COUNTIF(QuizzesByQuiz!B$2:B$100,C155)=0)*4</f>
        <v>4</v>
      </c>
      <c r="S155" s="5">
        <v>44659.685435564083</v>
      </c>
      <c r="T155" s="4" t="s">
        <v>1289</v>
      </c>
      <c r="U155" s="6">
        <f>IFERROR(V155/W155,"")</f>
        <v>0.8</v>
      </c>
      <c r="V155" s="4">
        <v>4</v>
      </c>
      <c r="W155" s="4">
        <f>(COUNTIF(QuizzesByQuiz!C$2:C$100,C155)=0)*5</f>
        <v>5</v>
      </c>
      <c r="X155" s="5">
        <v>44667.931408361546</v>
      </c>
      <c r="Y155" s="4" t="s">
        <v>1289</v>
      </c>
      <c r="Z155" s="6">
        <f>IFERROR(AA155/AB155,"")</f>
        <v>0.7</v>
      </c>
      <c r="AA155" s="4">
        <f>IF(COUNTA(AC155,AG155)&gt;0, MAX(AC155,AG155),"")</f>
        <v>17.5</v>
      </c>
      <c r="AB155" s="4">
        <f>25</f>
        <v>25</v>
      </c>
      <c r="AC155" s="4">
        <v>17.5</v>
      </c>
      <c r="AD155" s="4">
        <v>25</v>
      </c>
      <c r="AE155" s="5">
        <v>44674.675295075402</v>
      </c>
      <c r="AF155" s="4" t="s">
        <v>1289</v>
      </c>
      <c r="AH155" s="4">
        <v>25</v>
      </c>
      <c r="AJ155" s="4" t="s">
        <v>1289</v>
      </c>
      <c r="AK155" s="6">
        <f>IFERROR(AL155/AM155,"")</f>
        <v>1</v>
      </c>
      <c r="AL155" s="4">
        <v>5</v>
      </c>
      <c r="AM155" s="4">
        <f>(COUNTIF(QuizzesByQuiz!D$2:D$100,C155)=0)*5</f>
        <v>5</v>
      </c>
      <c r="AN155" s="5">
        <v>44675.678842089415</v>
      </c>
      <c r="AO155" s="4" t="s">
        <v>1289</v>
      </c>
      <c r="AP155" s="6">
        <f>IFERROR(AQ155/AR155,"")</f>
        <v>0.66666666666666663</v>
      </c>
      <c r="AQ155" s="4">
        <v>2</v>
      </c>
      <c r="AR155" s="4">
        <f>(COUNTIF(QuizzesByQuiz!E$2:E$100,C155)=0)*3</f>
        <v>3</v>
      </c>
      <c r="AS155" s="5">
        <v>44680.804339160335</v>
      </c>
      <c r="AT155" s="4" t="s">
        <v>1289</v>
      </c>
      <c r="AU155" s="6">
        <f>IFERROR(AV155/AW155,"")</f>
        <v>0.5</v>
      </c>
      <c r="AV155" s="4">
        <v>3</v>
      </c>
      <c r="AW155" s="4">
        <f>(COUNTIF(QuizzesByQuiz!F$2:F$100,C155)=0)*6</f>
        <v>6</v>
      </c>
      <c r="AX155" s="5">
        <v>44687.937171806188</v>
      </c>
      <c r="AY155" s="4" t="s">
        <v>1289</v>
      </c>
      <c r="AZ155" s="6">
        <f>IFERROR(BA155/BB155,"")</f>
        <v>0.84782608695652173</v>
      </c>
      <c r="BA155" s="4">
        <v>19.5</v>
      </c>
      <c r="BB155" s="4">
        <v>23</v>
      </c>
      <c r="BC155" s="5">
        <v>44692.285683785616</v>
      </c>
      <c r="BD155" s="4" t="s">
        <v>1289</v>
      </c>
      <c r="BE155" s="6">
        <f>IFERROR(BF155/BG155,"")</f>
        <v>0.33333333333333331</v>
      </c>
      <c r="BF155" s="4">
        <v>1</v>
      </c>
      <c r="BG155" s="4">
        <f>(COUNTIF(QuizzesByQuiz!G$2:G$100,C155)=0)*3</f>
        <v>3</v>
      </c>
      <c r="BH155" s="5">
        <v>44698.621119989388</v>
      </c>
      <c r="BI155" s="4" t="s">
        <v>1289</v>
      </c>
      <c r="BJ155" s="6">
        <f>IFERROR(BK155/BL155,"")</f>
        <v>0.33333333333333331</v>
      </c>
      <c r="BK155" s="4">
        <v>1</v>
      </c>
      <c r="BL155" s="4">
        <f>(COUNTIF(QuizzesByQuiz!H$2:H$100,C155)=0)*3</f>
        <v>3</v>
      </c>
      <c r="BM155" s="5">
        <v>44701.82479408152</v>
      </c>
      <c r="BN155" s="4" t="s">
        <v>1289</v>
      </c>
      <c r="BO155" s="6">
        <f>IFERROR(BP155/BQ155,"")</f>
        <v>0.875</v>
      </c>
      <c r="BP155" s="4">
        <v>35</v>
      </c>
      <c r="BQ155" s="4">
        <v>40</v>
      </c>
      <c r="BR155" s="5">
        <v>44707.97113589503</v>
      </c>
      <c r="BS155" s="4" t="s">
        <v>1289</v>
      </c>
      <c r="BT155" s="6">
        <f>IFERROR(BU155/BV155,"")</f>
        <v>0.6</v>
      </c>
      <c r="BU155" s="4">
        <v>3</v>
      </c>
      <c r="BV155" s="4">
        <f>(COUNTIF(QuizzesByQuiz!I$2:I$100,C155)=0)*5</f>
        <v>5</v>
      </c>
      <c r="BW155" s="5">
        <v>44708.725647990417</v>
      </c>
      <c r="BX155" s="4" t="s">
        <v>1289</v>
      </c>
      <c r="BY155" s="6">
        <f>BZ155/CA155</f>
        <v>0</v>
      </c>
      <c r="CA155" s="4">
        <v>100</v>
      </c>
      <c r="CC155" s="4" t="s">
        <v>1289</v>
      </c>
      <c r="CD155" s="6">
        <f>CE155/CF155</f>
        <v>0</v>
      </c>
      <c r="CF155" s="4">
        <v>100</v>
      </c>
      <c r="CH155" s="4" t="s">
        <v>1289</v>
      </c>
      <c r="CI155" s="6">
        <f>IFERROR(CJ155/CK155,"")</f>
        <v>1</v>
      </c>
      <c r="CJ155" s="4">
        <v>1</v>
      </c>
      <c r="CK155" s="4">
        <f>(COUNTIF(QuizzesByQuiz!I$2:I$100,C155)=0)*1</f>
        <v>1</v>
      </c>
      <c r="CL155" s="5">
        <v>44715.763465265743</v>
      </c>
      <c r="CM155" s="4" t="s">
        <v>1289</v>
      </c>
      <c r="CN155" s="6">
        <f>IFERROR(CO155/CP155,"")</f>
        <v>1</v>
      </c>
      <c r="CO155" s="4">
        <v>72</v>
      </c>
      <c r="CP155" s="4">
        <f>(COUNTIF('Exams by Exam'!D$2:D$5,C155)=0)*72</f>
        <v>72</v>
      </c>
      <c r="CQ155" s="5">
        <v>44720.098174080857</v>
      </c>
      <c r="CR155" s="4" t="s">
        <v>1289</v>
      </c>
      <c r="CS155" s="4" t="s">
        <v>1289</v>
      </c>
      <c r="CT155" s="6">
        <f>VLOOKUP(C155,Webwork!$G$2:$I$230,2,FALSE)/100</f>
        <v>0.84</v>
      </c>
    </row>
    <row r="156" spans="1:98" x14ac:dyDescent="0.2">
      <c r="A156" s="4" t="s">
        <v>773</v>
      </c>
      <c r="B156" s="4" t="s">
        <v>768</v>
      </c>
      <c r="C156" s="4" t="s">
        <v>770</v>
      </c>
      <c r="D156" s="8">
        <f>E156*20%+F156*10%+G156*40%+H156*30%</f>
        <v>0.88322665056360705</v>
      </c>
      <c r="E156" s="7">
        <f>CT156</f>
        <v>1</v>
      </c>
      <c r="F156" s="7">
        <f>(AVERAGE(K156,P156,U156,AK156,AP156,AU156,BE156,BJ156,BT156,CI156)+CD156)/(1+CD156)</f>
        <v>0.84259259259259256</v>
      </c>
      <c r="G156" s="6">
        <f>(SUM(Z156,AZ156,(BO156+BY156)/(1+BY156))-MIN(Z156,AZ156,(BO156+BY156)/(1+BY156)))/2</f>
        <v>0.85679347826086949</v>
      </c>
      <c r="H156" s="7">
        <f>CN156</f>
        <v>0.85416666666666663</v>
      </c>
      <c r="I156" s="4" t="s">
        <v>771</v>
      </c>
      <c r="J156" s="4" t="s">
        <v>1299</v>
      </c>
      <c r="K156" s="6">
        <f>IFERROR(L156/M156,"")</f>
        <v>1</v>
      </c>
      <c r="L156" s="4">
        <v>5</v>
      </c>
      <c r="M156" s="4">
        <f>(COUNTIF(QuizzesByQuiz!A$2:A$100,C156)=0)*5</f>
        <v>5</v>
      </c>
      <c r="N156" s="5">
        <v>44653.067146849062</v>
      </c>
      <c r="O156" s="4" t="s">
        <v>1289</v>
      </c>
      <c r="P156" s="6">
        <f>IFERROR(Q156/R156,"")</f>
        <v>0.5</v>
      </c>
      <c r="Q156" s="4">
        <v>2</v>
      </c>
      <c r="R156" s="4">
        <f>(COUNTIF(QuizzesByQuiz!B$2:B$100,C156)=0)*4</f>
        <v>4</v>
      </c>
      <c r="S156" s="5">
        <v>44659.685435377163</v>
      </c>
      <c r="T156" s="4" t="s">
        <v>1289</v>
      </c>
      <c r="U156" s="6" t="str">
        <f>IFERROR(V156/W156,"")</f>
        <v/>
      </c>
      <c r="W156" s="4">
        <f>(COUNTIF(QuizzesByQuiz!C$2:C$100,C156)=0)*5</f>
        <v>0</v>
      </c>
      <c r="Y156" s="4" t="s">
        <v>1289</v>
      </c>
      <c r="Z156" s="6">
        <f>IFERROR(AA156/AB156,"")</f>
        <v>0.36</v>
      </c>
      <c r="AA156" s="4">
        <f>IF(COUNTA(AC156,AG156)&gt;0, MAX(AC156,AG156),"")</f>
        <v>9</v>
      </c>
      <c r="AB156" s="4">
        <f>25</f>
        <v>25</v>
      </c>
      <c r="AD156" s="4">
        <v>25</v>
      </c>
      <c r="AF156" s="4" t="s">
        <v>1289</v>
      </c>
      <c r="AG156" s="4">
        <v>9</v>
      </c>
      <c r="AH156" s="4">
        <v>25</v>
      </c>
      <c r="AI156" s="5">
        <v>44675.682346027737</v>
      </c>
      <c r="AJ156" s="4" t="s">
        <v>1289</v>
      </c>
      <c r="AK156" s="6">
        <f>IFERROR(AL156/AM156,"")</f>
        <v>1</v>
      </c>
      <c r="AL156" s="4">
        <v>5</v>
      </c>
      <c r="AM156" s="4">
        <f>(COUNTIF(QuizzesByQuiz!D$2:D$100,C156)=0)*5</f>
        <v>5</v>
      </c>
      <c r="AN156" s="5">
        <v>44675.678842396119</v>
      </c>
      <c r="AO156" s="4" t="s">
        <v>1289</v>
      </c>
      <c r="AP156" s="6">
        <f>IFERROR(AQ156/AR156,"")</f>
        <v>0.66666666666666663</v>
      </c>
      <c r="AQ156" s="4">
        <v>2</v>
      </c>
      <c r="AR156" s="4">
        <f>(COUNTIF(QuizzesByQuiz!E$2:E$100,C156)=0)*3</f>
        <v>3</v>
      </c>
      <c r="AS156" s="5">
        <v>44680.804339334944</v>
      </c>
      <c r="AT156" s="4" t="s">
        <v>1289</v>
      </c>
      <c r="AU156" s="6">
        <f>IFERROR(AV156/AW156,"")</f>
        <v>0.33333333333333331</v>
      </c>
      <c r="AV156" s="4">
        <v>2</v>
      </c>
      <c r="AW156" s="4">
        <f>(COUNTIF(QuizzesByQuiz!F$2:F$100,C156)=0)*6</f>
        <v>6</v>
      </c>
      <c r="AX156" s="5">
        <v>44687.93717184617</v>
      </c>
      <c r="AY156" s="4" t="s">
        <v>1289</v>
      </c>
      <c r="AZ156" s="6">
        <f>IFERROR(BA156/BB156,"")</f>
        <v>0.82608695652173914</v>
      </c>
      <c r="BA156" s="4">
        <v>19</v>
      </c>
      <c r="BB156" s="4">
        <v>23</v>
      </c>
      <c r="BC156" s="5">
        <v>44692.292628901298</v>
      </c>
      <c r="BD156" s="4" t="s">
        <v>1289</v>
      </c>
      <c r="BE156" s="6">
        <f>IFERROR(BF156/BG156,"")</f>
        <v>0.33333333333333331</v>
      </c>
      <c r="BF156" s="4">
        <v>1</v>
      </c>
      <c r="BG156" s="4">
        <f>(COUNTIF(QuizzesByQuiz!G$2:G$100,C156)=0)*3</f>
        <v>3</v>
      </c>
      <c r="BH156" s="5">
        <v>44698.621120256852</v>
      </c>
      <c r="BI156" s="4" t="s">
        <v>1289</v>
      </c>
      <c r="BJ156" s="6">
        <f>IFERROR(BK156/BL156,"")</f>
        <v>0.33333333333333331</v>
      </c>
      <c r="BK156" s="4">
        <v>1</v>
      </c>
      <c r="BL156" s="4">
        <f>(COUNTIF(QuizzesByQuiz!H$2:H$100,C156)=0)*3</f>
        <v>3</v>
      </c>
      <c r="BM156" s="5">
        <v>44701.82479401138</v>
      </c>
      <c r="BN156" s="4" t="s">
        <v>1289</v>
      </c>
      <c r="BO156" s="6">
        <f>IFERROR(BP156/BQ156,"")</f>
        <v>0.77500000000000002</v>
      </c>
      <c r="BP156" s="4">
        <v>31</v>
      </c>
      <c r="BQ156" s="4">
        <v>40</v>
      </c>
      <c r="BR156" s="5">
        <v>44707.971405731572</v>
      </c>
      <c r="BS156" s="4" t="s">
        <v>1289</v>
      </c>
      <c r="BT156" s="6">
        <f>IFERROR(BU156/BV156,"")</f>
        <v>1</v>
      </c>
      <c r="BU156" s="4">
        <v>5</v>
      </c>
      <c r="BV156" s="4">
        <f>(COUNTIF(QuizzesByQuiz!I$2:I$100,C156)=0)*5</f>
        <v>5</v>
      </c>
      <c r="BW156" s="5">
        <v>44708.725648186752</v>
      </c>
      <c r="BX156" s="4" t="s">
        <v>1289</v>
      </c>
      <c r="BY156" s="6">
        <f>BZ156/CA156</f>
        <v>1</v>
      </c>
      <c r="BZ156" s="4">
        <v>100</v>
      </c>
      <c r="CA156" s="4">
        <v>100</v>
      </c>
      <c r="CB156" s="5">
        <v>44715.164959193033</v>
      </c>
      <c r="CC156" s="4" t="s">
        <v>1289</v>
      </c>
      <c r="CD156" s="6">
        <f>CE156/CF156</f>
        <v>1</v>
      </c>
      <c r="CE156" s="4">
        <v>100</v>
      </c>
      <c r="CF156" s="4">
        <v>100</v>
      </c>
      <c r="CG156" s="5">
        <v>44715.163115733194</v>
      </c>
      <c r="CH156" s="4" t="s">
        <v>1289</v>
      </c>
      <c r="CI156" s="6">
        <f>IFERROR(CJ156/CK156,"")</f>
        <v>1</v>
      </c>
      <c r="CJ156" s="4">
        <v>1</v>
      </c>
      <c r="CK156" s="4">
        <f>(COUNTIF(QuizzesByQuiz!I$2:I$100,C156)=0)*1</f>
        <v>1</v>
      </c>
      <c r="CL156" s="5">
        <v>44715.763465761876</v>
      </c>
      <c r="CM156" s="4" t="s">
        <v>1289</v>
      </c>
      <c r="CN156" s="6">
        <f>IFERROR(CO156/CP156,"")</f>
        <v>0.85416666666666663</v>
      </c>
      <c r="CO156" s="4">
        <v>61.5</v>
      </c>
      <c r="CP156" s="4">
        <f>(COUNTIF('Exams by Exam'!D$2:D$5,C156)=0)*72</f>
        <v>72</v>
      </c>
      <c r="CQ156" s="5">
        <v>44720.098174158506</v>
      </c>
      <c r="CR156" s="4" t="s">
        <v>1289</v>
      </c>
      <c r="CS156" s="4" t="s">
        <v>1289</v>
      </c>
      <c r="CT156" s="6">
        <f>VLOOKUP(C156,Webwork!$G$2:$I$230,2,FALSE)/100</f>
        <v>1</v>
      </c>
    </row>
    <row r="157" spans="1:98" x14ac:dyDescent="0.2">
      <c r="A157" s="4" t="s">
        <v>697</v>
      </c>
      <c r="B157" s="4" t="s">
        <v>696</v>
      </c>
      <c r="C157" s="4" t="s">
        <v>693</v>
      </c>
      <c r="D157" s="8">
        <f>E157*20%+F157*10%+G157*40%+H157*30%</f>
        <v>0.88402415458937189</v>
      </c>
      <c r="E157" s="7">
        <f>CT157</f>
        <v>0.97</v>
      </c>
      <c r="F157" s="7">
        <f>(AVERAGE(K157,P157,U157,AK157,AP157,AU157,BE157,BJ157,BT157,CI157)+CD157)/(1+CD157)</f>
        <v>0.56111111111111112</v>
      </c>
      <c r="G157" s="6">
        <f>(SUM(Z157,AZ157,(BO157+BY157)/(1+BY157))-MIN(Z157,AZ157,(BO157+BY157)/(1+BY157)))/2</f>
        <v>0.89728260869565224</v>
      </c>
      <c r="H157" s="7">
        <f>CN157</f>
        <v>0.91666666666666663</v>
      </c>
      <c r="I157" s="4" t="s">
        <v>694</v>
      </c>
      <c r="J157" s="4" t="s">
        <v>1299</v>
      </c>
      <c r="K157" s="6">
        <f>IFERROR(L157/M157,"")</f>
        <v>1</v>
      </c>
      <c r="L157" s="4">
        <v>5</v>
      </c>
      <c r="M157" s="4">
        <f>(COUNTIF(QuizzesByQuiz!A$2:A$100,C157)=0)*5</f>
        <v>5</v>
      </c>
      <c r="N157" s="5">
        <v>44658.735678184632</v>
      </c>
      <c r="O157" s="4" t="s">
        <v>1289</v>
      </c>
      <c r="P157" s="6">
        <f>IFERROR(Q157/R157,"")</f>
        <v>0.25</v>
      </c>
      <c r="Q157" s="4">
        <v>1</v>
      </c>
      <c r="R157" s="4">
        <f>(COUNTIF(QuizzesByQuiz!B$2:B$100,C157)=0)*4</f>
        <v>4</v>
      </c>
      <c r="S157" s="5">
        <v>44659.685435641964</v>
      </c>
      <c r="T157" s="4" t="s">
        <v>1289</v>
      </c>
      <c r="U157" s="6">
        <f>IFERROR(V157/W157,"")</f>
        <v>1</v>
      </c>
      <c r="V157" s="4">
        <v>5</v>
      </c>
      <c r="W157" s="4">
        <f>(COUNTIF(QuizzesByQuiz!C$2:C$100,C157)=0)*5</f>
        <v>5</v>
      </c>
      <c r="X157" s="5">
        <v>44667.931408517921</v>
      </c>
      <c r="Y157" s="4" t="s">
        <v>1289</v>
      </c>
      <c r="Z157" s="6">
        <f>IFERROR(AA157/AB157,"")</f>
        <v>0.54</v>
      </c>
      <c r="AA157" s="4">
        <f>IF(COUNTA(AC157,AG157)&gt;0, MAX(AC157,AG157),"")</f>
        <v>13.5</v>
      </c>
      <c r="AB157" s="4">
        <f>25</f>
        <v>25</v>
      </c>
      <c r="AC157" s="4">
        <v>13.5</v>
      </c>
      <c r="AD157" s="4">
        <v>25</v>
      </c>
      <c r="AE157" s="5">
        <v>44674.67535951129</v>
      </c>
      <c r="AF157" s="4" t="s">
        <v>1289</v>
      </c>
      <c r="AH157" s="4">
        <v>25</v>
      </c>
      <c r="AJ157" s="4" t="s">
        <v>1289</v>
      </c>
      <c r="AK157" s="6">
        <f>IFERROR(AL157/AM157,"")</f>
        <v>1</v>
      </c>
      <c r="AL157" s="4">
        <v>5</v>
      </c>
      <c r="AM157" s="4">
        <f>(COUNTIF(QuizzesByQuiz!D$2:D$100,C157)=0)*5</f>
        <v>5</v>
      </c>
      <c r="AN157" s="5">
        <v>44675.67884194458</v>
      </c>
      <c r="AO157" s="4" t="s">
        <v>1289</v>
      </c>
      <c r="AP157" s="6">
        <f>IFERROR(AQ157/AR157,"")</f>
        <v>0</v>
      </c>
      <c r="AQ157" s="4">
        <v>0</v>
      </c>
      <c r="AR157" s="4">
        <f>(COUNTIF(QuizzesByQuiz!E$2:E$100,C157)=0)*3</f>
        <v>3</v>
      </c>
      <c r="AS157" s="5">
        <v>44680.80433920677</v>
      </c>
      <c r="AT157" s="4" t="s">
        <v>1289</v>
      </c>
      <c r="AU157" s="6">
        <f>IFERROR(AV157/AW157,"")</f>
        <v>0.66666666666666663</v>
      </c>
      <c r="AV157" s="4">
        <v>4</v>
      </c>
      <c r="AW157" s="4">
        <f>(COUNTIF(QuizzesByQuiz!F$2:F$100,C157)=0)*6</f>
        <v>6</v>
      </c>
      <c r="AX157" s="5">
        <v>44687.937171646292</v>
      </c>
      <c r="AY157" s="4" t="s">
        <v>1289</v>
      </c>
      <c r="AZ157" s="6">
        <f>IFERROR(BA157/BB157,"")</f>
        <v>0.86956521739130432</v>
      </c>
      <c r="BA157" s="4">
        <v>20</v>
      </c>
      <c r="BB157" s="4">
        <v>23</v>
      </c>
      <c r="BC157" s="5">
        <v>44692.286386270578</v>
      </c>
      <c r="BD157" s="4" t="s">
        <v>1289</v>
      </c>
      <c r="BE157" s="6">
        <f>IFERROR(BF157/BG157,"")</f>
        <v>0.33333333333333331</v>
      </c>
      <c r="BF157" s="4">
        <v>1</v>
      </c>
      <c r="BG157" s="4">
        <f>(COUNTIF(QuizzesByQuiz!G$2:G$100,C157)=0)*3</f>
        <v>3</v>
      </c>
      <c r="BH157" s="5">
        <v>44698.621120092706</v>
      </c>
      <c r="BI157" s="4" t="s">
        <v>1289</v>
      </c>
      <c r="BJ157" s="6" t="str">
        <f>IFERROR(BK157/BL157,"")</f>
        <v/>
      </c>
      <c r="BL157" s="4">
        <f>(COUNTIF(QuizzesByQuiz!H$2:H$100,C157)=0)*3</f>
        <v>0</v>
      </c>
      <c r="BN157" s="4" t="s">
        <v>1289</v>
      </c>
      <c r="BO157" s="6">
        <f>IFERROR(BP157/BQ157,"")</f>
        <v>0.92500000000000004</v>
      </c>
      <c r="BP157" s="4">
        <v>37</v>
      </c>
      <c r="BQ157" s="4">
        <v>40</v>
      </c>
      <c r="BR157" s="5">
        <v>44707.971252537129</v>
      </c>
      <c r="BS157" s="4" t="s">
        <v>1289</v>
      </c>
      <c r="BT157" s="6">
        <f>IFERROR(BU157/BV157,"")</f>
        <v>0.8</v>
      </c>
      <c r="BU157" s="4">
        <v>4</v>
      </c>
      <c r="BV157" s="4">
        <f>(COUNTIF(QuizzesByQuiz!I$2:I$100,C157)=0)*5</f>
        <v>5</v>
      </c>
      <c r="BW157" s="5">
        <v>44708.725647827203</v>
      </c>
      <c r="BX157" s="4" t="s">
        <v>1289</v>
      </c>
      <c r="BY157" s="6">
        <f>BZ157/CA157</f>
        <v>0</v>
      </c>
      <c r="CA157" s="4">
        <v>100</v>
      </c>
      <c r="CC157" s="4" t="s">
        <v>1289</v>
      </c>
      <c r="CD157" s="6">
        <f>CE157/CF157</f>
        <v>0</v>
      </c>
      <c r="CF157" s="4">
        <v>100</v>
      </c>
      <c r="CH157" s="4" t="s">
        <v>1289</v>
      </c>
      <c r="CI157" s="6">
        <f>IFERROR(CJ157/CK157,"")</f>
        <v>0</v>
      </c>
      <c r="CJ157" s="4">
        <v>0</v>
      </c>
      <c r="CK157" s="4">
        <f>(COUNTIF(QuizzesByQuiz!I$2:I$100,C157)=0)*1</f>
        <v>1</v>
      </c>
      <c r="CL157" s="5">
        <v>44715.763465617216</v>
      </c>
      <c r="CM157" s="4" t="s">
        <v>1289</v>
      </c>
      <c r="CN157" s="6">
        <f>IFERROR(CO157/CP157,"")</f>
        <v>0.91666666666666663</v>
      </c>
      <c r="CO157" s="4">
        <v>66</v>
      </c>
      <c r="CP157" s="4">
        <f>(COUNTIF('Exams by Exam'!D$2:D$5,C157)=0)*72</f>
        <v>72</v>
      </c>
      <c r="CQ157" s="5">
        <v>44720.098172303362</v>
      </c>
      <c r="CR157" s="4" t="s">
        <v>1289</v>
      </c>
      <c r="CS157" s="4" t="s">
        <v>1289</v>
      </c>
      <c r="CT157" s="6">
        <f>VLOOKUP(C157,Webwork!$G$2:$I$230,2,FALSE)/100</f>
        <v>0.97</v>
      </c>
    </row>
    <row r="158" spans="1:98" x14ac:dyDescent="0.2">
      <c r="A158" s="4" t="s">
        <v>787</v>
      </c>
      <c r="B158" s="4" t="s">
        <v>786</v>
      </c>
      <c r="C158" s="4" t="s">
        <v>783</v>
      </c>
      <c r="D158" s="8">
        <f>E158*20%+F158*10%+G158*40%+H158*30%</f>
        <v>0.8870507246376812</v>
      </c>
      <c r="E158" s="7">
        <f>CT158</f>
        <v>1</v>
      </c>
      <c r="F158" s="7">
        <f>(AVERAGE(K158,P158,U158,AK158,AP158,AU158,BE158,BJ158,BT158,CI158)+CD158)/(1+CD158)</f>
        <v>0.80166666666666664</v>
      </c>
      <c r="G158" s="6">
        <f>(SUM(Z158,AZ158,(BO158+BY158)/(1+BY158))-MIN(Z158,AZ158,(BO158+BY158)/(1+BY158)))/2</f>
        <v>0.88179347826086962</v>
      </c>
      <c r="H158" s="7">
        <f>CN158</f>
        <v>0.84722222222222221</v>
      </c>
      <c r="I158" s="4" t="s">
        <v>784</v>
      </c>
      <c r="J158" s="4" t="s">
        <v>1297</v>
      </c>
      <c r="K158" s="6">
        <f>IFERROR(L158/M158,"")</f>
        <v>1</v>
      </c>
      <c r="L158" s="4">
        <v>5</v>
      </c>
      <c r="M158" s="4">
        <f>(COUNTIF(QuizzesByQuiz!A$2:A$100,C158)=0)*5</f>
        <v>5</v>
      </c>
      <c r="N158" s="5">
        <v>44653.067148083319</v>
      </c>
      <c r="O158" s="4" t="s">
        <v>1289</v>
      </c>
      <c r="P158" s="6">
        <f>IFERROR(Q158/R158,"")</f>
        <v>0</v>
      </c>
      <c r="Q158" s="4">
        <v>0</v>
      </c>
      <c r="R158" s="4">
        <f>(COUNTIF(QuizzesByQuiz!B$2:B$100,C158)=0)*4</f>
        <v>4</v>
      </c>
      <c r="S158" s="5">
        <v>44659.685436196887</v>
      </c>
      <c r="T158" s="4" t="s">
        <v>1289</v>
      </c>
      <c r="U158" s="6">
        <f>IFERROR(V158/W158,"")</f>
        <v>0.8</v>
      </c>
      <c r="V158" s="4">
        <v>4</v>
      </c>
      <c r="W158" s="4">
        <f>(COUNTIF(QuizzesByQuiz!C$2:C$100,C158)=0)*5</f>
        <v>5</v>
      </c>
      <c r="X158" s="5">
        <v>44667.931409843135</v>
      </c>
      <c r="Y158" s="4" t="s">
        <v>1289</v>
      </c>
      <c r="Z158" s="6">
        <f>IFERROR(AA158/AB158,"")</f>
        <v>0.54</v>
      </c>
      <c r="AA158" s="4">
        <f>IF(COUNTA(AC158,AG158)&gt;0, MAX(AC158,AG158),"")</f>
        <v>13.5</v>
      </c>
      <c r="AB158" s="4">
        <f>25</f>
        <v>25</v>
      </c>
      <c r="AD158" s="4">
        <v>25</v>
      </c>
      <c r="AF158" s="4" t="s">
        <v>1289</v>
      </c>
      <c r="AG158" s="4">
        <v>13.5</v>
      </c>
      <c r="AH158" s="4">
        <v>25</v>
      </c>
      <c r="AI158" s="5">
        <v>44675.682245735698</v>
      </c>
      <c r="AJ158" s="4" t="s">
        <v>1289</v>
      </c>
      <c r="AK158" s="6">
        <f>IFERROR(AL158/AM158,"")</f>
        <v>1</v>
      </c>
      <c r="AL158" s="4">
        <v>5</v>
      </c>
      <c r="AM158" s="4">
        <f>(COUNTIF(QuizzesByQuiz!D$2:D$100,C158)=0)*5</f>
        <v>5</v>
      </c>
      <c r="AN158" s="5">
        <v>44675.678843039001</v>
      </c>
      <c r="AO158" s="4" t="s">
        <v>1289</v>
      </c>
      <c r="AP158" s="6">
        <f>IFERROR(AQ158/AR158,"")</f>
        <v>0.33333333333333331</v>
      </c>
      <c r="AQ158" s="4">
        <v>1</v>
      </c>
      <c r="AR158" s="4">
        <f>(COUNTIF(QuizzesByQuiz!E$2:E$100,C158)=0)*3</f>
        <v>3</v>
      </c>
      <c r="AS158" s="5">
        <v>44680.804338877409</v>
      </c>
      <c r="AT158" s="4" t="s">
        <v>1289</v>
      </c>
      <c r="AU158" s="6">
        <f>IFERROR(AV158/AW158,"")</f>
        <v>0.5</v>
      </c>
      <c r="AV158" s="4">
        <v>3</v>
      </c>
      <c r="AW158" s="4">
        <f>(COUNTIF(QuizzesByQuiz!F$2:F$100,C158)=0)*6</f>
        <v>6</v>
      </c>
      <c r="AX158" s="5">
        <v>44687.93717232949</v>
      </c>
      <c r="AY158" s="4" t="s">
        <v>1289</v>
      </c>
      <c r="AZ158" s="6">
        <f>IFERROR(BA158/BB158,"")</f>
        <v>0.82608695652173914</v>
      </c>
      <c r="BA158" s="4">
        <v>19</v>
      </c>
      <c r="BB158" s="4">
        <v>23</v>
      </c>
      <c r="BC158" s="5">
        <v>44692.286386223117</v>
      </c>
      <c r="BD158" s="4" t="s">
        <v>1289</v>
      </c>
      <c r="BE158" s="6">
        <f>IFERROR(BF158/BG158,"")</f>
        <v>1</v>
      </c>
      <c r="BF158" s="4">
        <v>3</v>
      </c>
      <c r="BG158" s="4">
        <f>(COUNTIF(QuizzesByQuiz!G$2:G$100,C158)=0)*3</f>
        <v>3</v>
      </c>
      <c r="BH158" s="5">
        <v>44698.621119530915</v>
      </c>
      <c r="BI158" s="4" t="s">
        <v>1289</v>
      </c>
      <c r="BJ158" s="6">
        <f>IFERROR(BK158/BL158,"")</f>
        <v>0</v>
      </c>
      <c r="BL158" s="4">
        <f>(COUNTIF(QuizzesByQuiz!H$2:H$100,C158)=0)*3</f>
        <v>3</v>
      </c>
      <c r="BN158" s="4" t="s">
        <v>1289</v>
      </c>
      <c r="BO158" s="6">
        <f>IFERROR(BP158/BQ158,"")</f>
        <v>0.875</v>
      </c>
      <c r="BP158" s="4">
        <v>35</v>
      </c>
      <c r="BQ158" s="4">
        <v>40</v>
      </c>
      <c r="BR158" s="5">
        <v>44707.971401597679</v>
      </c>
      <c r="BS158" s="4" t="s">
        <v>1289</v>
      </c>
      <c r="BT158" s="6">
        <f>IFERROR(BU158/BV158,"")</f>
        <v>0.4</v>
      </c>
      <c r="BU158" s="4">
        <v>2</v>
      </c>
      <c r="BV158" s="4">
        <f>(COUNTIF(QuizzesByQuiz!I$2:I$100,C158)=0)*5</f>
        <v>5</v>
      </c>
      <c r="BW158" s="5">
        <v>44708.725647503961</v>
      </c>
      <c r="BX158" s="4" t="s">
        <v>1289</v>
      </c>
      <c r="BY158" s="6">
        <f>BZ158/CA158</f>
        <v>1</v>
      </c>
      <c r="BZ158" s="4">
        <v>100</v>
      </c>
      <c r="CA158" s="4">
        <v>100</v>
      </c>
      <c r="CB158" s="5">
        <v>44715.194861964046</v>
      </c>
      <c r="CC158" s="4" t="s">
        <v>1289</v>
      </c>
      <c r="CD158" s="6">
        <f>CE158/CF158</f>
        <v>1</v>
      </c>
      <c r="CE158" s="4">
        <v>100</v>
      </c>
      <c r="CF158" s="4">
        <v>100</v>
      </c>
      <c r="CG158" s="5">
        <v>44715.195680498276</v>
      </c>
      <c r="CH158" s="4" t="s">
        <v>1289</v>
      </c>
      <c r="CI158" s="6">
        <f>IFERROR(CJ158/CK158,"")</f>
        <v>1</v>
      </c>
      <c r="CJ158" s="4">
        <v>1</v>
      </c>
      <c r="CK158" s="4">
        <f>(COUNTIF(QuizzesByQuiz!I$2:I$100,C158)=0)*1</f>
        <v>1</v>
      </c>
      <c r="CL158" s="5">
        <v>44715.763466163138</v>
      </c>
      <c r="CM158" s="4" t="s">
        <v>1289</v>
      </c>
      <c r="CN158" s="6">
        <f>IFERROR(CO158/CP158,"")</f>
        <v>0.84722222222222221</v>
      </c>
      <c r="CO158" s="4">
        <v>61</v>
      </c>
      <c r="CP158" s="4">
        <f>(COUNTIF('Exams by Exam'!D$2:D$5,C158)=0)*72</f>
        <v>72</v>
      </c>
      <c r="CQ158" s="5">
        <v>44720.097940010484</v>
      </c>
      <c r="CR158" s="4" t="s">
        <v>1289</v>
      </c>
      <c r="CS158" s="4" t="s">
        <v>1289</v>
      </c>
      <c r="CT158" s="6">
        <f>VLOOKUP(C158,Webwork!$G$2:$I$230,2,FALSE)/100</f>
        <v>1</v>
      </c>
    </row>
    <row r="159" spans="1:98" x14ac:dyDescent="0.2">
      <c r="A159" s="4" t="s">
        <v>832</v>
      </c>
      <c r="B159" s="4" t="s">
        <v>831</v>
      </c>
      <c r="C159" s="4" t="s">
        <v>828</v>
      </c>
      <c r="D159" s="8">
        <f>E159*20%+F159*10%+G159*40%+H159*30%</f>
        <v>0.88835144927536225</v>
      </c>
      <c r="E159" s="7">
        <f>CT159</f>
        <v>0.96</v>
      </c>
      <c r="F159" s="7">
        <f>(AVERAGE(K159,P159,U159,AK159,AP159,AU159,BE159,BJ159,BT159,CI159)+CD159)/(1+CD159)</f>
        <v>0.86750000000000005</v>
      </c>
      <c r="G159" s="6">
        <f>(SUM(Z159,AZ159,(BO159+BY159)/(1+BY159))-MIN(Z159,AZ159,(BO159+BY159)/(1+BY159)))/2</f>
        <v>0.79483695652173902</v>
      </c>
      <c r="H159" s="7">
        <f>CN159</f>
        <v>0.97222222222222221</v>
      </c>
      <c r="I159" s="4" t="s">
        <v>829</v>
      </c>
      <c r="J159" s="4" t="s">
        <v>1294</v>
      </c>
      <c r="K159" s="6">
        <f>IFERROR(L159/M159,"")</f>
        <v>1</v>
      </c>
      <c r="L159" s="4">
        <v>5</v>
      </c>
      <c r="M159" s="4">
        <f>(COUNTIF(QuizzesByQuiz!A$2:A$100,C159)=0)*5</f>
        <v>5</v>
      </c>
      <c r="N159" s="5">
        <v>44653.0656208172</v>
      </c>
      <c r="O159" s="4" t="s">
        <v>1289</v>
      </c>
      <c r="P159" s="6">
        <f>IFERROR(Q159/R159,"")</f>
        <v>0.75</v>
      </c>
      <c r="Q159" s="4">
        <v>3</v>
      </c>
      <c r="R159" s="4">
        <f>(COUNTIF(QuizzesByQuiz!B$2:B$100,C159)=0)*4</f>
        <v>4</v>
      </c>
      <c r="S159" s="5">
        <v>44659.684211561325</v>
      </c>
      <c r="T159" s="4" t="s">
        <v>1289</v>
      </c>
      <c r="U159" s="6">
        <f>IFERROR(V159/W159,"")</f>
        <v>0.6</v>
      </c>
      <c r="V159" s="4">
        <v>3</v>
      </c>
      <c r="W159" s="4">
        <f>(COUNTIF(QuizzesByQuiz!C$2:C$100,C159)=0)*5</f>
        <v>5</v>
      </c>
      <c r="X159" s="5">
        <v>44666.694445386573</v>
      </c>
      <c r="Y159" s="4" t="s">
        <v>1289</v>
      </c>
      <c r="Z159" s="6">
        <f>IFERROR(AA159/AB159,"")</f>
        <v>0.64</v>
      </c>
      <c r="AA159" s="4">
        <f>IF(COUNTA(AC159,AG159)&gt;0, MAX(AC159,AG159),"")</f>
        <v>16</v>
      </c>
      <c r="AB159" s="4">
        <f>25</f>
        <v>25</v>
      </c>
      <c r="AD159" s="4">
        <v>25</v>
      </c>
      <c r="AF159" s="4" t="s">
        <v>1289</v>
      </c>
      <c r="AG159" s="4">
        <v>16</v>
      </c>
      <c r="AH159" s="4">
        <v>25</v>
      </c>
      <c r="AI159" s="5">
        <v>44675.682246018288</v>
      </c>
      <c r="AJ159" s="4" t="s">
        <v>1289</v>
      </c>
      <c r="AK159" s="6">
        <f>IFERROR(AL159/AM159,"")</f>
        <v>1</v>
      </c>
      <c r="AL159" s="4">
        <v>5</v>
      </c>
      <c r="AM159" s="4">
        <f>(COUNTIF(QuizzesByQuiz!D$2:D$100,C159)=0)*5</f>
        <v>5</v>
      </c>
      <c r="AN159" s="5">
        <v>44674.70172828043</v>
      </c>
      <c r="AO159" s="4" t="s">
        <v>1289</v>
      </c>
      <c r="AP159" s="6">
        <f>IFERROR(AQ159/AR159,"")</f>
        <v>0.33333333333333331</v>
      </c>
      <c r="AQ159" s="4">
        <v>1</v>
      </c>
      <c r="AR159" s="4">
        <f>(COUNTIF(QuizzesByQuiz!E$2:E$100,C159)=0)*3</f>
        <v>3</v>
      </c>
      <c r="AS159" s="5">
        <v>44680.734392951344</v>
      </c>
      <c r="AT159" s="4" t="s">
        <v>1289</v>
      </c>
      <c r="AU159" s="6">
        <f>IFERROR(AV159/AW159,"")</f>
        <v>0.66666666666666663</v>
      </c>
      <c r="AV159" s="4">
        <v>4</v>
      </c>
      <c r="AW159" s="4">
        <f>(COUNTIF(QuizzesByQuiz!F$2:F$100,C159)=0)*6</f>
        <v>6</v>
      </c>
      <c r="AX159" s="5">
        <v>44687.695802932896</v>
      </c>
      <c r="AY159" s="4" t="s">
        <v>1289</v>
      </c>
      <c r="AZ159" s="6">
        <f>IFERROR(BA159/BB159,"")</f>
        <v>0.65217391304347827</v>
      </c>
      <c r="BA159" s="4">
        <v>15</v>
      </c>
      <c r="BB159" s="4">
        <v>23</v>
      </c>
      <c r="BC159" s="5">
        <v>44692.284468393831</v>
      </c>
      <c r="BD159" s="4" t="s">
        <v>1289</v>
      </c>
      <c r="BE159" s="6">
        <f>IFERROR(BF159/BG159,"")</f>
        <v>0.33333333333333331</v>
      </c>
      <c r="BF159" s="4">
        <v>1</v>
      </c>
      <c r="BG159" s="4">
        <f>(COUNTIF(QuizzesByQuiz!G$2:G$100,C159)=0)*3</f>
        <v>3</v>
      </c>
      <c r="BH159" s="5">
        <v>44694.696380611647</v>
      </c>
      <c r="BI159" s="4" t="s">
        <v>1289</v>
      </c>
      <c r="BJ159" s="6">
        <f>IFERROR(BK159/BL159,"")</f>
        <v>0.66666666666666663</v>
      </c>
      <c r="BK159" s="4">
        <v>2</v>
      </c>
      <c r="BL159" s="4">
        <f>(COUNTIF(QuizzesByQuiz!H$2:H$100,C159)=0)*3</f>
        <v>3</v>
      </c>
      <c r="BM159" s="5">
        <v>44701.693943841339</v>
      </c>
      <c r="BN159" s="4" t="s">
        <v>1289</v>
      </c>
      <c r="BO159" s="6">
        <f>IFERROR(BP159/BQ159,"")</f>
        <v>0.875</v>
      </c>
      <c r="BP159" s="4">
        <v>35</v>
      </c>
      <c r="BQ159" s="4">
        <v>40</v>
      </c>
      <c r="BR159" s="5">
        <v>44707.971250415081</v>
      </c>
      <c r="BS159" s="4" t="s">
        <v>1289</v>
      </c>
      <c r="BT159" s="6">
        <f>IFERROR(BU159/BV159,"")</f>
        <v>1</v>
      </c>
      <c r="BU159" s="4">
        <v>5</v>
      </c>
      <c r="BV159" s="4">
        <f>(COUNTIF(QuizzesByQuiz!I$2:I$100,C159)=0)*5</f>
        <v>5</v>
      </c>
      <c r="BW159" s="5">
        <v>44708.703370217845</v>
      </c>
      <c r="BX159" s="4" t="s">
        <v>1289</v>
      </c>
      <c r="BY159" s="6">
        <f>BZ159/CA159</f>
        <v>1</v>
      </c>
      <c r="BZ159" s="4">
        <v>100</v>
      </c>
      <c r="CA159" s="4">
        <v>100</v>
      </c>
      <c r="CB159" s="5">
        <v>44718.956792454381</v>
      </c>
      <c r="CC159" s="4" t="s">
        <v>1289</v>
      </c>
      <c r="CD159" s="6">
        <f>CE159/CF159</f>
        <v>1</v>
      </c>
      <c r="CE159" s="4">
        <v>100</v>
      </c>
      <c r="CF159" s="4">
        <v>100</v>
      </c>
      <c r="CG159" s="5">
        <v>44718.959226922823</v>
      </c>
      <c r="CH159" s="4" t="s">
        <v>1289</v>
      </c>
      <c r="CI159" s="6">
        <f>IFERROR(CJ159/CK159,"")</f>
        <v>1</v>
      </c>
      <c r="CJ159" s="4">
        <v>1</v>
      </c>
      <c r="CK159" s="4">
        <f>(COUNTIF(QuizzesByQuiz!I$2:I$100,C159)=0)*1</f>
        <v>1</v>
      </c>
      <c r="CL159" s="5">
        <v>44715.723812208234</v>
      </c>
      <c r="CM159" s="4" t="s">
        <v>1289</v>
      </c>
      <c r="CN159" s="6">
        <f>IFERROR(CO159/CP159,"")</f>
        <v>0.97222222222222221</v>
      </c>
      <c r="CO159" s="4">
        <v>70</v>
      </c>
      <c r="CP159" s="4">
        <f>(COUNTIF('Exams by Exam'!D$2:D$5,C159)=0)*72</f>
        <v>72</v>
      </c>
      <c r="CQ159" s="5">
        <v>44720.098042463273</v>
      </c>
      <c r="CR159" s="4" t="s">
        <v>1289</v>
      </c>
      <c r="CS159" s="4" t="s">
        <v>1289</v>
      </c>
      <c r="CT159" s="6">
        <f>VLOOKUP(C159,Webwork!$G$2:$I$230,2,FALSE)/100</f>
        <v>0.96</v>
      </c>
    </row>
    <row r="160" spans="1:98" x14ac:dyDescent="0.2">
      <c r="A160" s="4" t="s">
        <v>547</v>
      </c>
      <c r="B160" s="4" t="s">
        <v>546</v>
      </c>
      <c r="C160" s="4" t="s">
        <v>543</v>
      </c>
      <c r="D160" s="8">
        <f>E160*20%+F160*10%+G160*40%+H160*30%</f>
        <v>0.89112215320910959</v>
      </c>
      <c r="E160" s="7">
        <f>CT160</f>
        <v>0.92</v>
      </c>
      <c r="F160" s="7">
        <f>(AVERAGE(K160,P160,U160,AK160,AP160,AU160,BE160,BJ160,BT160,CI160)+CD160)/(1+CD160)</f>
        <v>0.76904761904761898</v>
      </c>
      <c r="G160" s="6">
        <f>(SUM(Z160,AZ160,(BO160+BY160)/(1+BY160))-MIN(Z160,AZ160,(BO160+BY160)/(1+BY160)))/2</f>
        <v>0.88804347826086949</v>
      </c>
      <c r="H160" s="7">
        <f>CN160</f>
        <v>0.91666666666666663</v>
      </c>
      <c r="I160" s="4" t="s">
        <v>544</v>
      </c>
      <c r="J160" s="4" t="s">
        <v>1293</v>
      </c>
      <c r="K160" s="6">
        <f>IFERROR(L160/M160,"")</f>
        <v>1</v>
      </c>
      <c r="L160" s="4">
        <v>5</v>
      </c>
      <c r="M160" s="4">
        <f>(COUNTIF(QuizzesByQuiz!A$2:A$100,C160)=0)*5</f>
        <v>5</v>
      </c>
      <c r="N160" s="5">
        <v>44650.909748370017</v>
      </c>
      <c r="O160" s="4" t="s">
        <v>1289</v>
      </c>
      <c r="P160" s="6">
        <f>IFERROR(Q160/R160,"")</f>
        <v>0.25</v>
      </c>
      <c r="Q160" s="4">
        <v>1</v>
      </c>
      <c r="R160" s="4">
        <f>(COUNTIF(QuizzesByQuiz!B$2:B$100,C160)=0)*4</f>
        <v>4</v>
      </c>
      <c r="S160" s="5">
        <v>44657.935527881302</v>
      </c>
      <c r="T160" s="4" t="s">
        <v>1289</v>
      </c>
      <c r="U160" s="6">
        <f>IFERROR(V160/W160,"")</f>
        <v>0.8</v>
      </c>
      <c r="V160" s="4">
        <v>4</v>
      </c>
      <c r="W160" s="4">
        <f>(COUNTIF(QuizzesByQuiz!C$2:C$100,C160)=0)*5</f>
        <v>5</v>
      </c>
      <c r="X160" s="5">
        <v>44677.865289966147</v>
      </c>
      <c r="Y160" s="4" t="s">
        <v>1289</v>
      </c>
      <c r="Z160" s="6">
        <f>IFERROR(AA160/AB160,"")</f>
        <v>0.82</v>
      </c>
      <c r="AA160" s="4">
        <f>IF(COUNTA(AC160,AG160)&gt;0, MAX(AC160,AG160),"")</f>
        <v>20.5</v>
      </c>
      <c r="AB160" s="4">
        <f>25</f>
        <v>25</v>
      </c>
      <c r="AC160" s="4">
        <v>20.5</v>
      </c>
      <c r="AD160" s="4">
        <v>25</v>
      </c>
      <c r="AE160" s="5">
        <v>44674.675353473969</v>
      </c>
      <c r="AF160" s="4" t="s">
        <v>1289</v>
      </c>
      <c r="AH160" s="4">
        <v>25</v>
      </c>
      <c r="AJ160" s="4" t="s">
        <v>1289</v>
      </c>
      <c r="AK160" s="6" t="str">
        <f>IFERROR(AL160/AM160,"")</f>
        <v/>
      </c>
      <c r="AM160" s="4">
        <f>(COUNTIF(QuizzesByQuiz!D$2:D$100,C160)=0)*5</f>
        <v>0</v>
      </c>
      <c r="AO160" s="4" t="s">
        <v>1289</v>
      </c>
      <c r="AP160" s="6">
        <f>IFERROR(AQ160/AR160,"")</f>
        <v>0.66666666666666663</v>
      </c>
      <c r="AQ160" s="4">
        <v>2</v>
      </c>
      <c r="AR160" s="4">
        <f>(COUNTIF(QuizzesByQuiz!E$2:E$100,C160)=0)*3</f>
        <v>3</v>
      </c>
      <c r="AS160" s="5">
        <v>44687.925386248739</v>
      </c>
      <c r="AT160" s="4" t="s">
        <v>1289</v>
      </c>
      <c r="AU160" s="6" t="str">
        <f>IFERROR(AV160/AW160,"")</f>
        <v/>
      </c>
      <c r="AW160" s="4">
        <f>(COUNTIF(QuizzesByQuiz!F$2:F$100,C160)=0)*6</f>
        <v>0</v>
      </c>
      <c r="AY160" s="4" t="s">
        <v>1289</v>
      </c>
      <c r="AZ160" s="6">
        <f>IFERROR(BA160/BB160,"")</f>
        <v>0.82608695652173914</v>
      </c>
      <c r="BA160" s="4">
        <v>19</v>
      </c>
      <c r="BB160" s="4">
        <v>23</v>
      </c>
      <c r="BC160" s="5">
        <v>44692.284238346372</v>
      </c>
      <c r="BD160" s="4" t="s">
        <v>1289</v>
      </c>
      <c r="BE160" s="6">
        <f>IFERROR(BF160/BG160,"")</f>
        <v>0.66666666666666663</v>
      </c>
      <c r="BF160" s="4">
        <v>2</v>
      </c>
      <c r="BG160" s="4">
        <f>(COUNTIF(QuizzesByQuiz!G$2:G$100,C160)=0)*3</f>
        <v>3</v>
      </c>
      <c r="BH160" s="5">
        <v>44694.823170426971</v>
      </c>
      <c r="BI160" s="4" t="s">
        <v>1289</v>
      </c>
      <c r="BJ160" s="6" t="str">
        <f>IFERROR(BK160/BL160,"")</f>
        <v/>
      </c>
      <c r="BL160" s="4">
        <f>(COUNTIF(QuizzesByQuiz!H$2:H$100,C160)=0)*3</f>
        <v>0</v>
      </c>
      <c r="BN160" s="4" t="s">
        <v>1289</v>
      </c>
      <c r="BO160" s="6">
        <f>IFERROR(BP160/BQ160,"")</f>
        <v>0.9</v>
      </c>
      <c r="BP160" s="4">
        <v>36</v>
      </c>
      <c r="BQ160" s="4">
        <v>40</v>
      </c>
      <c r="BR160" s="5">
        <v>44707.971358824841</v>
      </c>
      <c r="BS160" s="4" t="s">
        <v>1289</v>
      </c>
      <c r="BT160" s="6">
        <f>IFERROR(BU160/BV160,"")</f>
        <v>1</v>
      </c>
      <c r="BU160" s="4">
        <v>5</v>
      </c>
      <c r="BV160" s="4">
        <f>(COUNTIF(QuizzesByQuiz!I$2:I$100,C160)=0)*5</f>
        <v>5</v>
      </c>
      <c r="BW160" s="5">
        <v>44712.929439618427</v>
      </c>
      <c r="BX160" s="4" t="s">
        <v>1289</v>
      </c>
      <c r="BY160" s="6">
        <f>BZ160/CA160</f>
        <v>1</v>
      </c>
      <c r="BZ160" s="4">
        <v>100</v>
      </c>
      <c r="CA160" s="4">
        <v>100</v>
      </c>
      <c r="CB160" s="5">
        <v>44719.182239050308</v>
      </c>
      <c r="CC160" s="4" t="s">
        <v>1289</v>
      </c>
      <c r="CD160" s="6">
        <f>CE160/CF160</f>
        <v>0</v>
      </c>
      <c r="CF160" s="4">
        <v>100</v>
      </c>
      <c r="CH160" s="4" t="s">
        <v>1289</v>
      </c>
      <c r="CI160" s="6">
        <f>IFERROR(CJ160/CK160,"")</f>
        <v>1</v>
      </c>
      <c r="CJ160" s="4">
        <v>1</v>
      </c>
      <c r="CK160" s="4">
        <f>(COUNTIF(QuizzesByQuiz!I$2:I$100,C160)=0)*1</f>
        <v>1</v>
      </c>
      <c r="CL160" s="5">
        <v>44715.764250069493</v>
      </c>
      <c r="CM160" s="4" t="s">
        <v>1289</v>
      </c>
      <c r="CN160" s="6">
        <f>IFERROR(CO160/CP160,"")</f>
        <v>0.91666666666666663</v>
      </c>
      <c r="CO160" s="4">
        <v>66</v>
      </c>
      <c r="CP160" s="4">
        <f>(COUNTIF('Exams by Exam'!D$2:D$5,C160)=0)*72</f>
        <v>72</v>
      </c>
      <c r="CQ160" s="5">
        <v>44720.097939795756</v>
      </c>
      <c r="CR160" s="4" t="s">
        <v>1289</v>
      </c>
      <c r="CS160" s="4" t="s">
        <v>1289</v>
      </c>
      <c r="CT160" s="6">
        <f>VLOOKUP(C160,Webwork!$G$2:$I$230,2,FALSE)/100</f>
        <v>0.92</v>
      </c>
    </row>
    <row r="161" spans="1:98" x14ac:dyDescent="0.2">
      <c r="A161" s="4" t="s">
        <v>571</v>
      </c>
      <c r="B161" s="4" t="s">
        <v>570</v>
      </c>
      <c r="C161" s="4" t="s">
        <v>567</v>
      </c>
      <c r="D161" s="8">
        <f>E161*20%+F161*10%+G161*40%+H161*30%</f>
        <v>0.89116304347826092</v>
      </c>
      <c r="E161" s="7">
        <f>CT161</f>
        <v>0.98</v>
      </c>
      <c r="F161" s="7">
        <f>(AVERAGE(K161,P161,U161,AK161,AP161,AU161,BE161,BJ161,BT161,CI161)+CD161)/(1+CD161)</f>
        <v>0.6791666666666667</v>
      </c>
      <c r="G161" s="6">
        <f>(SUM(Z161,AZ161,(BO161+BY161)/(1+BY161))-MIN(Z161,AZ161,(BO161+BY161)/(1+BY161)))/2</f>
        <v>0.89103260869565215</v>
      </c>
      <c r="H161" s="7">
        <f>CN161</f>
        <v>0.90277777777777779</v>
      </c>
      <c r="I161" s="4" t="s">
        <v>568</v>
      </c>
      <c r="J161" s="4" t="s">
        <v>1294</v>
      </c>
      <c r="K161" s="6">
        <f>IFERROR(L161/M161,"")</f>
        <v>1</v>
      </c>
      <c r="L161" s="4">
        <v>5</v>
      </c>
      <c r="M161" s="4">
        <f>(COUNTIF(QuizzesByQuiz!A$2:A$100,C161)=0)*5</f>
        <v>5</v>
      </c>
      <c r="N161" s="5">
        <v>44653.065323302173</v>
      </c>
      <c r="O161" s="4" t="s">
        <v>1289</v>
      </c>
      <c r="P161" s="6">
        <f>IFERROR(Q161/R161,"")</f>
        <v>0.25</v>
      </c>
      <c r="Q161" s="4">
        <v>1</v>
      </c>
      <c r="R161" s="4">
        <f>(COUNTIF(QuizzesByQuiz!B$2:B$100,C161)=0)*4</f>
        <v>4</v>
      </c>
      <c r="S161" s="5">
        <v>44659.684211518681</v>
      </c>
      <c r="T161" s="4" t="s">
        <v>1289</v>
      </c>
      <c r="U161" s="6">
        <f>IFERROR(V161/W161,"")</f>
        <v>0.6</v>
      </c>
      <c r="V161" s="4">
        <v>3</v>
      </c>
      <c r="W161" s="4">
        <f>(COUNTIF(QuizzesByQuiz!C$2:C$100,C161)=0)*5</f>
        <v>5</v>
      </c>
      <c r="X161" s="5">
        <v>44666.694445355723</v>
      </c>
      <c r="Y161" s="4" t="s">
        <v>1289</v>
      </c>
      <c r="Z161" s="6">
        <f>IFERROR(AA161/AB161,"")</f>
        <v>0.54</v>
      </c>
      <c r="AA161" s="4">
        <f>IF(COUNTA(AC161,AG161)&gt;0, MAX(AC161,AG161),"")</f>
        <v>13.5</v>
      </c>
      <c r="AB161" s="4">
        <f>25</f>
        <v>25</v>
      </c>
      <c r="AD161" s="4">
        <v>25</v>
      </c>
      <c r="AF161" s="4" t="s">
        <v>1289</v>
      </c>
      <c r="AG161" s="4">
        <v>13.5</v>
      </c>
      <c r="AH161" s="4">
        <v>25</v>
      </c>
      <c r="AI161" s="5">
        <v>44675.684659900682</v>
      </c>
      <c r="AJ161" s="4" t="s">
        <v>1289</v>
      </c>
      <c r="AK161" s="6">
        <f>IFERROR(AL161/AM161,"")</f>
        <v>0</v>
      </c>
      <c r="AM161" s="4">
        <f>(COUNTIF(QuizzesByQuiz!D$2:D$100,C161)=0)*5</f>
        <v>5</v>
      </c>
      <c r="AO161" s="4" t="s">
        <v>1289</v>
      </c>
      <c r="AP161" s="6">
        <f>IFERROR(AQ161/AR161,"")</f>
        <v>0</v>
      </c>
      <c r="AR161" s="4">
        <f>(COUNTIF(QuizzesByQuiz!E$2:E$100,C161)=0)*3</f>
        <v>3</v>
      </c>
      <c r="AT161" s="4" t="s">
        <v>1289</v>
      </c>
      <c r="AU161" s="6">
        <f>IFERROR(AV161/AW161,"")</f>
        <v>0</v>
      </c>
      <c r="AW161" s="4">
        <f>(COUNTIF(QuizzesByQuiz!F$2:F$100,C161)=0)*6</f>
        <v>6</v>
      </c>
      <c r="AY161" s="4" t="s">
        <v>1289</v>
      </c>
      <c r="AZ161" s="6">
        <f>IFERROR(BA161/BB161,"")</f>
        <v>0.86956521739130432</v>
      </c>
      <c r="BA161" s="4">
        <v>20</v>
      </c>
      <c r="BB161" s="4">
        <v>23</v>
      </c>
      <c r="BC161" s="5">
        <v>44692.285661274407</v>
      </c>
      <c r="BD161" s="4" t="s">
        <v>1289</v>
      </c>
      <c r="BE161" s="6">
        <f>IFERROR(BF161/BG161,"")</f>
        <v>1</v>
      </c>
      <c r="BF161" s="4">
        <v>3</v>
      </c>
      <c r="BG161" s="4">
        <f>(COUNTIF(QuizzesByQuiz!G$2:G$100,C161)=0)*3</f>
        <v>3</v>
      </c>
      <c r="BH161" s="5">
        <v>44694.696380624955</v>
      </c>
      <c r="BI161" s="4" t="s">
        <v>1289</v>
      </c>
      <c r="BJ161" s="6">
        <f>IFERROR(BK161/BL161,"")</f>
        <v>0.33333333333333331</v>
      </c>
      <c r="BK161" s="4">
        <v>1</v>
      </c>
      <c r="BL161" s="4">
        <f>(COUNTIF(QuizzesByQuiz!H$2:H$100,C161)=0)*3</f>
        <v>3</v>
      </c>
      <c r="BM161" s="5">
        <v>44701.69394370247</v>
      </c>
      <c r="BN161" s="4" t="s">
        <v>1289</v>
      </c>
      <c r="BO161" s="6">
        <f>IFERROR(BP161/BQ161,"")</f>
        <v>0.82499999999999996</v>
      </c>
      <c r="BP161" s="4">
        <v>33</v>
      </c>
      <c r="BQ161" s="4">
        <v>40</v>
      </c>
      <c r="BR161" s="5">
        <v>44707.971275844844</v>
      </c>
      <c r="BS161" s="4" t="s">
        <v>1289</v>
      </c>
      <c r="BT161" s="6">
        <f>IFERROR(BU161/BV161,"")</f>
        <v>0.4</v>
      </c>
      <c r="BU161" s="4">
        <v>2</v>
      </c>
      <c r="BV161" s="4">
        <f>(COUNTIF(QuizzesByQuiz!I$2:I$100,C161)=0)*5</f>
        <v>5</v>
      </c>
      <c r="BW161" s="5">
        <v>44708.703370265488</v>
      </c>
      <c r="BX161" s="4" t="s">
        <v>1289</v>
      </c>
      <c r="BY161" s="6">
        <f>BZ161/CA161</f>
        <v>1</v>
      </c>
      <c r="BZ161" s="4">
        <v>100</v>
      </c>
      <c r="CA161" s="4">
        <v>100</v>
      </c>
      <c r="CB161" s="5">
        <v>44718.426140731375</v>
      </c>
      <c r="CC161" s="4" t="s">
        <v>1289</v>
      </c>
      <c r="CD161" s="6">
        <f>CE161/CF161</f>
        <v>1</v>
      </c>
      <c r="CE161" s="4">
        <v>100</v>
      </c>
      <c r="CF161" s="4">
        <v>100</v>
      </c>
      <c r="CG161" s="5">
        <v>44718.416684141528</v>
      </c>
      <c r="CH161" s="4" t="s">
        <v>1289</v>
      </c>
      <c r="CI161" s="6">
        <f>IFERROR(CJ161/CK161,"")</f>
        <v>0</v>
      </c>
      <c r="CK161" s="4">
        <f>(COUNTIF(QuizzesByQuiz!I$2:I$100,C161)=0)*1</f>
        <v>1</v>
      </c>
      <c r="CM161" s="4" t="s">
        <v>1289</v>
      </c>
      <c r="CN161" s="6">
        <f>IFERROR(CO161/CP161,"")</f>
        <v>0.90277777777777779</v>
      </c>
      <c r="CO161" s="4">
        <v>65</v>
      </c>
      <c r="CP161" s="4">
        <f>(COUNTIF('Exams by Exam'!D$2:D$5,C161)=0)*72</f>
        <v>72</v>
      </c>
      <c r="CQ161" s="5">
        <v>44720.09817467301</v>
      </c>
      <c r="CR161" s="4" t="s">
        <v>1289</v>
      </c>
      <c r="CS161" s="4" t="s">
        <v>1289</v>
      </c>
      <c r="CT161" s="6">
        <f>VLOOKUP(C161,Webwork!$G$2:$I$230,2,FALSE)/100</f>
        <v>0.98</v>
      </c>
    </row>
    <row r="162" spans="1:98" x14ac:dyDescent="0.2">
      <c r="A162" s="4" t="s">
        <v>983</v>
      </c>
      <c r="B162" s="4" t="s">
        <v>982</v>
      </c>
      <c r="C162" s="4" t="s">
        <v>979</v>
      </c>
      <c r="D162" s="8">
        <f>E162*20%+F162*10%+G162*40%+H162*30%</f>
        <v>0.89167592592592593</v>
      </c>
      <c r="E162" s="7">
        <f>CT162</f>
        <v>0.94</v>
      </c>
      <c r="F162" s="7">
        <f>(AVERAGE(K162,P162,U162,AK162,AP162,AU162,BE162,BJ162,BT162,CI162)+CD162)/(1+CD162)</f>
        <v>0.7675925925925926</v>
      </c>
      <c r="G162" s="6">
        <f>(SUM(Z162,AZ162,(BO162+BY162)/(1+BY162))-MIN(Z162,AZ162,(BO162+BY162)/(1+BY162)))/2</f>
        <v>0.82250000000000023</v>
      </c>
      <c r="H162" s="7">
        <f>CN162</f>
        <v>0.99305555555555558</v>
      </c>
      <c r="I162" s="4" t="s">
        <v>980</v>
      </c>
      <c r="J162" s="4" t="s">
        <v>1299</v>
      </c>
      <c r="K162" s="6">
        <f>IFERROR(L162/M162,"")</f>
        <v>1</v>
      </c>
      <c r="L162" s="4">
        <v>5</v>
      </c>
      <c r="M162" s="4">
        <f>(COUNTIF(QuizzesByQuiz!A$2:A$100,C162)=0)*5</f>
        <v>5</v>
      </c>
      <c r="N162" s="5">
        <v>44653.067147149537</v>
      </c>
      <c r="O162" s="4" t="s">
        <v>1289</v>
      </c>
      <c r="P162" s="6">
        <f>IFERROR(Q162/R162,"")</f>
        <v>0.25</v>
      </c>
      <c r="Q162" s="4">
        <v>1</v>
      </c>
      <c r="R162" s="4">
        <f>(COUNTIF(QuizzesByQuiz!B$2:B$100,C162)=0)*4</f>
        <v>4</v>
      </c>
      <c r="S162" s="5">
        <v>44659.685435754225</v>
      </c>
      <c r="T162" s="4" t="s">
        <v>1289</v>
      </c>
      <c r="U162" s="6" t="str">
        <f>IFERROR(V162/W162,"")</f>
        <v/>
      </c>
      <c r="W162" s="4">
        <f>(COUNTIF(QuizzesByQuiz!C$2:C$100,C162)=0)*5</f>
        <v>0</v>
      </c>
      <c r="Y162" s="4" t="s">
        <v>1289</v>
      </c>
      <c r="Z162" s="6">
        <f>IFERROR(AA162/AB162,"")</f>
        <v>0.72</v>
      </c>
      <c r="AA162" s="4">
        <f>IF(COUNTA(AC162,AG162)&gt;0, MAX(AC162,AG162),"")</f>
        <v>18</v>
      </c>
      <c r="AB162" s="4">
        <f>25</f>
        <v>25</v>
      </c>
      <c r="AD162" s="4">
        <v>25</v>
      </c>
      <c r="AF162" s="4" t="s">
        <v>1289</v>
      </c>
      <c r="AG162" s="4">
        <v>18</v>
      </c>
      <c r="AH162" s="4">
        <v>25</v>
      </c>
      <c r="AI162" s="5">
        <v>44675.684660057086</v>
      </c>
      <c r="AJ162" s="4" t="s">
        <v>1289</v>
      </c>
      <c r="AK162" s="6">
        <f>IFERROR(AL162/AM162,"")</f>
        <v>1</v>
      </c>
      <c r="AL162" s="4">
        <v>5</v>
      </c>
      <c r="AM162" s="4">
        <f>(COUNTIF(QuizzesByQuiz!D$2:D$100,C162)=0)*5</f>
        <v>5</v>
      </c>
      <c r="AN162" s="5">
        <v>44675.678842031804</v>
      </c>
      <c r="AO162" s="4" t="s">
        <v>1289</v>
      </c>
      <c r="AP162" s="6">
        <f>IFERROR(AQ162/AR162,"")</f>
        <v>0.66666666666666663</v>
      </c>
      <c r="AQ162" s="4">
        <v>2</v>
      </c>
      <c r="AR162" s="4">
        <f>(COUNTIF(QuizzesByQuiz!E$2:E$100,C162)=0)*3</f>
        <v>3</v>
      </c>
      <c r="AS162" s="5">
        <v>44680.80433936257</v>
      </c>
      <c r="AT162" s="4" t="s">
        <v>1289</v>
      </c>
      <c r="AU162" s="6">
        <f>IFERROR(AV162/AW162,"")</f>
        <v>0.5</v>
      </c>
      <c r="AV162" s="4">
        <v>3</v>
      </c>
      <c r="AW162" s="4">
        <f>(COUNTIF(QuizzesByQuiz!F$2:F$100,C162)=0)*6</f>
        <v>6</v>
      </c>
      <c r="AX162" s="5">
        <v>44687.937171902158</v>
      </c>
      <c r="AY162" s="4" t="s">
        <v>1289</v>
      </c>
      <c r="AZ162" s="6">
        <f>IFERROR(BA162/BB162,"")</f>
        <v>0.67391304347826086</v>
      </c>
      <c r="BA162" s="4">
        <v>15.5</v>
      </c>
      <c r="BB162" s="4">
        <v>23</v>
      </c>
      <c r="BC162" s="5">
        <v>44692.286000540073</v>
      </c>
      <c r="BD162" s="4" t="s">
        <v>1289</v>
      </c>
      <c r="BE162" s="6">
        <f>IFERROR(BF162/BG162,"")</f>
        <v>0.66666666666666663</v>
      </c>
      <c r="BF162" s="4">
        <v>2</v>
      </c>
      <c r="BG162" s="4">
        <f>(COUNTIF(QuizzesByQuiz!G$2:G$100,C162)=0)*3</f>
        <v>3</v>
      </c>
      <c r="BH162" s="5">
        <v>44698.62112017427</v>
      </c>
      <c r="BI162" s="4" t="s">
        <v>1289</v>
      </c>
      <c r="BJ162" s="6">
        <f>IFERROR(BK162/BL162,"")</f>
        <v>0.33333333333333331</v>
      </c>
      <c r="BK162" s="4">
        <v>1</v>
      </c>
      <c r="BL162" s="4">
        <f>(COUNTIF(QuizzesByQuiz!H$2:H$100,C162)=0)*3</f>
        <v>3</v>
      </c>
      <c r="BM162" s="5">
        <v>44701.824793821768</v>
      </c>
      <c r="BN162" s="4" t="s">
        <v>1289</v>
      </c>
      <c r="BO162" s="6">
        <f>IFERROR(BP162/BQ162,"")</f>
        <v>0.85</v>
      </c>
      <c r="BP162" s="4">
        <v>34</v>
      </c>
      <c r="BQ162" s="4">
        <v>40</v>
      </c>
      <c r="BR162" s="5">
        <v>44707.97132279264</v>
      </c>
      <c r="BS162" s="4" t="s">
        <v>1289</v>
      </c>
      <c r="BT162" s="6">
        <f>IFERROR(BU162/BV162,"")</f>
        <v>0.4</v>
      </c>
      <c r="BU162" s="4">
        <v>2</v>
      </c>
      <c r="BV162" s="4">
        <f>(COUNTIF(QuizzesByQuiz!I$2:I$100,C162)=0)*5</f>
        <v>5</v>
      </c>
      <c r="BW162" s="5">
        <v>44708.725647768726</v>
      </c>
      <c r="BX162" s="4" t="s">
        <v>1289</v>
      </c>
      <c r="BY162" s="6">
        <f>BZ162/CA162</f>
        <v>1</v>
      </c>
      <c r="BZ162" s="4">
        <v>100</v>
      </c>
      <c r="CA162" s="4">
        <v>100</v>
      </c>
      <c r="CB162" s="5">
        <v>44715.259444993382</v>
      </c>
      <c r="CC162" s="4" t="s">
        <v>1289</v>
      </c>
      <c r="CD162" s="6">
        <f>CE162/CF162</f>
        <v>1</v>
      </c>
      <c r="CE162" s="4">
        <v>100</v>
      </c>
      <c r="CF162" s="4">
        <v>100</v>
      </c>
      <c r="CG162" s="5">
        <v>44718.000323176246</v>
      </c>
      <c r="CH162" s="4" t="s">
        <v>1289</v>
      </c>
      <c r="CI162" s="6">
        <f>IFERROR(CJ162/CK162,"")</f>
        <v>0</v>
      </c>
      <c r="CJ162" s="4">
        <v>0</v>
      </c>
      <c r="CK162" s="4">
        <f>(COUNTIF(QuizzesByQuiz!I$2:I$100,C162)=0)*1</f>
        <v>1</v>
      </c>
      <c r="CL162" s="5">
        <v>44715.763466061675</v>
      </c>
      <c r="CM162" s="4" t="s">
        <v>1289</v>
      </c>
      <c r="CN162" s="6">
        <f>IFERROR(CO162/CP162,"")</f>
        <v>0.99305555555555558</v>
      </c>
      <c r="CO162" s="4">
        <v>71.5</v>
      </c>
      <c r="CP162" s="4">
        <f>(COUNTIF('Exams by Exam'!D$2:D$5,C162)=0)*72</f>
        <v>72</v>
      </c>
      <c r="CQ162" s="5">
        <v>44720.097939818123</v>
      </c>
      <c r="CR162" s="4" t="s">
        <v>1289</v>
      </c>
      <c r="CS162" s="4" t="s">
        <v>1289</v>
      </c>
      <c r="CT162" s="6">
        <f>VLOOKUP(C162,Webwork!$G$2:$I$230,2,FALSE)/100</f>
        <v>0.94</v>
      </c>
    </row>
    <row r="163" spans="1:98" x14ac:dyDescent="0.2">
      <c r="A163" s="4" t="s">
        <v>209</v>
      </c>
      <c r="B163" s="4" t="s">
        <v>208</v>
      </c>
      <c r="C163" s="4" t="s">
        <v>205</v>
      </c>
      <c r="D163" s="8">
        <f>E163*20%+F163*10%+G163*40%+H163*30%</f>
        <v>0.89416304347826103</v>
      </c>
      <c r="E163" s="7">
        <f>CT163</f>
        <v>0.98</v>
      </c>
      <c r="F163" s="7">
        <f>(AVERAGE(K163,P163,U163,AK163,AP163,AU163,BE163,BJ163,BT163,CI163)+CD163)/(1+CD163)</f>
        <v>0.91833333333333333</v>
      </c>
      <c r="G163" s="6">
        <f>(SUM(Z163,AZ163,(BO163+BY163)/(1+BY163))-MIN(Z163,AZ163,(BO163+BY163)/(1+BY163)))/2</f>
        <v>0.86478260869565216</v>
      </c>
      <c r="H163" s="7">
        <f>CN163</f>
        <v>0.86805555555555558</v>
      </c>
      <c r="I163" s="4" t="s">
        <v>206</v>
      </c>
      <c r="J163" s="4" t="s">
        <v>1297</v>
      </c>
      <c r="K163" s="6">
        <f>IFERROR(L163/M163,"")</f>
        <v>1</v>
      </c>
      <c r="L163" s="4">
        <v>5</v>
      </c>
      <c r="M163" s="4">
        <f>(COUNTIF(QuizzesByQuiz!A$2:A$100,C163)=0)*5</f>
        <v>5</v>
      </c>
      <c r="N163" s="5">
        <v>44653.067148172653</v>
      </c>
      <c r="O163" s="4" t="s">
        <v>1289</v>
      </c>
      <c r="P163" s="6">
        <f>IFERROR(Q163/R163,"")</f>
        <v>0.75</v>
      </c>
      <c r="Q163" s="4">
        <v>3</v>
      </c>
      <c r="R163" s="4">
        <f>(COUNTIF(QuizzesByQuiz!B$2:B$100,C163)=0)*4</f>
        <v>4</v>
      </c>
      <c r="S163" s="5">
        <v>44659.685436081374</v>
      </c>
      <c r="T163" s="4" t="s">
        <v>1289</v>
      </c>
      <c r="U163" s="6">
        <f>IFERROR(V163/W163,"")</f>
        <v>1</v>
      </c>
      <c r="V163" s="4">
        <v>5</v>
      </c>
      <c r="W163" s="4">
        <f>(COUNTIF(QuizzesByQuiz!C$2:C$100,C163)=0)*5</f>
        <v>5</v>
      </c>
      <c r="X163" s="5">
        <v>44667.931409484583</v>
      </c>
      <c r="Y163" s="4" t="s">
        <v>1289</v>
      </c>
      <c r="Z163" s="6">
        <f>IFERROR(AA163/AB163,"")</f>
        <v>0.86</v>
      </c>
      <c r="AA163" s="4">
        <f>IF(COUNTA(AC163,AG163)&gt;0, MAX(AC163,AG163),"")</f>
        <v>21.5</v>
      </c>
      <c r="AB163" s="4">
        <f>25</f>
        <v>25</v>
      </c>
      <c r="AC163" s="4">
        <v>21.5</v>
      </c>
      <c r="AD163" s="4">
        <v>25</v>
      </c>
      <c r="AE163" s="5">
        <v>44674.675127001945</v>
      </c>
      <c r="AF163" s="4" t="s">
        <v>1289</v>
      </c>
      <c r="AH163" s="4">
        <v>25</v>
      </c>
      <c r="AJ163" s="4" t="s">
        <v>1289</v>
      </c>
      <c r="AK163" s="6">
        <f>IFERROR(AL163/AM163,"")</f>
        <v>1</v>
      </c>
      <c r="AL163" s="4">
        <v>5</v>
      </c>
      <c r="AM163" s="4">
        <f>(COUNTIF(QuizzesByQuiz!D$2:D$100,C163)=0)*5</f>
        <v>5</v>
      </c>
      <c r="AN163" s="5">
        <v>44675.67884282372</v>
      </c>
      <c r="AO163" s="4" t="s">
        <v>1289</v>
      </c>
      <c r="AP163" s="6">
        <f>IFERROR(AQ163/AR163,"")</f>
        <v>1</v>
      </c>
      <c r="AQ163" s="4">
        <v>3</v>
      </c>
      <c r="AR163" s="4">
        <f>(COUNTIF(QuizzesByQuiz!E$2:E$100,C163)=0)*3</f>
        <v>3</v>
      </c>
      <c r="AS163" s="5">
        <v>44680.80433895177</v>
      </c>
      <c r="AT163" s="4" t="s">
        <v>1289</v>
      </c>
      <c r="AU163" s="6">
        <f>IFERROR(AV163/AW163,"")</f>
        <v>0.83333333333333337</v>
      </c>
      <c r="AV163" s="4">
        <v>5</v>
      </c>
      <c r="AW163" s="4">
        <f>(COUNTIF(QuizzesByQuiz!F$2:F$100,C163)=0)*6</f>
        <v>6</v>
      </c>
      <c r="AX163" s="5">
        <v>44687.937172207901</v>
      </c>
      <c r="AY163" s="4" t="s">
        <v>1289</v>
      </c>
      <c r="AZ163" s="6">
        <f>IFERROR(BA163/BB163,"")</f>
        <v>0.86956521739130432</v>
      </c>
      <c r="BA163" s="4">
        <v>20</v>
      </c>
      <c r="BB163" s="4">
        <v>23</v>
      </c>
      <c r="BC163" s="5">
        <v>44692.295502111308</v>
      </c>
      <c r="BD163" s="4" t="s">
        <v>1289</v>
      </c>
      <c r="BE163" s="6">
        <f>IFERROR(BF163/BG163,"")</f>
        <v>1</v>
      </c>
      <c r="BF163" s="4">
        <v>3</v>
      </c>
      <c r="BG163" s="4">
        <f>(COUNTIF(QuizzesByQuiz!G$2:G$100,C163)=0)*3</f>
        <v>3</v>
      </c>
      <c r="BH163" s="5">
        <v>44698.621119365373</v>
      </c>
      <c r="BI163" s="4" t="s">
        <v>1289</v>
      </c>
      <c r="BJ163" s="6">
        <f>IFERROR(BK163/BL163,"")</f>
        <v>1</v>
      </c>
      <c r="BK163" s="4">
        <v>3</v>
      </c>
      <c r="BL163" s="4">
        <f>(COUNTIF(QuizzesByQuiz!H$2:H$100,C163)=0)*3</f>
        <v>3</v>
      </c>
      <c r="BM163" s="5">
        <v>44701.824793793116</v>
      </c>
      <c r="BN163" s="4" t="s">
        <v>1289</v>
      </c>
      <c r="BO163" s="6">
        <f>IFERROR(BP163/BQ163,"")</f>
        <v>0</v>
      </c>
      <c r="BQ163" s="4">
        <v>40</v>
      </c>
      <c r="BS163" s="4" t="s">
        <v>1289</v>
      </c>
      <c r="BT163" s="6">
        <f>IFERROR(BU163/BV163,"")</f>
        <v>0.6</v>
      </c>
      <c r="BU163" s="4">
        <v>3</v>
      </c>
      <c r="BV163" s="4">
        <f>(COUNTIF(QuizzesByQuiz!I$2:I$100,C163)=0)*5</f>
        <v>5</v>
      </c>
      <c r="BW163" s="5">
        <v>44708.72564814052</v>
      </c>
      <c r="BX163" s="4" t="s">
        <v>1289</v>
      </c>
      <c r="BY163" s="6">
        <f>BZ163/CA163</f>
        <v>0</v>
      </c>
      <c r="CA163" s="4">
        <v>100</v>
      </c>
      <c r="CC163" s="4" t="s">
        <v>1289</v>
      </c>
      <c r="CD163" s="6">
        <f>CE163/CF163</f>
        <v>0</v>
      </c>
      <c r="CF163" s="4">
        <v>100</v>
      </c>
      <c r="CH163" s="4" t="s">
        <v>1289</v>
      </c>
      <c r="CI163" s="6">
        <f>IFERROR(CJ163/CK163,"")</f>
        <v>1</v>
      </c>
      <c r="CJ163" s="4">
        <v>1</v>
      </c>
      <c r="CK163" s="4">
        <f>(COUNTIF(QuizzesByQuiz!I$2:I$100,C163)=0)*1</f>
        <v>1</v>
      </c>
      <c r="CL163" s="5">
        <v>44715.763466414523</v>
      </c>
      <c r="CM163" s="4" t="s">
        <v>1289</v>
      </c>
      <c r="CN163" s="6">
        <f>IFERROR(CO163/CP163,"")</f>
        <v>0.86805555555555558</v>
      </c>
      <c r="CO163" s="4">
        <v>62.5</v>
      </c>
      <c r="CP163" s="4">
        <f>(COUNTIF('Exams by Exam'!D$2:D$5,C163)=0)*72</f>
        <v>72</v>
      </c>
      <c r="CQ163" s="5">
        <v>44720.097940247506</v>
      </c>
      <c r="CR163" s="4" t="s">
        <v>1289</v>
      </c>
      <c r="CS163" s="4" t="s">
        <v>1289</v>
      </c>
      <c r="CT163" s="6">
        <f>VLOOKUP(C163,Webwork!$G$2:$I$230,2,FALSE)/100</f>
        <v>0.98</v>
      </c>
    </row>
    <row r="164" spans="1:98" x14ac:dyDescent="0.2">
      <c r="A164" s="4" t="s">
        <v>167</v>
      </c>
      <c r="B164" s="4" t="s">
        <v>166</v>
      </c>
      <c r="C164" s="4" t="s">
        <v>162</v>
      </c>
      <c r="D164" s="8">
        <f>E164*20%+F164*10%+G164*40%+H164*30%</f>
        <v>0.8943840579710145</v>
      </c>
      <c r="E164" s="7">
        <f>CT164</f>
        <v>0.97</v>
      </c>
      <c r="F164" s="7">
        <f>(AVERAGE(K164,P164,U164,AK164,AP164,AU164,BE164,BJ164,BT164,CI164)+CD164)/(1+CD164)</f>
        <v>0.78500000000000003</v>
      </c>
      <c r="G164" s="6">
        <f>(SUM(Z164,AZ164,(BO164+BY164)/(1+BY164))-MIN(Z164,AZ164,(BO164+BY164)/(1+BY164)))/2</f>
        <v>0.88804347826086949</v>
      </c>
      <c r="H164" s="7">
        <f>CN164</f>
        <v>0.88888888888888884</v>
      </c>
      <c r="I164" s="4" t="s">
        <v>164</v>
      </c>
      <c r="J164" s="4" t="s">
        <v>1298</v>
      </c>
      <c r="K164" s="6">
        <f>IFERROR(L164/M164,"")</f>
        <v>1</v>
      </c>
      <c r="L164" s="4">
        <v>5</v>
      </c>
      <c r="M164" s="4">
        <f>(COUNTIF(QuizzesByQuiz!A$2:A$100,C164)=0)*5</f>
        <v>5</v>
      </c>
      <c r="N164" s="5">
        <v>44653.067147877162</v>
      </c>
      <c r="O164" s="4" t="s">
        <v>1289</v>
      </c>
      <c r="P164" s="6">
        <f>IFERROR(Q164/R164,"")</f>
        <v>0.5</v>
      </c>
      <c r="Q164" s="4">
        <v>2</v>
      </c>
      <c r="R164" s="4">
        <f>(COUNTIF(QuizzesByQuiz!B$2:B$100,C164)=0)*4</f>
        <v>4</v>
      </c>
      <c r="S164" s="5">
        <v>44659.685435926251</v>
      </c>
      <c r="T164" s="4" t="s">
        <v>1289</v>
      </c>
      <c r="U164" s="6">
        <f>IFERROR(V164/W164,"")</f>
        <v>0.8</v>
      </c>
      <c r="V164" s="4">
        <v>4</v>
      </c>
      <c r="W164" s="4">
        <f>(COUNTIF(QuizzesByQuiz!C$2:C$100,C164)=0)*5</f>
        <v>5</v>
      </c>
      <c r="X164" s="5">
        <v>44667.93140909895</v>
      </c>
      <c r="Y164" s="4" t="s">
        <v>1289</v>
      </c>
      <c r="Z164" s="6">
        <f>IFERROR(AA164/AB164,"")</f>
        <v>0.6</v>
      </c>
      <c r="AA164" s="4">
        <f>IF(COUNTA(AC164,AG164)&gt;0, MAX(AC164,AG164),"")</f>
        <v>15</v>
      </c>
      <c r="AB164" s="4">
        <f>25</f>
        <v>25</v>
      </c>
      <c r="AC164" s="4">
        <v>15</v>
      </c>
      <c r="AD164" s="4">
        <v>25</v>
      </c>
      <c r="AE164" s="5">
        <v>44674.675127237977</v>
      </c>
      <c r="AF164" s="4" t="s">
        <v>1289</v>
      </c>
      <c r="AH164" s="4">
        <v>25</v>
      </c>
      <c r="AJ164" s="4" t="s">
        <v>1289</v>
      </c>
      <c r="AK164" s="6">
        <f>IFERROR(AL164/AM164,"")</f>
        <v>1</v>
      </c>
      <c r="AL164" s="4">
        <v>5</v>
      </c>
      <c r="AM164" s="4">
        <f>(COUNTIF(QuizzesByQuiz!D$2:D$100,C164)=0)*5</f>
        <v>5</v>
      </c>
      <c r="AN164" s="5">
        <v>44675.678841700152</v>
      </c>
      <c r="AO164" s="4" t="s">
        <v>1289</v>
      </c>
      <c r="AP164" s="6">
        <f>IFERROR(AQ164/AR164,"")</f>
        <v>0.66666666666666663</v>
      </c>
      <c r="AQ164" s="4">
        <v>2</v>
      </c>
      <c r="AR164" s="4">
        <f>(COUNTIF(QuizzesByQuiz!E$2:E$100,C164)=0)*3</f>
        <v>3</v>
      </c>
      <c r="AS164" s="5">
        <v>44680.804339008915</v>
      </c>
      <c r="AT164" s="4" t="s">
        <v>1289</v>
      </c>
      <c r="AU164" s="6">
        <f>IFERROR(AV164/AW164,"")</f>
        <v>0.33333333333333331</v>
      </c>
      <c r="AV164" s="4">
        <v>2</v>
      </c>
      <c r="AW164" s="4">
        <f>(COUNTIF(QuizzesByQuiz!F$2:F$100,C164)=0)*6</f>
        <v>6</v>
      </c>
      <c r="AX164" s="5">
        <v>44687.937172059304</v>
      </c>
      <c r="AY164" s="4" t="s">
        <v>1289</v>
      </c>
      <c r="AZ164" s="6">
        <f>IFERROR(BA164/BB164,"")</f>
        <v>0.82608695652173914</v>
      </c>
      <c r="BA164" s="4">
        <v>19</v>
      </c>
      <c r="BB164" s="4">
        <v>23</v>
      </c>
      <c r="BC164" s="5">
        <v>44692.285552542773</v>
      </c>
      <c r="BD164" s="4" t="s">
        <v>1289</v>
      </c>
      <c r="BE164" s="6">
        <f>IFERROR(BF164/BG164,"")</f>
        <v>0.66666666666666663</v>
      </c>
      <c r="BF164" s="4">
        <v>2</v>
      </c>
      <c r="BG164" s="4">
        <f>(COUNTIF(QuizzesByQuiz!G$2:G$100,C164)=0)*3</f>
        <v>3</v>
      </c>
      <c r="BH164" s="5">
        <v>44698.621119907795</v>
      </c>
      <c r="BI164" s="4" t="s">
        <v>1289</v>
      </c>
      <c r="BJ164" s="6">
        <f>IFERROR(BK164/BL164,"")</f>
        <v>0.33333333333333331</v>
      </c>
      <c r="BK164" s="4">
        <v>1</v>
      </c>
      <c r="BL164" s="4">
        <f>(COUNTIF(QuizzesByQuiz!H$2:H$100,C164)=0)*3</f>
        <v>3</v>
      </c>
      <c r="BM164" s="5">
        <v>44701.824794194952</v>
      </c>
      <c r="BN164" s="4" t="s">
        <v>1289</v>
      </c>
      <c r="BO164" s="6">
        <f>IFERROR(BP164/BQ164,"")</f>
        <v>0.9</v>
      </c>
      <c r="BP164" s="4">
        <v>36</v>
      </c>
      <c r="BQ164" s="4">
        <v>40</v>
      </c>
      <c r="BR164" s="5">
        <v>44707.971258650367</v>
      </c>
      <c r="BS164" s="4" t="s">
        <v>1289</v>
      </c>
      <c r="BT164" s="6">
        <f>IFERROR(BU164/BV164,"")</f>
        <v>0.4</v>
      </c>
      <c r="BU164" s="4">
        <v>2</v>
      </c>
      <c r="BV164" s="4">
        <f>(COUNTIF(QuizzesByQuiz!I$2:I$100,C164)=0)*5</f>
        <v>5</v>
      </c>
      <c r="BW164" s="5">
        <v>44708.72564761102</v>
      </c>
      <c r="BX164" s="4" t="s">
        <v>1289</v>
      </c>
      <c r="BY164" s="6">
        <f>BZ164/CA164</f>
        <v>1</v>
      </c>
      <c r="BZ164" s="4">
        <v>100</v>
      </c>
      <c r="CA164" s="4">
        <v>100</v>
      </c>
      <c r="CB164" s="5">
        <v>44718.958709030936</v>
      </c>
      <c r="CC164" s="4" t="s">
        <v>1289</v>
      </c>
      <c r="CD164" s="6">
        <f>CE164/CF164</f>
        <v>1</v>
      </c>
      <c r="CE164" s="4">
        <v>100</v>
      </c>
      <c r="CF164" s="4">
        <v>100</v>
      </c>
      <c r="CG164" s="5">
        <v>44718.940823094235</v>
      </c>
      <c r="CH164" s="4" t="s">
        <v>1289</v>
      </c>
      <c r="CI164" s="6">
        <f>IFERROR(CJ164/CK164,"")</f>
        <v>0</v>
      </c>
      <c r="CJ164" s="4">
        <v>0</v>
      </c>
      <c r="CK164" s="4">
        <f>(COUNTIF(QuizzesByQuiz!I$2:I$100,C164)=0)*1</f>
        <v>1</v>
      </c>
      <c r="CL164" s="5">
        <v>44715.763465985314</v>
      </c>
      <c r="CM164" s="4" t="s">
        <v>1289</v>
      </c>
      <c r="CN164" s="6">
        <f>IFERROR(CO164/CP164,"")</f>
        <v>0.88888888888888884</v>
      </c>
      <c r="CO164" s="4">
        <v>64</v>
      </c>
      <c r="CP164" s="4">
        <f>(COUNTIF('Exams by Exam'!D$2:D$5,C164)=0)*72</f>
        <v>72</v>
      </c>
      <c r="CQ164" s="5">
        <v>44720.09804235684</v>
      </c>
      <c r="CR164" s="4" t="s">
        <v>1289</v>
      </c>
      <c r="CS164" s="4" t="s">
        <v>1289</v>
      </c>
      <c r="CT164" s="6">
        <f>VLOOKUP(C164,Webwork!$G$2:$I$230,2,FALSE)/100</f>
        <v>0.97</v>
      </c>
    </row>
    <row r="165" spans="1:98" x14ac:dyDescent="0.2">
      <c r="A165" s="4" t="s">
        <v>1214</v>
      </c>
      <c r="B165" s="4" t="s">
        <v>1213</v>
      </c>
      <c r="C165" s="4" t="s">
        <v>1210</v>
      </c>
      <c r="D165" s="8">
        <f>E165*20%+F165*10%+G165*40%+H165*30%</f>
        <v>0.89463566827697272</v>
      </c>
      <c r="E165" s="7">
        <f>CT165</f>
        <v>1</v>
      </c>
      <c r="F165" s="7">
        <f>(AVERAGE(K165,P165,U165,AK165,AP165,AU165,BE165,BJ165,BT165,CI165)+CD165)/(1+CD165)</f>
        <v>0.78240740740740744</v>
      </c>
      <c r="G165" s="6">
        <f>(SUM(Z165,AZ165,(BO165+BY165)/(1+BY165))-MIN(Z165,AZ165,(BO165+BY165)/(1+BY165)))/2</f>
        <v>0.82744565217391308</v>
      </c>
      <c r="H165" s="7">
        <f>CN165</f>
        <v>0.95138888888888884</v>
      </c>
      <c r="I165" s="4" t="s">
        <v>1211</v>
      </c>
      <c r="J165" s="4" t="s">
        <v>1291</v>
      </c>
      <c r="K165" s="6">
        <f>IFERROR(L165/M165,"")</f>
        <v>1</v>
      </c>
      <c r="L165" s="4">
        <v>5</v>
      </c>
      <c r="M165" s="4">
        <f>(COUNTIF(QuizzesByQuiz!A$2:A$100,C165)=0)*5</f>
        <v>5</v>
      </c>
      <c r="N165" s="5">
        <v>44653.065620668123</v>
      </c>
      <c r="O165" s="4" t="s">
        <v>1289</v>
      </c>
      <c r="P165" s="6">
        <f>IFERROR(Q165/R165,"")</f>
        <v>0.25</v>
      </c>
      <c r="Q165" s="4">
        <v>1</v>
      </c>
      <c r="R165" s="4">
        <f>(COUNTIF(QuizzesByQuiz!B$2:B$100,C165)=0)*4</f>
        <v>4</v>
      </c>
      <c r="S165" s="5">
        <v>44659.684212605673</v>
      </c>
      <c r="T165" s="4" t="s">
        <v>1289</v>
      </c>
      <c r="U165" s="6" t="str">
        <f>IFERROR(V165/W165,"")</f>
        <v/>
      </c>
      <c r="W165" s="4">
        <f>(COUNTIF(QuizzesByQuiz!C$2:C$100,C165)=0)*5</f>
        <v>0</v>
      </c>
      <c r="Y165" s="4" t="s">
        <v>1289</v>
      </c>
      <c r="Z165" s="6">
        <f>IFERROR(AA165/AB165,"")</f>
        <v>0.5</v>
      </c>
      <c r="AA165" s="4">
        <f>IF(COUNTA(AC165,AG165)&gt;0, MAX(AC165,AG165),"")</f>
        <v>12.5</v>
      </c>
      <c r="AB165" s="4">
        <f>25</f>
        <v>25</v>
      </c>
      <c r="AC165" s="4">
        <v>12.5</v>
      </c>
      <c r="AD165" s="4">
        <v>25</v>
      </c>
      <c r="AE165" s="5">
        <v>44674.675295031251</v>
      </c>
      <c r="AF165" s="4" t="s">
        <v>1289</v>
      </c>
      <c r="AH165" s="4">
        <v>25</v>
      </c>
      <c r="AJ165" s="4" t="s">
        <v>1289</v>
      </c>
      <c r="AK165" s="6">
        <f>IFERROR(AL165/AM165,"")</f>
        <v>1</v>
      </c>
      <c r="AL165" s="4">
        <v>5</v>
      </c>
      <c r="AM165" s="4">
        <f>(COUNTIF(QuizzesByQuiz!D$2:D$100,C165)=0)*5</f>
        <v>5</v>
      </c>
      <c r="AN165" s="5">
        <v>44674.701727649022</v>
      </c>
      <c r="AO165" s="4" t="s">
        <v>1289</v>
      </c>
      <c r="AP165" s="6">
        <f>IFERROR(AQ165/AR165,"")</f>
        <v>0</v>
      </c>
      <c r="AQ165" s="4">
        <v>0</v>
      </c>
      <c r="AR165" s="4">
        <f>(COUNTIF(QuizzesByQuiz!E$2:E$100,C165)=0)*3</f>
        <v>3</v>
      </c>
      <c r="AS165" s="5">
        <v>44680.734393261897</v>
      </c>
      <c r="AT165" s="4" t="s">
        <v>1289</v>
      </c>
      <c r="AU165" s="6">
        <f>IFERROR(AV165/AW165,"")</f>
        <v>0.5</v>
      </c>
      <c r="AV165" s="4">
        <v>3</v>
      </c>
      <c r="AW165" s="4">
        <f>(COUNTIF(QuizzesByQuiz!F$2:F$100,C165)=0)*6</f>
        <v>6</v>
      </c>
      <c r="AX165" s="5">
        <v>44687.695803088049</v>
      </c>
      <c r="AY165" s="4" t="s">
        <v>1289</v>
      </c>
      <c r="AZ165" s="6">
        <f>IFERROR(BA165/BB165,"")</f>
        <v>0.71739130434782605</v>
      </c>
      <c r="BA165" s="4">
        <v>16.5</v>
      </c>
      <c r="BB165" s="4">
        <v>23</v>
      </c>
      <c r="BC165" s="5">
        <v>44692.284019996863</v>
      </c>
      <c r="BD165" s="4" t="s">
        <v>1289</v>
      </c>
      <c r="BE165" s="6">
        <f>IFERROR(BF165/BG165,"")</f>
        <v>0.33333333333333331</v>
      </c>
      <c r="BF165" s="4">
        <v>1</v>
      </c>
      <c r="BG165" s="4">
        <f>(COUNTIF(QuizzesByQuiz!G$2:G$100,C165)=0)*3</f>
        <v>3</v>
      </c>
      <c r="BH165" s="5">
        <v>44694.696380241621</v>
      </c>
      <c r="BI165" s="4" t="s">
        <v>1289</v>
      </c>
      <c r="BJ165" s="6">
        <f>IFERROR(BK165/BL165,"")</f>
        <v>0</v>
      </c>
      <c r="BK165" s="4">
        <v>0</v>
      </c>
      <c r="BL165" s="4">
        <f>(COUNTIF(QuizzesByQuiz!H$2:H$100,C165)=0)*3</f>
        <v>3</v>
      </c>
      <c r="BM165" s="5">
        <v>44701.693943280821</v>
      </c>
      <c r="BN165" s="4" t="s">
        <v>1289</v>
      </c>
      <c r="BO165" s="6">
        <f>IFERROR(BP165/BQ165,"")</f>
        <v>0.875</v>
      </c>
      <c r="BP165" s="4">
        <v>35</v>
      </c>
      <c r="BQ165" s="4">
        <v>40</v>
      </c>
      <c r="BR165" s="5">
        <v>44707.971685923978</v>
      </c>
      <c r="BS165" s="4" t="s">
        <v>1289</v>
      </c>
      <c r="BT165" s="6">
        <f>IFERROR(BU165/BV165,"")</f>
        <v>1</v>
      </c>
      <c r="BU165" s="4">
        <v>5</v>
      </c>
      <c r="BV165" s="4">
        <f>(COUNTIF(QuizzesByQuiz!I$2:I$100,C165)=0)*5</f>
        <v>5</v>
      </c>
      <c r="BW165" s="5">
        <v>44708.70337084018</v>
      </c>
      <c r="BX165" s="4" t="s">
        <v>1289</v>
      </c>
      <c r="BY165" s="6">
        <f>BZ165/CA165</f>
        <v>1</v>
      </c>
      <c r="BZ165" s="4">
        <v>100</v>
      </c>
      <c r="CA165" s="4">
        <v>100</v>
      </c>
      <c r="CB165" s="5">
        <v>44718.203758026946</v>
      </c>
      <c r="CC165" s="4" t="s">
        <v>1289</v>
      </c>
      <c r="CD165" s="6">
        <f>CE165/CF165</f>
        <v>1</v>
      </c>
      <c r="CE165" s="4">
        <v>100</v>
      </c>
      <c r="CF165" s="4">
        <v>100</v>
      </c>
      <c r="CG165" s="5">
        <v>44717.294712551018</v>
      </c>
      <c r="CH165" s="4" t="s">
        <v>1289</v>
      </c>
      <c r="CI165" s="6">
        <f>IFERROR(CJ165/CK165,"")</f>
        <v>1</v>
      </c>
      <c r="CJ165" s="4">
        <v>1</v>
      </c>
      <c r="CK165" s="4">
        <f>(COUNTIF(QuizzesByQuiz!I$2:I$100,C165)=0)*1</f>
        <v>1</v>
      </c>
      <c r="CL165" s="5">
        <v>44715.723811948505</v>
      </c>
      <c r="CM165" s="4" t="s">
        <v>1289</v>
      </c>
      <c r="CN165" s="6">
        <f>IFERROR(CO165/CP165,"")</f>
        <v>0.95138888888888884</v>
      </c>
      <c r="CO165" s="4">
        <v>68.5</v>
      </c>
      <c r="CP165" s="4">
        <f>(COUNTIF('Exams by Exam'!D$2:D$5,C165)=0)*72</f>
        <v>72</v>
      </c>
      <c r="CQ165" s="5">
        <v>44720.097940715146</v>
      </c>
      <c r="CR165" s="4" t="s">
        <v>1289</v>
      </c>
      <c r="CS165" s="4" t="s">
        <v>1289</v>
      </c>
      <c r="CT165" s="6">
        <f>VLOOKUP(C165,Webwork!$G$2:$I$230,2,FALSE)/100</f>
        <v>1</v>
      </c>
    </row>
    <row r="166" spans="1:98" x14ac:dyDescent="0.2">
      <c r="A166" s="4" t="s">
        <v>1252</v>
      </c>
      <c r="B166" s="4" t="s">
        <v>1251</v>
      </c>
      <c r="C166" s="4" t="s">
        <v>1248</v>
      </c>
      <c r="D166" s="8">
        <f>E166*20%+F166*10%+G166*40%+H166*30%</f>
        <v>0.89699275362318842</v>
      </c>
      <c r="E166" s="7">
        <f>CT166</f>
        <v>1</v>
      </c>
      <c r="F166" s="7">
        <f>(AVERAGE(K166,P166,U166,AK166,AP166,AU166,BE166,BJ166,BT166,CI166)+CD166)/(1+CD166)</f>
        <v>0.82916666666666661</v>
      </c>
      <c r="G166" s="6">
        <f>(SUM(Z166,AZ166,(BO166+BY166)/(1+BY166))-MIN(Z166,AZ166,(BO166+BY166)/(1+BY166)))/2</f>
        <v>0.81644021739130435</v>
      </c>
      <c r="H166" s="7">
        <f>CN166</f>
        <v>0.95833333333333337</v>
      </c>
      <c r="I166" s="4" t="s">
        <v>1249</v>
      </c>
      <c r="J166" s="4" t="s">
        <v>1301</v>
      </c>
      <c r="K166" s="6">
        <f>IFERROR(L166/M166,"")</f>
        <v>1</v>
      </c>
      <c r="L166" s="4">
        <v>5</v>
      </c>
      <c r="M166" s="4">
        <f>(COUNTIF(QuizzesByQuiz!A$2:A$100,C166)=0)*5</f>
        <v>5</v>
      </c>
      <c r="N166" s="5">
        <v>44650.909748528946</v>
      </c>
      <c r="O166" s="4" t="s">
        <v>1289</v>
      </c>
      <c r="P166" s="6">
        <f>IFERROR(Q166/R166,"")</f>
        <v>0</v>
      </c>
      <c r="Q166" s="4">
        <v>0</v>
      </c>
      <c r="R166" s="4">
        <f>(COUNTIF(QuizzesByQuiz!B$2:B$100,C166)=0)*4</f>
        <v>4</v>
      </c>
      <c r="S166" s="5">
        <v>44657.935528866758</v>
      </c>
      <c r="T166" s="4" t="s">
        <v>1289</v>
      </c>
      <c r="U166" s="6">
        <f>IFERROR(V166/W166,"")</f>
        <v>0.8</v>
      </c>
      <c r="V166" s="4">
        <v>4</v>
      </c>
      <c r="W166" s="4">
        <f>(COUNTIF(QuizzesByQuiz!C$2:C$100,C166)=0)*5</f>
        <v>5</v>
      </c>
      <c r="X166" s="5">
        <v>44677.865289538837</v>
      </c>
      <c r="Y166" s="4" t="s">
        <v>1289</v>
      </c>
      <c r="Z166" s="6">
        <f>IFERROR(AA166/AB166,"")</f>
        <v>0.54</v>
      </c>
      <c r="AA166" s="4">
        <f>IF(COUNTA(AC166,AG166)&gt;0, MAX(AC166,AG166),"")</f>
        <v>13.5</v>
      </c>
      <c r="AB166" s="4">
        <f>25</f>
        <v>25</v>
      </c>
      <c r="AD166" s="4">
        <v>25</v>
      </c>
      <c r="AF166" s="4" t="s">
        <v>1289</v>
      </c>
      <c r="AG166" s="4">
        <v>13.5</v>
      </c>
      <c r="AH166" s="4">
        <v>25</v>
      </c>
      <c r="AI166" s="5">
        <v>44675.682070260504</v>
      </c>
      <c r="AJ166" s="4" t="s">
        <v>1289</v>
      </c>
      <c r="AK166" s="6" t="str">
        <f>IFERROR(AL166/AM166,"")</f>
        <v/>
      </c>
      <c r="AM166" s="4">
        <f>(COUNTIF(QuizzesByQuiz!D$2:D$100,C166)=0)*5</f>
        <v>0</v>
      </c>
      <c r="AO166" s="4" t="s">
        <v>1289</v>
      </c>
      <c r="AP166" s="6">
        <f>IFERROR(AQ166/AR166,"")</f>
        <v>0.33333333333333331</v>
      </c>
      <c r="AQ166" s="4">
        <v>1</v>
      </c>
      <c r="AR166" s="4">
        <f>(COUNTIF(QuizzesByQuiz!E$2:E$100,C166)=0)*3</f>
        <v>3</v>
      </c>
      <c r="AS166" s="5">
        <v>44687.925386486822</v>
      </c>
      <c r="AT166" s="4" t="s">
        <v>1289</v>
      </c>
      <c r="AU166" s="6" t="str">
        <f>IFERROR(AV166/AW166,"")</f>
        <v/>
      </c>
      <c r="AW166" s="4">
        <f>(COUNTIF(QuizzesByQuiz!F$2:F$100,C166)=0)*6</f>
        <v>0</v>
      </c>
      <c r="AY166" s="4" t="s">
        <v>1289</v>
      </c>
      <c r="AZ166" s="6">
        <f>IFERROR(BA166/BB166,"")</f>
        <v>0.73913043478260865</v>
      </c>
      <c r="BA166" s="4">
        <v>17</v>
      </c>
      <c r="BB166" s="4">
        <v>23</v>
      </c>
      <c r="BC166" s="5">
        <v>44692.284577400984</v>
      </c>
      <c r="BD166" s="4" t="s">
        <v>1289</v>
      </c>
      <c r="BE166" s="6">
        <f>IFERROR(BF166/BG166,"")</f>
        <v>0.33333333333333331</v>
      </c>
      <c r="BF166" s="4">
        <v>1</v>
      </c>
      <c r="BG166" s="4">
        <f>(COUNTIF(QuizzesByQuiz!G$2:G$100,C166)=0)*3</f>
        <v>3</v>
      </c>
      <c r="BH166" s="5">
        <v>44694.823170621217</v>
      </c>
      <c r="BI166" s="4" t="s">
        <v>1289</v>
      </c>
      <c r="BJ166" s="6">
        <f>IFERROR(BK166/BL166,"")</f>
        <v>1</v>
      </c>
      <c r="BK166" s="4">
        <v>3</v>
      </c>
      <c r="BL166" s="4">
        <f>(COUNTIF(QuizzesByQuiz!H$2:H$100,C166)=0)*3</f>
        <v>3</v>
      </c>
      <c r="BM166" s="5">
        <v>44702.033766398687</v>
      </c>
      <c r="BN166" s="4" t="s">
        <v>1289</v>
      </c>
      <c r="BO166" s="6">
        <f>IFERROR(BP166/BQ166,"")</f>
        <v>0.78749999999999998</v>
      </c>
      <c r="BP166" s="4">
        <v>31.5</v>
      </c>
      <c r="BQ166" s="4">
        <v>40</v>
      </c>
      <c r="BR166" s="5">
        <v>44707.971685970144</v>
      </c>
      <c r="BS166" s="4" t="s">
        <v>1289</v>
      </c>
      <c r="BT166" s="6">
        <f>IFERROR(BU166/BV166,"")</f>
        <v>0.8</v>
      </c>
      <c r="BU166" s="4">
        <v>4</v>
      </c>
      <c r="BV166" s="4">
        <f>(COUNTIF(QuizzesByQuiz!I$2:I$100,C166)=0)*5</f>
        <v>5</v>
      </c>
      <c r="BW166" s="5">
        <v>44712.929439886982</v>
      </c>
      <c r="BX166" s="4" t="s">
        <v>1289</v>
      </c>
      <c r="BY166" s="6">
        <f>BZ166/CA166</f>
        <v>1</v>
      </c>
      <c r="BZ166" s="4">
        <v>100</v>
      </c>
      <c r="CA166" s="4">
        <v>100</v>
      </c>
      <c r="CB166" s="5">
        <v>44717.94867492505</v>
      </c>
      <c r="CC166" s="4" t="s">
        <v>1289</v>
      </c>
      <c r="CD166" s="6">
        <f>CE166/CF166</f>
        <v>1</v>
      </c>
      <c r="CE166" s="4">
        <v>100</v>
      </c>
      <c r="CF166" s="4">
        <v>100</v>
      </c>
      <c r="CG166" s="5">
        <v>44719.168888679924</v>
      </c>
      <c r="CH166" s="4" t="s">
        <v>1289</v>
      </c>
      <c r="CI166" s="6">
        <f>IFERROR(CJ166/CK166,"")</f>
        <v>1</v>
      </c>
      <c r="CJ166" s="4">
        <v>1</v>
      </c>
      <c r="CK166" s="4">
        <f>(COUNTIF(QuizzesByQuiz!I$2:I$100,C166)=0)*1</f>
        <v>1</v>
      </c>
      <c r="CL166" s="5">
        <v>44715.764250181659</v>
      </c>
      <c r="CM166" s="4" t="s">
        <v>1289</v>
      </c>
      <c r="CN166" s="6">
        <f>IFERROR(CO166/CP166,"")</f>
        <v>0.95833333333333337</v>
      </c>
      <c r="CO166" s="4">
        <v>69</v>
      </c>
      <c r="CP166" s="4">
        <f>(COUNTIF('Exams by Exam'!D$2:D$5,C166)=0)*72</f>
        <v>72</v>
      </c>
      <c r="CQ166" s="5">
        <v>44720.098042382917</v>
      </c>
      <c r="CR166" s="4" t="s">
        <v>1289</v>
      </c>
      <c r="CS166" s="4" t="s">
        <v>1289</v>
      </c>
      <c r="CT166" s="6">
        <f>VLOOKUP(C166,Webwork!$G$2:$I$230,2,FALSE)/100</f>
        <v>1</v>
      </c>
    </row>
    <row r="167" spans="1:98" x14ac:dyDescent="0.2">
      <c r="A167" s="4" t="s">
        <v>682</v>
      </c>
      <c r="B167" s="4" t="s">
        <v>681</v>
      </c>
      <c r="C167" s="4" t="s">
        <v>678</v>
      </c>
      <c r="D167" s="8">
        <f>E167*20%+F167*10%+G167*40%+H167*30%</f>
        <v>0.89727536231884064</v>
      </c>
      <c r="E167" s="7">
        <f>CT167</f>
        <v>0.96</v>
      </c>
      <c r="F167" s="7">
        <f>(AVERAGE(K167,P167,U167,AK167,AP167,AU167,BE167,BJ167,BT167,CI167)+CD167)/(1+CD167)</f>
        <v>0.80833333333333335</v>
      </c>
      <c r="G167" s="6">
        <f>(SUM(Z167,AZ167,(BO167+BY167)/(1+BY167))-MIN(Z167,AZ167,(BO167+BY167)/(1+BY167)))/2</f>
        <v>0.9465217391304348</v>
      </c>
      <c r="H167" s="7">
        <f>CN167</f>
        <v>0.81944444444444442</v>
      </c>
      <c r="I167" s="4" t="s">
        <v>679</v>
      </c>
      <c r="J167" s="4" t="s">
        <v>1295</v>
      </c>
      <c r="K167" s="6">
        <f>IFERROR(L167/M167,"")</f>
        <v>1</v>
      </c>
      <c r="L167" s="4">
        <v>5</v>
      </c>
      <c r="M167" s="4">
        <f>(COUNTIF(QuizzesByQuiz!A$2:A$100,C167)=0)*5</f>
        <v>5</v>
      </c>
      <c r="N167" s="5">
        <v>44653.065620098001</v>
      </c>
      <c r="O167" s="4" t="s">
        <v>1289</v>
      </c>
      <c r="P167" s="6">
        <f>IFERROR(Q167/R167,"")</f>
        <v>0.5</v>
      </c>
      <c r="Q167" s="4">
        <v>2</v>
      </c>
      <c r="R167" s="4">
        <f>(COUNTIF(QuizzesByQuiz!B$2:B$100,C167)=0)*4</f>
        <v>4</v>
      </c>
      <c r="S167" s="5">
        <v>44659.684212137086</v>
      </c>
      <c r="T167" s="4" t="s">
        <v>1289</v>
      </c>
      <c r="U167" s="6">
        <f>IFERROR(V167/W167,"")</f>
        <v>0.6</v>
      </c>
      <c r="V167" s="4">
        <v>3</v>
      </c>
      <c r="W167" s="4">
        <f>(COUNTIF(QuizzesByQuiz!C$2:C$100,C167)=0)*5</f>
        <v>5</v>
      </c>
      <c r="X167" s="5">
        <v>44666.694444753615</v>
      </c>
      <c r="Y167" s="4" t="s">
        <v>1289</v>
      </c>
      <c r="Z167" s="6">
        <f>IFERROR(AA167/AB167,"")</f>
        <v>0.98</v>
      </c>
      <c r="AA167" s="4">
        <f>IF(COUNTA(AC167,AG167)&gt;0, MAX(AC167,AG167),"")</f>
        <v>24.5</v>
      </c>
      <c r="AB167" s="4">
        <f>25</f>
        <v>25</v>
      </c>
      <c r="AD167" s="4">
        <v>25</v>
      </c>
      <c r="AF167" s="4" t="s">
        <v>1289</v>
      </c>
      <c r="AG167" s="4">
        <v>24.5</v>
      </c>
      <c r="AH167" s="4">
        <v>25</v>
      </c>
      <c r="AI167" s="5">
        <v>44675.682245396194</v>
      </c>
      <c r="AJ167" s="4" t="s">
        <v>1289</v>
      </c>
      <c r="AK167" s="6">
        <f>IFERROR(AL167/AM167,"")</f>
        <v>1</v>
      </c>
      <c r="AL167" s="4">
        <v>5</v>
      </c>
      <c r="AM167" s="4">
        <f>(COUNTIF(QuizzesByQuiz!D$2:D$100,C167)=0)*5</f>
        <v>5</v>
      </c>
      <c r="AN167" s="5">
        <v>44674.701727579872</v>
      </c>
      <c r="AO167" s="4" t="s">
        <v>1289</v>
      </c>
      <c r="AP167" s="6">
        <f>IFERROR(AQ167/AR167,"")</f>
        <v>0.33333333333333331</v>
      </c>
      <c r="AQ167" s="4">
        <v>1</v>
      </c>
      <c r="AR167" s="4">
        <f>(COUNTIF(QuizzesByQuiz!E$2:E$100,C167)=0)*3</f>
        <v>3</v>
      </c>
      <c r="AS167" s="5">
        <v>44680.73439352007</v>
      </c>
      <c r="AT167" s="4" t="s">
        <v>1289</v>
      </c>
      <c r="AU167" s="6">
        <f>IFERROR(AV167/AW167,"")</f>
        <v>0.16666666666666666</v>
      </c>
      <c r="AV167" s="4">
        <v>1</v>
      </c>
      <c r="AW167" s="4">
        <f>(COUNTIF(QuizzesByQuiz!F$2:F$100,C167)=0)*6</f>
        <v>6</v>
      </c>
      <c r="AX167" s="5">
        <v>44687.695802715505</v>
      </c>
      <c r="AY167" s="4" t="s">
        <v>1289</v>
      </c>
      <c r="AZ167" s="6">
        <f>IFERROR(BA167/BB167,"")</f>
        <v>0.91304347826086951</v>
      </c>
      <c r="BA167" s="4">
        <v>21</v>
      </c>
      <c r="BB167" s="4">
        <v>23</v>
      </c>
      <c r="BC167" s="5">
        <v>44692.286109215784</v>
      </c>
      <c r="BD167" s="4" t="s">
        <v>1289</v>
      </c>
      <c r="BE167" s="6">
        <f>IFERROR(BF167/BG167,"")</f>
        <v>0.66666666666666663</v>
      </c>
      <c r="BF167" s="4">
        <v>2</v>
      </c>
      <c r="BG167" s="4">
        <f>(COUNTIF(QuizzesByQuiz!G$2:G$100,C167)=0)*3</f>
        <v>3</v>
      </c>
      <c r="BH167" s="5">
        <v>44694.696380162626</v>
      </c>
      <c r="BI167" s="4" t="s">
        <v>1289</v>
      </c>
      <c r="BJ167" s="6">
        <f>IFERROR(BK167/BL167,"")</f>
        <v>0.66666666666666663</v>
      </c>
      <c r="BK167" s="4">
        <v>2</v>
      </c>
      <c r="BL167" s="4">
        <f>(COUNTIF(QuizzesByQuiz!H$2:H$100,C167)=0)*3</f>
        <v>3</v>
      </c>
      <c r="BM167" s="5">
        <v>44701.693943092163</v>
      </c>
      <c r="BN167" s="4" t="s">
        <v>1289</v>
      </c>
      <c r="BO167" s="6">
        <f>IFERROR(BP167/BQ167,"")</f>
        <v>0</v>
      </c>
      <c r="BQ167" s="4">
        <v>40</v>
      </c>
      <c r="BS167" s="4" t="s">
        <v>1289</v>
      </c>
      <c r="BT167" s="6" t="str">
        <f>IFERROR(BU167/BV167,"")</f>
        <v/>
      </c>
      <c r="BV167" s="4">
        <f>(COUNTIF(QuizzesByQuiz!I$2:I$100,C167)=0)*5</f>
        <v>0</v>
      </c>
      <c r="BX167" s="4" t="s">
        <v>1289</v>
      </c>
      <c r="BY167" s="6">
        <f>BZ167/CA167</f>
        <v>1</v>
      </c>
      <c r="BZ167" s="4">
        <v>100</v>
      </c>
      <c r="CA167" s="4">
        <v>100</v>
      </c>
      <c r="CB167" s="5">
        <v>44718.358591933313</v>
      </c>
      <c r="CC167" s="4" t="s">
        <v>1289</v>
      </c>
      <c r="CD167" s="6">
        <f>CE167/CF167</f>
        <v>1</v>
      </c>
      <c r="CE167" s="4">
        <v>100</v>
      </c>
      <c r="CF167" s="4">
        <v>100</v>
      </c>
      <c r="CG167" s="5">
        <v>44718.336892105253</v>
      </c>
      <c r="CH167" s="4" t="s">
        <v>1289</v>
      </c>
      <c r="CI167" s="6" t="str">
        <f>IFERROR(CJ167/CK167,"")</f>
        <v/>
      </c>
      <c r="CJ167" s="4">
        <v>1</v>
      </c>
      <c r="CK167" s="4">
        <f>(COUNTIF(QuizzesByQuiz!I$2:I$100,C167)=0)*1</f>
        <v>0</v>
      </c>
      <c r="CL167" s="5">
        <v>44715.723811857672</v>
      </c>
      <c r="CM167" s="4" t="s">
        <v>1289</v>
      </c>
      <c r="CN167" s="6">
        <f>IFERROR(CO167/CP167,"")</f>
        <v>0.81944444444444442</v>
      </c>
      <c r="CO167" s="4">
        <v>59</v>
      </c>
      <c r="CP167" s="4">
        <f>(COUNTIF('Exams by Exam'!D$2:D$5,C167)=0)*72</f>
        <v>72</v>
      </c>
      <c r="CQ167" s="5">
        <v>44720.09817443091</v>
      </c>
      <c r="CR167" s="4" t="s">
        <v>1289</v>
      </c>
      <c r="CS167" s="4" t="s">
        <v>1289</v>
      </c>
      <c r="CT167" s="6">
        <f>VLOOKUP(C167,Webwork!$G$2:$I$230,2,FALSE)/100</f>
        <v>0.96</v>
      </c>
    </row>
    <row r="168" spans="1:98" x14ac:dyDescent="0.2">
      <c r="A168" s="4" t="s">
        <v>932</v>
      </c>
      <c r="B168" s="4" t="s">
        <v>931</v>
      </c>
      <c r="C168" s="4" t="s">
        <v>928</v>
      </c>
      <c r="D168" s="8">
        <f>E168*20%+F168*10%+G168*40%+H168*30%</f>
        <v>0.90041666666666664</v>
      </c>
      <c r="E168" s="7">
        <f>CT168</f>
        <v>0.97</v>
      </c>
      <c r="F168" s="7">
        <f>(AVERAGE(K168,P168,U168,AK168,AP168,AU168,BE168,BJ168,BT168,CI168)+CD168)/(1+CD168)</f>
        <v>0.78916666666666668</v>
      </c>
      <c r="G168" s="6">
        <f>(SUM(Z168,AZ168,(BO168+BY168)/(1+BY168))-MIN(Z168,AZ168,(BO168+BY168)/(1+BY168)))/2</f>
        <v>0.81874999999999987</v>
      </c>
      <c r="H168" s="7">
        <f>CN168</f>
        <v>1</v>
      </c>
      <c r="I168" s="4" t="s">
        <v>929</v>
      </c>
      <c r="J168" s="4" t="s">
        <v>1291</v>
      </c>
      <c r="K168" s="6">
        <f>IFERROR(L168/M168,"")</f>
        <v>1</v>
      </c>
      <c r="L168" s="4">
        <v>5</v>
      </c>
      <c r="M168" s="4">
        <f>(COUNTIF(QuizzesByQuiz!A$2:A$100,C168)=0)*5</f>
        <v>5</v>
      </c>
      <c r="N168" s="5">
        <v>44653.065620493027</v>
      </c>
      <c r="O168" s="4" t="s">
        <v>1289</v>
      </c>
      <c r="P168" s="6">
        <f>IFERROR(Q168/R168,"")</f>
        <v>0.25</v>
      </c>
      <c r="Q168" s="4">
        <v>1</v>
      </c>
      <c r="R168" s="4">
        <f>(COUNTIF(QuizzesByQuiz!B$2:B$100,C168)=0)*4</f>
        <v>4</v>
      </c>
      <c r="S168" s="5">
        <v>44659.684212704582</v>
      </c>
      <c r="T168" s="4" t="s">
        <v>1289</v>
      </c>
      <c r="U168" s="6">
        <f>IFERROR(V168/W168,"")</f>
        <v>0.6</v>
      </c>
      <c r="V168" s="4">
        <v>3</v>
      </c>
      <c r="W168" s="4">
        <f>(COUNTIF(QuizzesByQuiz!C$2:C$100,C168)=0)*5</f>
        <v>5</v>
      </c>
      <c r="X168" s="5">
        <v>44666.694445101806</v>
      </c>
      <c r="Y168" s="4" t="s">
        <v>1289</v>
      </c>
      <c r="Z168" s="6">
        <f>IFERROR(AA168/AB168,"")</f>
        <v>0.7</v>
      </c>
      <c r="AA168" s="4">
        <f>IF(COUNTA(AC168,AG168)&gt;0, MAX(AC168,AG168),"")</f>
        <v>17.5</v>
      </c>
      <c r="AB168" s="4">
        <f>25</f>
        <v>25</v>
      </c>
      <c r="AC168" s="4">
        <v>17.5</v>
      </c>
      <c r="AD168" s="4">
        <v>25</v>
      </c>
      <c r="AE168" s="5">
        <v>44674.675359327026</v>
      </c>
      <c r="AF168" s="4" t="s">
        <v>1289</v>
      </c>
      <c r="AH168" s="4">
        <v>25</v>
      </c>
      <c r="AJ168" s="4" t="s">
        <v>1289</v>
      </c>
      <c r="AK168" s="6">
        <f>IFERROR(AL168/AM168,"")</f>
        <v>1</v>
      </c>
      <c r="AL168" s="4">
        <v>5</v>
      </c>
      <c r="AM168" s="4">
        <f>(COUNTIF(QuizzesByQuiz!D$2:D$100,C168)=0)*5</f>
        <v>5</v>
      </c>
      <c r="AN168" s="5">
        <v>44674.70172813152</v>
      </c>
      <c r="AO168" s="4" t="s">
        <v>1289</v>
      </c>
      <c r="AP168" s="6">
        <f>IFERROR(AQ168/AR168,"")</f>
        <v>0.33333333333333331</v>
      </c>
      <c r="AQ168" s="4">
        <v>1</v>
      </c>
      <c r="AR168" s="4">
        <f>(COUNTIF(QuizzesByQuiz!E$2:E$100,C168)=0)*3</f>
        <v>3</v>
      </c>
      <c r="AS168" s="5">
        <v>44680.734393694089</v>
      </c>
      <c r="AT168" s="4" t="s">
        <v>1289</v>
      </c>
      <c r="AU168" s="6">
        <f>IFERROR(AV168/AW168,"")</f>
        <v>0</v>
      </c>
      <c r="AV168" s="4">
        <v>0</v>
      </c>
      <c r="AW168" s="4">
        <f>(COUNTIF(QuizzesByQuiz!F$2:F$100,C168)=0)*6</f>
        <v>6</v>
      </c>
      <c r="AX168" s="5">
        <v>44687.695803348572</v>
      </c>
      <c r="AY168" s="4" t="s">
        <v>1289</v>
      </c>
      <c r="AZ168" s="6">
        <f>IFERROR(BA168/BB168,"")</f>
        <v>0.69565217391304346</v>
      </c>
      <c r="BA168" s="4">
        <v>16</v>
      </c>
      <c r="BB168" s="4">
        <v>23</v>
      </c>
      <c r="BC168" s="5">
        <v>44692.286000416527</v>
      </c>
      <c r="BD168" s="4" t="s">
        <v>1289</v>
      </c>
      <c r="BE168" s="6">
        <f>IFERROR(BF168/BG168,"")</f>
        <v>0.66666666666666663</v>
      </c>
      <c r="BF168" s="4">
        <v>2</v>
      </c>
      <c r="BG168" s="4">
        <f>(COUNTIF(QuizzesByQuiz!G$2:G$100,C168)=0)*3</f>
        <v>3</v>
      </c>
      <c r="BH168" s="5">
        <v>44694.696380476518</v>
      </c>
      <c r="BI168" s="4" t="s">
        <v>1289</v>
      </c>
      <c r="BJ168" s="6">
        <f>IFERROR(BK168/BL168,"")</f>
        <v>0.33333333333333331</v>
      </c>
      <c r="BK168" s="4">
        <v>1</v>
      </c>
      <c r="BL168" s="4">
        <f>(COUNTIF(QuizzesByQuiz!H$2:H$100,C168)=0)*3</f>
        <v>3</v>
      </c>
      <c r="BM168" s="5">
        <v>44701.693942500584</v>
      </c>
      <c r="BN168" s="4" t="s">
        <v>1289</v>
      </c>
      <c r="BO168" s="6">
        <f>IFERROR(BP168/BQ168,"")</f>
        <v>0.875</v>
      </c>
      <c r="BP168" s="4">
        <v>35</v>
      </c>
      <c r="BQ168" s="4">
        <v>40</v>
      </c>
      <c r="BR168" s="5">
        <v>44707.97114274565</v>
      </c>
      <c r="BS168" s="4" t="s">
        <v>1289</v>
      </c>
      <c r="BT168" s="6">
        <f>IFERROR(BU168/BV168,"")</f>
        <v>0.6</v>
      </c>
      <c r="BU168" s="4">
        <v>3</v>
      </c>
      <c r="BV168" s="4">
        <f>(COUNTIF(QuizzesByQuiz!I$2:I$100,C168)=0)*5</f>
        <v>5</v>
      </c>
      <c r="BW168" s="5">
        <v>44708.70337124083</v>
      </c>
      <c r="BX168" s="4" t="s">
        <v>1289</v>
      </c>
      <c r="BY168" s="6">
        <f>BZ168/CA168</f>
        <v>1</v>
      </c>
      <c r="BZ168" s="4">
        <v>100</v>
      </c>
      <c r="CA168" s="4">
        <v>100</v>
      </c>
      <c r="CB168" s="5">
        <v>44717.804642349642</v>
      </c>
      <c r="CC168" s="4" t="s">
        <v>1289</v>
      </c>
      <c r="CD168" s="6">
        <f>CE168/CF168</f>
        <v>1</v>
      </c>
      <c r="CE168" s="4">
        <v>100</v>
      </c>
      <c r="CF168" s="4">
        <v>100</v>
      </c>
      <c r="CG168" s="5">
        <v>44719.169418001075</v>
      </c>
      <c r="CH168" s="4" t="s">
        <v>1289</v>
      </c>
      <c r="CI168" s="6">
        <f>IFERROR(CJ168/CK168,"")</f>
        <v>1</v>
      </c>
      <c r="CJ168" s="4">
        <v>1</v>
      </c>
      <c r="CK168" s="4">
        <f>(COUNTIF(QuizzesByQuiz!I$2:I$100,C168)=0)*1</f>
        <v>1</v>
      </c>
      <c r="CL168" s="5">
        <v>44715.723812025914</v>
      </c>
      <c r="CM168" s="4" t="s">
        <v>1289</v>
      </c>
      <c r="CN168" s="6">
        <f>IFERROR(CO168/CP168,"")</f>
        <v>1</v>
      </c>
      <c r="CO168" s="4">
        <v>72</v>
      </c>
      <c r="CP168" s="4">
        <f>(COUNTIF('Exams by Exam'!D$2:D$5,C168)=0)*72</f>
        <v>72</v>
      </c>
      <c r="CQ168" s="5">
        <v>44720.098174787534</v>
      </c>
      <c r="CR168" s="4" t="s">
        <v>1289</v>
      </c>
      <c r="CS168" s="4" t="s">
        <v>1289</v>
      </c>
      <c r="CT168" s="6">
        <f>VLOOKUP(C168,Webwork!$G$2:$I$230,2,FALSE)/100</f>
        <v>0.97</v>
      </c>
    </row>
    <row r="169" spans="1:98" x14ac:dyDescent="0.2">
      <c r="A169" s="4" t="s">
        <v>1001</v>
      </c>
      <c r="B169" s="4" t="s">
        <v>1000</v>
      </c>
      <c r="C169" s="4" t="s">
        <v>997</v>
      </c>
      <c r="D169" s="8">
        <f>E169*20%+F169*10%+G169*40%+H169*30%</f>
        <v>0.90054528985507254</v>
      </c>
      <c r="E169" s="7">
        <f>CT169</f>
        <v>0.99</v>
      </c>
      <c r="F169" s="7">
        <f>(AVERAGE(K169,P169,U169,AK169,AP169,AU169,BE169,BJ169,BT169,CI169)+CD169)/(1+CD169)</f>
        <v>0.9145833333333333</v>
      </c>
      <c r="G169" s="6">
        <f>(SUM(Z169,AZ169,(BO169+BY169)/(1+BY169))-MIN(Z169,AZ169,(BO169+BY169)/(1+BY169)))/2</f>
        <v>0.7777173913043478</v>
      </c>
      <c r="H169" s="7">
        <f>CN169</f>
        <v>1</v>
      </c>
      <c r="I169" s="4" t="s">
        <v>998</v>
      </c>
      <c r="J169" s="4" t="s">
        <v>1300</v>
      </c>
      <c r="K169" s="6">
        <f>IFERROR(L169/M169,"")</f>
        <v>1</v>
      </c>
      <c r="L169" s="4">
        <v>5</v>
      </c>
      <c r="M169" s="4">
        <f>(COUNTIF(QuizzesByQuiz!A$2:A$100,C169)=0)*5</f>
        <v>5</v>
      </c>
      <c r="N169" s="5">
        <v>44650.909747999176</v>
      </c>
      <c r="O169" s="4" t="s">
        <v>1289</v>
      </c>
      <c r="P169" s="6">
        <f>IFERROR(Q169/R169,"")</f>
        <v>0.5</v>
      </c>
      <c r="Q169" s="4">
        <v>2</v>
      </c>
      <c r="R169" s="4">
        <f>(COUNTIF(QuizzesByQuiz!B$2:B$100,C169)=0)*4</f>
        <v>4</v>
      </c>
      <c r="S169" s="5">
        <v>44657.935527228663</v>
      </c>
      <c r="T169" s="4" t="s">
        <v>1289</v>
      </c>
      <c r="U169" s="6">
        <f>IFERROR(V169/W169,"")</f>
        <v>0.8</v>
      </c>
      <c r="V169" s="4">
        <v>4</v>
      </c>
      <c r="W169" s="4">
        <f>(COUNTIF(QuizzesByQuiz!C$2:C$100,C169)=0)*5</f>
        <v>5</v>
      </c>
      <c r="X169" s="5">
        <v>44677.86528903275</v>
      </c>
      <c r="Y169" s="4" t="s">
        <v>1289</v>
      </c>
      <c r="Z169" s="6">
        <f>IFERROR(AA169/AB169,"")</f>
        <v>0.56000000000000005</v>
      </c>
      <c r="AA169" s="4">
        <f>IF(COUNTA(AC169,AG169)&gt;0, MAX(AC169,AG169),"")</f>
        <v>14</v>
      </c>
      <c r="AB169" s="4">
        <f>25</f>
        <v>25</v>
      </c>
      <c r="AD169" s="4">
        <v>25</v>
      </c>
      <c r="AF169" s="4" t="s">
        <v>1289</v>
      </c>
      <c r="AG169" s="4">
        <v>14</v>
      </c>
      <c r="AH169" s="4">
        <v>25</v>
      </c>
      <c r="AI169" s="5">
        <v>44675.68234591902</v>
      </c>
      <c r="AJ169" s="4" t="s">
        <v>1289</v>
      </c>
      <c r="AK169" s="6" t="str">
        <f>IFERROR(AL169/AM169,"")</f>
        <v/>
      </c>
      <c r="AM169" s="4">
        <f>(COUNTIF(QuizzesByQuiz!D$2:D$100,C169)=0)*5</f>
        <v>0</v>
      </c>
      <c r="AO169" s="4" t="s">
        <v>1289</v>
      </c>
      <c r="AP169" s="6">
        <f>IFERROR(AQ169/AR169,"")</f>
        <v>0.66666666666666663</v>
      </c>
      <c r="AQ169" s="4">
        <v>2</v>
      </c>
      <c r="AR169" s="4">
        <f>(COUNTIF(QuizzesByQuiz!E$2:E$100,C169)=0)*3</f>
        <v>3</v>
      </c>
      <c r="AS169" s="5">
        <v>44687.925385746406</v>
      </c>
      <c r="AT169" s="4" t="s">
        <v>1289</v>
      </c>
      <c r="AU169" s="6" t="str">
        <f>IFERROR(AV169/AW169,"")</f>
        <v/>
      </c>
      <c r="AW169" s="4">
        <f>(COUNTIF(QuizzesByQuiz!F$2:F$100,C169)=0)*6</f>
        <v>0</v>
      </c>
      <c r="AY169" s="4" t="s">
        <v>1289</v>
      </c>
      <c r="AZ169" s="6">
        <f>IFERROR(BA169/BB169,"")</f>
        <v>0.63043478260869568</v>
      </c>
      <c r="BA169" s="4">
        <v>14.5</v>
      </c>
      <c r="BB169" s="4">
        <v>23</v>
      </c>
      <c r="BC169" s="5">
        <v>44692.292433365234</v>
      </c>
      <c r="BD169" s="4" t="s">
        <v>1289</v>
      </c>
      <c r="BE169" s="6">
        <f>IFERROR(BF169/BG169,"")</f>
        <v>0.66666666666666663</v>
      </c>
      <c r="BF169" s="4">
        <v>2</v>
      </c>
      <c r="BG169" s="4">
        <f>(COUNTIF(QuizzesByQuiz!G$2:G$100,C169)=0)*3</f>
        <v>3</v>
      </c>
      <c r="BH169" s="5">
        <v>44694.823170103351</v>
      </c>
      <c r="BI169" s="4" t="s">
        <v>1289</v>
      </c>
      <c r="BJ169" s="6">
        <f>IFERROR(BK169/BL169,"")</f>
        <v>1</v>
      </c>
      <c r="BK169" s="4">
        <v>3</v>
      </c>
      <c r="BL169" s="4">
        <f>(COUNTIF(QuizzesByQuiz!H$2:H$100,C169)=0)*3</f>
        <v>3</v>
      </c>
      <c r="BM169" s="5">
        <v>44702.033765806787</v>
      </c>
      <c r="BN169" s="4" t="s">
        <v>1289</v>
      </c>
      <c r="BO169" s="6">
        <f>IFERROR(BP169/BQ169,"")</f>
        <v>0.85</v>
      </c>
      <c r="BP169" s="4">
        <v>34</v>
      </c>
      <c r="BQ169" s="4">
        <v>40</v>
      </c>
      <c r="BR169" s="5">
        <v>44707.971138336376</v>
      </c>
      <c r="BS169" s="4" t="s">
        <v>1289</v>
      </c>
      <c r="BT169" s="6">
        <f>IFERROR(BU169/BV169,"")</f>
        <v>1</v>
      </c>
      <c r="BU169" s="4">
        <v>5</v>
      </c>
      <c r="BV169" s="4">
        <f>(COUNTIF(QuizzesByQuiz!I$2:I$100,C169)=0)*5</f>
        <v>5</v>
      </c>
      <c r="BW169" s="5">
        <v>44712.92943935479</v>
      </c>
      <c r="BX169" s="4" t="s">
        <v>1289</v>
      </c>
      <c r="BY169" s="6">
        <f>BZ169/CA169</f>
        <v>1</v>
      </c>
      <c r="BZ169" s="4">
        <v>100</v>
      </c>
      <c r="CA169" s="4">
        <v>100</v>
      </c>
      <c r="CB169" s="5">
        <v>44714.783149242692</v>
      </c>
      <c r="CC169" s="4" t="s">
        <v>1289</v>
      </c>
      <c r="CD169" s="6">
        <f>CE169/CF169</f>
        <v>1</v>
      </c>
      <c r="CE169" s="4">
        <v>100</v>
      </c>
      <c r="CF169" s="4">
        <v>100</v>
      </c>
      <c r="CG169" s="5">
        <v>44714.785602561897</v>
      </c>
      <c r="CH169" s="4" t="s">
        <v>1289</v>
      </c>
      <c r="CI169" s="6">
        <f>IFERROR(CJ169/CK169,"")</f>
        <v>1</v>
      </c>
      <c r="CJ169" s="4">
        <v>1</v>
      </c>
      <c r="CK169" s="4">
        <f>(COUNTIF(QuizzesByQuiz!I$2:I$100,C169)=0)*1</f>
        <v>1</v>
      </c>
      <c r="CL169" s="5">
        <v>44715.764249604101</v>
      </c>
      <c r="CM169" s="4" t="s">
        <v>1289</v>
      </c>
      <c r="CN169" s="6">
        <f>IFERROR(CO169/CP169,"")</f>
        <v>1</v>
      </c>
      <c r="CO169" s="4">
        <v>72</v>
      </c>
      <c r="CP169" s="4">
        <f>(COUNTIF('Exams by Exam'!D$2:D$5,C169)=0)*72</f>
        <v>72</v>
      </c>
      <c r="CQ169" s="5">
        <v>44720.098174473227</v>
      </c>
      <c r="CR169" s="4" t="s">
        <v>1289</v>
      </c>
      <c r="CS169" s="4" t="s">
        <v>1289</v>
      </c>
      <c r="CT169" s="6">
        <f>VLOOKUP(C169,Webwork!$G$2:$I$230,2,FALSE)/100</f>
        <v>0.99</v>
      </c>
    </row>
    <row r="170" spans="1:98" x14ac:dyDescent="0.2">
      <c r="A170" s="4" t="s">
        <v>481</v>
      </c>
      <c r="B170" s="4" t="s">
        <v>480</v>
      </c>
      <c r="C170" s="4" t="s">
        <v>477</v>
      </c>
      <c r="D170" s="8">
        <f>E170*20%+F170*10%+G170*40%+H170*30%</f>
        <v>0.90259420289855075</v>
      </c>
      <c r="E170" s="7">
        <f>CT170</f>
        <v>0.93</v>
      </c>
      <c r="F170" s="7">
        <f>(AVERAGE(K170,P170,U170,AK170,AP170,AU170,BE170,BJ170,BT170,CI170)+CD170)/(1+CD170)</f>
        <v>0.80833333333333324</v>
      </c>
      <c r="G170" s="6">
        <f>(SUM(Z170,AZ170,(BO170+BY170)/(1+BY170))-MIN(Z170,AZ170,(BO170+BY170)/(1+BY170)))/2</f>
        <v>0.9019021739130435</v>
      </c>
      <c r="H170" s="7">
        <f>CN170</f>
        <v>0.91666666666666663</v>
      </c>
      <c r="I170" s="4" t="s">
        <v>478</v>
      </c>
      <c r="J170" s="4" t="s">
        <v>1299</v>
      </c>
      <c r="K170" s="6">
        <f>IFERROR(L170/M170,"")</f>
        <v>1</v>
      </c>
      <c r="L170" s="4">
        <v>5</v>
      </c>
      <c r="M170" s="4">
        <f>(COUNTIF(QuizzesByQuiz!A$2:A$100,C170)=0)*5</f>
        <v>5</v>
      </c>
      <c r="N170" s="5">
        <v>44653.067146946967</v>
      </c>
      <c r="O170" s="4" t="s">
        <v>1289</v>
      </c>
      <c r="P170" s="6">
        <f>IFERROR(Q170/R170,"")</f>
        <v>0.75</v>
      </c>
      <c r="Q170" s="4">
        <v>3</v>
      </c>
      <c r="R170" s="4">
        <f>(COUNTIF(QuizzesByQuiz!B$2:B$100,C170)=0)*4</f>
        <v>4</v>
      </c>
      <c r="S170" s="5">
        <v>44659.685435581137</v>
      </c>
      <c r="T170" s="4" t="s">
        <v>1289</v>
      </c>
      <c r="U170" s="6">
        <f>IFERROR(V170/W170,"")</f>
        <v>1</v>
      </c>
      <c r="V170" s="4">
        <v>5</v>
      </c>
      <c r="W170" s="4">
        <f>(COUNTIF(QuizzesByQuiz!C$2:C$100,C170)=0)*5</f>
        <v>5</v>
      </c>
      <c r="X170" s="5">
        <v>44667.931408297001</v>
      </c>
      <c r="Y170" s="4" t="s">
        <v>1289</v>
      </c>
      <c r="Z170" s="6">
        <f>IFERROR(AA170/AB170,"")</f>
        <v>0.66</v>
      </c>
      <c r="AA170" s="4">
        <f>IF(COUNTA(AC170,AG170)&gt;0, MAX(AC170,AG170),"")</f>
        <v>16.5</v>
      </c>
      <c r="AB170" s="4">
        <f>25</f>
        <v>25</v>
      </c>
      <c r="AD170" s="4">
        <v>25</v>
      </c>
      <c r="AF170" s="4" t="s">
        <v>1289</v>
      </c>
      <c r="AG170" s="4">
        <v>16.5</v>
      </c>
      <c r="AH170" s="4">
        <v>25</v>
      </c>
      <c r="AI170" s="5">
        <v>44675.684659985855</v>
      </c>
      <c r="AJ170" s="4" t="s">
        <v>1289</v>
      </c>
      <c r="AK170" s="6">
        <f>IFERROR(AL170/AM170,"")</f>
        <v>1</v>
      </c>
      <c r="AL170" s="4">
        <v>5</v>
      </c>
      <c r="AM170" s="4">
        <f>(COUNTIF(QuizzesByQuiz!D$2:D$100,C170)=0)*5</f>
        <v>5</v>
      </c>
      <c r="AN170" s="5">
        <v>44675.678842326481</v>
      </c>
      <c r="AO170" s="4" t="s">
        <v>1289</v>
      </c>
      <c r="AP170" s="6">
        <f>IFERROR(AQ170/AR170,"")</f>
        <v>1</v>
      </c>
      <c r="AQ170" s="4">
        <v>3</v>
      </c>
      <c r="AR170" s="4">
        <f>(COUNTIF(QuizzesByQuiz!E$2:E$100,C170)=0)*3</f>
        <v>3</v>
      </c>
      <c r="AS170" s="5">
        <v>44680.804339277995</v>
      </c>
      <c r="AT170" s="4" t="s">
        <v>1289</v>
      </c>
      <c r="AU170" s="6">
        <f>IFERROR(AV170/AW170,"")</f>
        <v>0.33333333333333331</v>
      </c>
      <c r="AV170" s="4">
        <v>2</v>
      </c>
      <c r="AW170" s="4">
        <f>(COUNTIF(QuizzesByQuiz!F$2:F$100,C170)=0)*6</f>
        <v>6</v>
      </c>
      <c r="AX170" s="5">
        <v>44687.937171859478</v>
      </c>
      <c r="AY170" s="4" t="s">
        <v>1289</v>
      </c>
      <c r="AZ170" s="6">
        <f>IFERROR(BA170/BB170,"")</f>
        <v>0.89130434782608692</v>
      </c>
      <c r="BA170" s="4">
        <v>20.5</v>
      </c>
      <c r="BB170" s="4">
        <v>23</v>
      </c>
      <c r="BC170" s="5">
        <v>44699.005413702638</v>
      </c>
      <c r="BD170" s="4" t="s">
        <v>1289</v>
      </c>
      <c r="BE170" s="6">
        <f>IFERROR(BF170/BG170,"")</f>
        <v>0.66666666666666663</v>
      </c>
      <c r="BF170" s="4">
        <v>2</v>
      </c>
      <c r="BG170" s="4">
        <f>(COUNTIF(QuizzesByQuiz!G$2:G$100,C170)=0)*3</f>
        <v>3</v>
      </c>
      <c r="BH170" s="5">
        <v>44698.621120278185</v>
      </c>
      <c r="BI170" s="4" t="s">
        <v>1289</v>
      </c>
      <c r="BJ170" s="6">
        <f>IFERROR(BK170/BL170,"")</f>
        <v>0.33333333333333331</v>
      </c>
      <c r="BK170" s="4">
        <v>1</v>
      </c>
      <c r="BL170" s="4">
        <f>(COUNTIF(QuizzesByQuiz!H$2:H$100,C170)=0)*3</f>
        <v>3</v>
      </c>
      <c r="BM170" s="5">
        <v>44701.824793880121</v>
      </c>
      <c r="BN170" s="4" t="s">
        <v>1289</v>
      </c>
      <c r="BO170" s="6">
        <f>IFERROR(BP170/BQ170,"")</f>
        <v>0.82499999999999996</v>
      </c>
      <c r="BP170" s="4">
        <v>33</v>
      </c>
      <c r="BQ170" s="4">
        <v>40</v>
      </c>
      <c r="BR170" s="5">
        <v>44707.971318067583</v>
      </c>
      <c r="BS170" s="4" t="s">
        <v>1289</v>
      </c>
      <c r="BT170" s="6">
        <f>IFERROR(BU170/BV170,"")</f>
        <v>1</v>
      </c>
      <c r="BU170" s="4">
        <v>5</v>
      </c>
      <c r="BV170" s="4">
        <f>(COUNTIF(QuizzesByQuiz!I$2:I$100,C170)=0)*5</f>
        <v>5</v>
      </c>
      <c r="BW170" s="5">
        <v>44708.725647856452</v>
      </c>
      <c r="BX170" s="4" t="s">
        <v>1289</v>
      </c>
      <c r="BY170" s="6">
        <f>BZ170/CA170</f>
        <v>1</v>
      </c>
      <c r="BZ170" s="4">
        <v>100</v>
      </c>
      <c r="CA170" s="4">
        <v>100</v>
      </c>
      <c r="CB170" s="5">
        <v>44718.847603844173</v>
      </c>
      <c r="CC170" s="4" t="s">
        <v>1289</v>
      </c>
      <c r="CD170" s="6">
        <f>CE170/CF170</f>
        <v>0</v>
      </c>
      <c r="CF170" s="4">
        <v>100</v>
      </c>
      <c r="CH170" s="4" t="s">
        <v>1289</v>
      </c>
      <c r="CI170" s="6">
        <f>IFERROR(CJ170/CK170,"")</f>
        <v>1</v>
      </c>
      <c r="CJ170" s="4">
        <v>1</v>
      </c>
      <c r="CK170" s="4">
        <f>(COUNTIF(QuizzesByQuiz!I$2:I$100,C170)=0)*1</f>
        <v>1</v>
      </c>
      <c r="CL170" s="5">
        <v>44715.763465811397</v>
      </c>
      <c r="CM170" s="4" t="s">
        <v>1289</v>
      </c>
      <c r="CN170" s="6">
        <f>IFERROR(CO170/CP170,"")</f>
        <v>0.91666666666666663</v>
      </c>
      <c r="CO170" s="4">
        <v>66</v>
      </c>
      <c r="CP170" s="4">
        <f>(COUNTIF('Exams by Exam'!D$2:D$5,C170)=0)*72</f>
        <v>72</v>
      </c>
      <c r="CQ170" s="5">
        <v>44720.097940223292</v>
      </c>
      <c r="CR170" s="4" t="s">
        <v>1289</v>
      </c>
      <c r="CS170" s="4" t="s">
        <v>1289</v>
      </c>
      <c r="CT170" s="6">
        <f>VLOOKUP(C170,Webwork!$G$2:$I$230,2,FALSE)/100</f>
        <v>0.93</v>
      </c>
    </row>
    <row r="171" spans="1:98" x14ac:dyDescent="0.2">
      <c r="A171" s="4" t="s">
        <v>562</v>
      </c>
      <c r="B171" s="4" t="s">
        <v>561</v>
      </c>
      <c r="C171" s="4" t="s">
        <v>558</v>
      </c>
      <c r="D171" s="8">
        <f>E171*20%+F171*10%+G171*40%+H171*30%</f>
        <v>0.90277536231884059</v>
      </c>
      <c r="E171" s="7">
        <f>CT171</f>
        <v>0.94</v>
      </c>
      <c r="F171" s="7">
        <f>(AVERAGE(K171,P171,U171,AK171,AP171,AU171,BE171,BJ171,BT171,CI171)+CD171)/(1+CD171)</f>
        <v>0.84250000000000003</v>
      </c>
      <c r="G171" s="6">
        <f>(SUM(Z171,AZ171,(BO171+BY171)/(1+BY171))-MIN(Z171,AZ171,(BO171+BY171)/(1+BY171)))/2</f>
        <v>0.8940217391304347</v>
      </c>
      <c r="H171" s="7">
        <f>CN171</f>
        <v>0.90972222222222221</v>
      </c>
      <c r="I171" s="4" t="s">
        <v>559</v>
      </c>
      <c r="J171" s="4" t="s">
        <v>1291</v>
      </c>
      <c r="K171" s="6">
        <f>IFERROR(L171/M171,"")</f>
        <v>1</v>
      </c>
      <c r="L171" s="4">
        <v>5</v>
      </c>
      <c r="M171" s="4">
        <f>(COUNTIF(QuizzesByQuiz!A$2:A$100,C171)=0)*5</f>
        <v>5</v>
      </c>
      <c r="N171" s="5">
        <v>44653.065620723835</v>
      </c>
      <c r="O171" s="4" t="s">
        <v>1289</v>
      </c>
      <c r="P171" s="6">
        <f>IFERROR(Q171/R171,"")</f>
        <v>0.25</v>
      </c>
      <c r="Q171" s="4">
        <v>1</v>
      </c>
      <c r="R171" s="4">
        <f>(COUNTIF(QuizzesByQuiz!B$2:B$100,C171)=0)*4</f>
        <v>4</v>
      </c>
      <c r="S171" s="5">
        <v>44659.684212943437</v>
      </c>
      <c r="T171" s="4" t="s">
        <v>1289</v>
      </c>
      <c r="U171" s="6">
        <f>IFERROR(V171/W171,"")</f>
        <v>0.6</v>
      </c>
      <c r="V171" s="4">
        <v>3</v>
      </c>
      <c r="W171" s="4">
        <f>(COUNTIF(QuizzesByQuiz!C$2:C$100,C171)=0)*5</f>
        <v>5</v>
      </c>
      <c r="X171" s="5">
        <v>44666.694445292596</v>
      </c>
      <c r="Y171" s="4" t="s">
        <v>1289</v>
      </c>
      <c r="Z171" s="6">
        <f>IFERROR(AA171/AB171,"")</f>
        <v>0.74</v>
      </c>
      <c r="AA171" s="4">
        <f>IF(COUNTA(AC171,AG171)&gt;0, MAX(AC171,AG171),"")</f>
        <v>18.5</v>
      </c>
      <c r="AB171" s="4">
        <f>25</f>
        <v>25</v>
      </c>
      <c r="AC171" s="4">
        <v>18.5</v>
      </c>
      <c r="AD171" s="4">
        <v>25</v>
      </c>
      <c r="AE171" s="5">
        <v>44674.675353621045</v>
      </c>
      <c r="AF171" s="4" t="s">
        <v>1289</v>
      </c>
      <c r="AH171" s="4">
        <v>25</v>
      </c>
      <c r="AJ171" s="4" t="s">
        <v>1289</v>
      </c>
      <c r="AK171" s="6">
        <f>IFERROR(AL171/AM171,"")</f>
        <v>1</v>
      </c>
      <c r="AL171" s="4">
        <v>5</v>
      </c>
      <c r="AM171" s="4">
        <f>(COUNTIF(QuizzesByQuiz!D$2:D$100,C171)=0)*5</f>
        <v>5</v>
      </c>
      <c r="AN171" s="5">
        <v>44674.701728057596</v>
      </c>
      <c r="AO171" s="4" t="s">
        <v>1289</v>
      </c>
      <c r="AP171" s="6">
        <f>IFERROR(AQ171/AR171,"")</f>
        <v>1</v>
      </c>
      <c r="AQ171" s="4">
        <v>3</v>
      </c>
      <c r="AR171" s="4">
        <f>(COUNTIF(QuizzesByQuiz!E$2:E$100,C171)=0)*3</f>
        <v>3</v>
      </c>
      <c r="AS171" s="5">
        <v>44680.734393967636</v>
      </c>
      <c r="AT171" s="4" t="s">
        <v>1289</v>
      </c>
      <c r="AU171" s="6">
        <f>IFERROR(AV171/AW171,"")</f>
        <v>0.33333333333333331</v>
      </c>
      <c r="AV171" s="4">
        <v>2</v>
      </c>
      <c r="AW171" s="4">
        <f>(COUNTIF(QuizzesByQuiz!F$2:F$100,C171)=0)*6</f>
        <v>6</v>
      </c>
      <c r="AX171" s="5">
        <v>44687.695803247232</v>
      </c>
      <c r="AY171" s="4" t="s">
        <v>1289</v>
      </c>
      <c r="AZ171" s="6">
        <f>IFERROR(BA171/BB171,"")</f>
        <v>0.91304347826086951</v>
      </c>
      <c r="BA171" s="4">
        <v>21</v>
      </c>
      <c r="BB171" s="4">
        <v>23</v>
      </c>
      <c r="BC171" s="5">
        <v>44692.292433406168</v>
      </c>
      <c r="BD171" s="4" t="s">
        <v>1289</v>
      </c>
      <c r="BE171" s="6">
        <f>IFERROR(BF171/BG171,"")</f>
        <v>1</v>
      </c>
      <c r="BF171" s="4">
        <v>3</v>
      </c>
      <c r="BG171" s="4">
        <f>(COUNTIF(QuizzesByQuiz!G$2:G$100,C171)=0)*3</f>
        <v>3</v>
      </c>
      <c r="BH171" s="5">
        <v>44694.696380544206</v>
      </c>
      <c r="BI171" s="4" t="s">
        <v>1289</v>
      </c>
      <c r="BJ171" s="6">
        <f>IFERROR(BK171/BL171,"")</f>
        <v>0.66666666666666663</v>
      </c>
      <c r="BK171" s="4">
        <v>2</v>
      </c>
      <c r="BL171" s="4">
        <f>(COUNTIF(QuizzesByQuiz!H$2:H$100,C171)=0)*3</f>
        <v>3</v>
      </c>
      <c r="BM171" s="5">
        <v>44701.693943492581</v>
      </c>
      <c r="BN171" s="4" t="s">
        <v>1289</v>
      </c>
      <c r="BO171" s="6">
        <f>IFERROR(BP171/BQ171,"")</f>
        <v>0.875</v>
      </c>
      <c r="BP171" s="4">
        <v>35</v>
      </c>
      <c r="BQ171" s="4">
        <v>40</v>
      </c>
      <c r="BR171" s="5">
        <v>44707.971320269091</v>
      </c>
      <c r="BS171" s="4" t="s">
        <v>1289</v>
      </c>
      <c r="BT171" s="6">
        <f>IFERROR(BU171/BV171,"")</f>
        <v>1</v>
      </c>
      <c r="BU171" s="4">
        <v>5</v>
      </c>
      <c r="BV171" s="4">
        <f>(COUNTIF(QuizzesByQuiz!I$2:I$100,C171)=0)*5</f>
        <v>5</v>
      </c>
      <c r="BW171" s="5">
        <v>44708.703371010721</v>
      </c>
      <c r="BX171" s="4" t="s">
        <v>1289</v>
      </c>
      <c r="BY171" s="6">
        <f>BZ171/CA171</f>
        <v>0</v>
      </c>
      <c r="CA171" s="4">
        <v>100</v>
      </c>
      <c r="CC171" s="4" t="s">
        <v>1289</v>
      </c>
      <c r="CD171" s="6">
        <f>CE171/CF171</f>
        <v>1</v>
      </c>
      <c r="CE171" s="4">
        <v>100</v>
      </c>
      <c r="CF171" s="4">
        <v>100</v>
      </c>
      <c r="CG171" s="5">
        <v>44719.226907742268</v>
      </c>
      <c r="CH171" s="4" t="s">
        <v>1289</v>
      </c>
      <c r="CI171" s="6">
        <f>IFERROR(CJ171/CK171,"")</f>
        <v>0</v>
      </c>
      <c r="CJ171" s="4">
        <v>0</v>
      </c>
      <c r="CK171" s="4">
        <f>(COUNTIF(QuizzesByQuiz!I$2:I$100,C171)=0)*1</f>
        <v>1</v>
      </c>
      <c r="CL171" s="5">
        <v>44715.723812147371</v>
      </c>
      <c r="CM171" s="4" t="s">
        <v>1289</v>
      </c>
      <c r="CN171" s="6">
        <f>IFERROR(CO171/CP171,"")</f>
        <v>0.90972222222222221</v>
      </c>
      <c r="CO171" s="4">
        <v>65.5</v>
      </c>
      <c r="CP171" s="4">
        <f>(COUNTIF('Exams by Exam'!D$2:D$5,C171)=0)*72</f>
        <v>72</v>
      </c>
      <c r="CQ171" s="5">
        <v>44720.097939417101</v>
      </c>
      <c r="CR171" s="4" t="s">
        <v>1289</v>
      </c>
      <c r="CS171" s="4" t="s">
        <v>1289</v>
      </c>
      <c r="CT171" s="6">
        <f>VLOOKUP(C171,Webwork!$G$2:$I$230,2,FALSE)/100</f>
        <v>0.94</v>
      </c>
    </row>
    <row r="172" spans="1:98" x14ac:dyDescent="0.2">
      <c r="A172" s="4" t="s">
        <v>909</v>
      </c>
      <c r="B172" s="4" t="s">
        <v>900</v>
      </c>
      <c r="C172" s="4" t="s">
        <v>906</v>
      </c>
      <c r="D172" s="8">
        <f>E172*20%+F172*10%+G172*40%+H172*30%</f>
        <v>0.90314855072463773</v>
      </c>
      <c r="E172" s="7">
        <f>CT172</f>
        <v>1</v>
      </c>
      <c r="F172" s="7">
        <f>(AVERAGE(K172,P172,U172,AK172,AP172,AU172,BE172,BJ172,BT172,CI172)+CD172)/(1+CD172)</f>
        <v>0.71916666666666673</v>
      </c>
      <c r="G172" s="6">
        <f>(SUM(Z172,AZ172,(BO172+BY172)/(1+BY172))-MIN(Z172,AZ172,(BO172+BY172)/(1+BY172)))/2</f>
        <v>0.89578804347826091</v>
      </c>
      <c r="H172" s="7">
        <f>CN172</f>
        <v>0.90972222222222221</v>
      </c>
      <c r="I172" s="4" t="s">
        <v>907</v>
      </c>
      <c r="J172" s="4" t="s">
        <v>1302</v>
      </c>
      <c r="K172" s="6">
        <f>IFERROR(L172/M172,"")</f>
        <v>1</v>
      </c>
      <c r="L172" s="4">
        <v>5</v>
      </c>
      <c r="M172" s="4">
        <f>(COUNTIF(QuizzesByQuiz!A$2:A$100,C172)=0)*5</f>
        <v>5</v>
      </c>
      <c r="N172" s="5">
        <v>44653.065619778383</v>
      </c>
      <c r="O172" s="4" t="s">
        <v>1289</v>
      </c>
      <c r="P172" s="6">
        <f>IFERROR(Q172/R172,"")</f>
        <v>0.25</v>
      </c>
      <c r="Q172" s="4">
        <v>1</v>
      </c>
      <c r="R172" s="4">
        <f>(COUNTIF(QuizzesByQuiz!B$2:B$100,C172)=0)*4</f>
        <v>4</v>
      </c>
      <c r="S172" s="5">
        <v>44659.684212447843</v>
      </c>
      <c r="T172" s="4" t="s">
        <v>1289</v>
      </c>
      <c r="U172" s="6">
        <f>IFERROR(V172/W172,"")</f>
        <v>0.6</v>
      </c>
      <c r="V172" s="4">
        <v>3</v>
      </c>
      <c r="W172" s="4">
        <f>(COUNTIF(QuizzesByQuiz!C$2:C$100,C172)=0)*5</f>
        <v>5</v>
      </c>
      <c r="X172" s="5">
        <v>44666.694444554851</v>
      </c>
      <c r="Y172" s="4" t="s">
        <v>1289</v>
      </c>
      <c r="Z172" s="6">
        <f>IFERROR(AA172/AB172,"")</f>
        <v>0.7</v>
      </c>
      <c r="AA172" s="4">
        <f>IF(COUNTA(AC172,AG172)&gt;0, MAX(AC172,AG172),"")</f>
        <v>17.5</v>
      </c>
      <c r="AB172" s="4">
        <f>25</f>
        <v>25</v>
      </c>
      <c r="AC172" s="4">
        <v>17.5</v>
      </c>
      <c r="AD172" s="4">
        <v>25</v>
      </c>
      <c r="AE172" s="5">
        <v>44674.675359690838</v>
      </c>
      <c r="AF172" s="4" t="s">
        <v>1289</v>
      </c>
      <c r="AH172" s="4">
        <v>25</v>
      </c>
      <c r="AJ172" s="4" t="s">
        <v>1289</v>
      </c>
      <c r="AK172" s="6">
        <f>IFERROR(AL172/AM172,"")</f>
        <v>1</v>
      </c>
      <c r="AL172" s="4">
        <v>5</v>
      </c>
      <c r="AM172" s="4">
        <f>(COUNTIF(QuizzesByQuiz!D$2:D$100,C172)=0)*5</f>
        <v>5</v>
      </c>
      <c r="AN172" s="5">
        <v>44674.70172710366</v>
      </c>
      <c r="AO172" s="4" t="s">
        <v>1289</v>
      </c>
      <c r="AP172" s="6">
        <f>IFERROR(AQ172/AR172,"")</f>
        <v>0.66666666666666663</v>
      </c>
      <c r="AQ172" s="4">
        <v>2</v>
      </c>
      <c r="AR172" s="4">
        <f>(COUNTIF(QuizzesByQuiz!E$2:E$100,C172)=0)*3</f>
        <v>3</v>
      </c>
      <c r="AS172" s="5">
        <v>44680.734393164268</v>
      </c>
      <c r="AT172" s="4" t="s">
        <v>1289</v>
      </c>
      <c r="AU172" s="6">
        <f>IFERROR(AV172/AW172,"")</f>
        <v>0</v>
      </c>
      <c r="AV172" s="4">
        <v>0</v>
      </c>
      <c r="AW172" s="4">
        <f>(COUNTIF(QuizzesByQuiz!F$2:F$100,C172)=0)*6</f>
        <v>6</v>
      </c>
      <c r="AX172" s="5">
        <v>44687.695802522037</v>
      </c>
      <c r="AY172" s="4" t="s">
        <v>1289</v>
      </c>
      <c r="AZ172" s="6">
        <f>IFERROR(BA172/BB172,"")</f>
        <v>0.84782608695652173</v>
      </c>
      <c r="BA172" s="4">
        <v>19.5</v>
      </c>
      <c r="BB172" s="4">
        <v>23</v>
      </c>
      <c r="BC172" s="5">
        <v>44692.286000316657</v>
      </c>
      <c r="BD172" s="4" t="s">
        <v>1289</v>
      </c>
      <c r="BE172" s="6">
        <f>IFERROR(BF172/BG172,"")</f>
        <v>0.33333333333333331</v>
      </c>
      <c r="BF172" s="4">
        <v>1</v>
      </c>
      <c r="BG172" s="4">
        <f>(COUNTIF(QuizzesByQuiz!G$2:G$100,C172)=0)*3</f>
        <v>3</v>
      </c>
      <c r="BH172" s="5">
        <v>44694.69637982524</v>
      </c>
      <c r="BI172" s="4" t="s">
        <v>1289</v>
      </c>
      <c r="BJ172" s="6">
        <f>IFERROR(BK172/BL172,"")</f>
        <v>0.33333333333333331</v>
      </c>
      <c r="BK172" s="4">
        <v>1</v>
      </c>
      <c r="BL172" s="4">
        <f>(COUNTIF(QuizzesByQuiz!H$2:H$100,C172)=0)*3</f>
        <v>3</v>
      </c>
      <c r="BM172" s="5">
        <v>44701.693942760459</v>
      </c>
      <c r="BN172" s="4" t="s">
        <v>1289</v>
      </c>
      <c r="BO172" s="6">
        <f>IFERROR(BP172/BQ172,"")</f>
        <v>0.88749999999999996</v>
      </c>
      <c r="BP172" s="4">
        <v>35.5</v>
      </c>
      <c r="BQ172" s="4">
        <v>40</v>
      </c>
      <c r="BR172" s="5">
        <v>44707.971550347516</v>
      </c>
      <c r="BS172" s="4" t="s">
        <v>1289</v>
      </c>
      <c r="BT172" s="6">
        <f>IFERROR(BU172/BV172,"")</f>
        <v>0.2</v>
      </c>
      <c r="BU172" s="4">
        <v>1</v>
      </c>
      <c r="BV172" s="4">
        <f>(COUNTIF(QuizzesByQuiz!I$2:I$100,C172)=0)*5</f>
        <v>5</v>
      </c>
      <c r="BW172" s="5">
        <v>44708.703370383111</v>
      </c>
      <c r="BX172" s="4" t="s">
        <v>1289</v>
      </c>
      <c r="BY172" s="6">
        <f>BZ172/CA172</f>
        <v>1</v>
      </c>
      <c r="BZ172" s="4">
        <v>100</v>
      </c>
      <c r="CA172" s="4">
        <v>100</v>
      </c>
      <c r="CB172" s="5">
        <v>44716.937888652719</v>
      </c>
      <c r="CC172" s="4" t="s">
        <v>1289</v>
      </c>
      <c r="CD172" s="6">
        <f>CE172/CF172</f>
        <v>1</v>
      </c>
      <c r="CE172" s="4">
        <v>100</v>
      </c>
      <c r="CF172" s="4">
        <v>100</v>
      </c>
      <c r="CG172" s="5">
        <v>44718.744975619295</v>
      </c>
      <c r="CH172" s="4" t="s">
        <v>1289</v>
      </c>
      <c r="CI172" s="6">
        <f>IFERROR(CJ172/CK172,"")</f>
        <v>0</v>
      </c>
      <c r="CJ172" s="4">
        <v>0</v>
      </c>
      <c r="CK172" s="4">
        <f>(COUNTIF(QuizzesByQuiz!I$2:I$100,C172)=0)*1</f>
        <v>1</v>
      </c>
      <c r="CL172" s="5">
        <v>44715.72381155927</v>
      </c>
      <c r="CM172" s="4" t="s">
        <v>1289</v>
      </c>
      <c r="CN172" s="6">
        <f>IFERROR(CO172/CP172,"")</f>
        <v>0.90972222222222221</v>
      </c>
      <c r="CO172" s="4">
        <v>65.5</v>
      </c>
      <c r="CP172" s="4">
        <f>(COUNTIF('Exams by Exam'!D$2:D$5,C172)=0)*72</f>
        <v>72</v>
      </c>
      <c r="CQ172" s="5">
        <v>44720.098174417421</v>
      </c>
      <c r="CR172" s="4" t="s">
        <v>1289</v>
      </c>
      <c r="CS172" s="4" t="s">
        <v>1289</v>
      </c>
      <c r="CT172" s="6">
        <f>VLOOKUP(C172,Webwork!$G$2:$I$230,2,FALSE)/100</f>
        <v>1</v>
      </c>
    </row>
    <row r="173" spans="1:98" x14ac:dyDescent="0.2">
      <c r="A173" s="4" t="s">
        <v>1219</v>
      </c>
      <c r="B173" s="4" t="s">
        <v>1218</v>
      </c>
      <c r="C173" s="4" t="s">
        <v>1215</v>
      </c>
      <c r="D173" s="8">
        <f>E173*20%+F173*10%+G173*40%+H173*30%</f>
        <v>0.90466666666666662</v>
      </c>
      <c r="E173" s="7">
        <f>CT173</f>
        <v>0.88</v>
      </c>
      <c r="F173" s="7">
        <f>(AVERAGE(K173,P173,U173,AK173,AP173,AU173,BE173,BJ173,BT173,CI173)+CD173)/(1+CD173)</f>
        <v>0.87166666666666659</v>
      </c>
      <c r="G173" s="6">
        <f>(SUM(Z173,AZ173,(BO173+BY173)/(1+BY173))-MIN(Z173,AZ173,(BO173+BY173)/(1+BY173)))/2</f>
        <v>0.88500000000000001</v>
      </c>
      <c r="H173" s="7">
        <f>CN173</f>
        <v>0.95833333333333337</v>
      </c>
      <c r="I173" s="4" t="s">
        <v>1216</v>
      </c>
      <c r="J173" s="4" t="s">
        <v>1300</v>
      </c>
      <c r="K173" s="6" t="str">
        <f>IFERROR(L173/M173,"")</f>
        <v/>
      </c>
      <c r="M173" s="4">
        <f>(COUNTIF(QuizzesByQuiz!A$2:A$100,C173)=0)*5</f>
        <v>0</v>
      </c>
      <c r="O173" s="4" t="s">
        <v>1289</v>
      </c>
      <c r="P173" s="6">
        <f>IFERROR(Q173/R173,"")</f>
        <v>0.25</v>
      </c>
      <c r="Q173" s="4">
        <v>1</v>
      </c>
      <c r="R173" s="4">
        <f>(COUNTIF(QuizzesByQuiz!B$2:B$100,C173)=0)*4</f>
        <v>4</v>
      </c>
      <c r="S173" s="5">
        <v>44657.935527545276</v>
      </c>
      <c r="T173" s="4" t="s">
        <v>1289</v>
      </c>
      <c r="U173" s="6">
        <f>IFERROR(V173/W173,"")</f>
        <v>0.8</v>
      </c>
      <c r="V173" s="4">
        <v>4</v>
      </c>
      <c r="W173" s="4">
        <f>(COUNTIF(QuizzesByQuiz!C$2:C$100,C173)=0)*5</f>
        <v>5</v>
      </c>
      <c r="X173" s="5">
        <v>44677.865288740126</v>
      </c>
      <c r="Y173" s="4" t="s">
        <v>1289</v>
      </c>
      <c r="Z173" s="6">
        <f>IFERROR(AA173/AB173,"")</f>
        <v>0.82</v>
      </c>
      <c r="AA173" s="4">
        <f>IF(COUNTA(AC173,AG173)&gt;0, MAX(AC173,AG173),"")</f>
        <v>20.5</v>
      </c>
      <c r="AB173" s="4">
        <f>25</f>
        <v>25</v>
      </c>
      <c r="AD173" s="4">
        <v>25</v>
      </c>
      <c r="AF173" s="4" t="s">
        <v>1289</v>
      </c>
      <c r="AG173" s="4">
        <v>20.5</v>
      </c>
      <c r="AH173" s="4">
        <v>25</v>
      </c>
      <c r="AI173" s="5">
        <v>44679.856982938392</v>
      </c>
      <c r="AJ173" s="4" t="s">
        <v>1289</v>
      </c>
      <c r="AK173" s="6" t="str">
        <f>IFERROR(AL173/AM173,"")</f>
        <v/>
      </c>
      <c r="AM173" s="4">
        <f>(COUNTIF(QuizzesByQuiz!D$2:D$100,C173)=0)*5</f>
        <v>0</v>
      </c>
      <c r="AO173" s="4" t="s">
        <v>1289</v>
      </c>
      <c r="AP173" s="6">
        <f>IFERROR(AQ173/AR173,"")</f>
        <v>1</v>
      </c>
      <c r="AQ173" s="4">
        <v>3</v>
      </c>
      <c r="AR173" s="4">
        <f>(COUNTIF(QuizzesByQuiz!E$2:E$100,C173)=0)*3</f>
        <v>3</v>
      </c>
      <c r="AS173" s="5">
        <v>44687.92538585329</v>
      </c>
      <c r="AT173" s="4" t="s">
        <v>1289</v>
      </c>
      <c r="AU173" s="6" t="str">
        <f>IFERROR(AV173/AW173,"")</f>
        <v/>
      </c>
      <c r="AW173" s="4">
        <f>(COUNTIF(QuizzesByQuiz!F$2:F$100,C173)=0)*6</f>
        <v>0</v>
      </c>
      <c r="AY173" s="4" t="s">
        <v>1289</v>
      </c>
      <c r="AZ173" s="6">
        <f>IFERROR(BA173/BB173,"")</f>
        <v>0.78260869565217395</v>
      </c>
      <c r="BA173" s="4">
        <v>18</v>
      </c>
      <c r="BB173" s="4">
        <v>23</v>
      </c>
      <c r="BC173" s="5">
        <v>44692.292287347547</v>
      </c>
      <c r="BD173" s="4" t="s">
        <v>1289</v>
      </c>
      <c r="BE173" s="6">
        <f>IFERROR(BF173/BG173,"")</f>
        <v>1</v>
      </c>
      <c r="BF173" s="4">
        <v>3</v>
      </c>
      <c r="BG173" s="4">
        <f>(COUNTIF(QuizzesByQuiz!G$2:G$100,C173)=0)*3</f>
        <v>3</v>
      </c>
      <c r="BH173" s="5">
        <v>44694.823170316013</v>
      </c>
      <c r="BI173" s="4" t="s">
        <v>1289</v>
      </c>
      <c r="BJ173" s="6">
        <f>IFERROR(BK173/BL173,"")</f>
        <v>0.66666666666666663</v>
      </c>
      <c r="BK173" s="4">
        <v>2</v>
      </c>
      <c r="BL173" s="4">
        <f>(COUNTIF(QuizzesByQuiz!H$2:H$100,C173)=0)*3</f>
        <v>3</v>
      </c>
      <c r="BM173" s="5">
        <v>44702.033765616128</v>
      </c>
      <c r="BN173" s="4" t="s">
        <v>1289</v>
      </c>
      <c r="BO173" s="6">
        <f>IFERROR(BP173/BQ173,"")</f>
        <v>0.9</v>
      </c>
      <c r="BP173" s="4">
        <v>36</v>
      </c>
      <c r="BQ173" s="4">
        <v>40</v>
      </c>
      <c r="BR173" s="5">
        <v>44707.971330502653</v>
      </c>
      <c r="BS173" s="4" t="s">
        <v>1289</v>
      </c>
      <c r="BT173" s="6" t="str">
        <f>IFERROR(BU173/BV173,"")</f>
        <v/>
      </c>
      <c r="BV173" s="4">
        <f>(COUNTIF(QuizzesByQuiz!I$2:I$100,C173)=0)*5</f>
        <v>0</v>
      </c>
      <c r="BX173" s="4" t="s">
        <v>1289</v>
      </c>
      <c r="BY173" s="6">
        <f>BZ173/CA173</f>
        <v>1</v>
      </c>
      <c r="BZ173" s="4">
        <v>100</v>
      </c>
      <c r="CA173" s="4">
        <v>100</v>
      </c>
      <c r="CB173" s="5">
        <v>44719.157413948342</v>
      </c>
      <c r="CC173" s="4" t="s">
        <v>1289</v>
      </c>
      <c r="CD173" s="6">
        <f>CE173/CF173</f>
        <v>1</v>
      </c>
      <c r="CE173" s="4">
        <v>100</v>
      </c>
      <c r="CF173" s="4">
        <v>100</v>
      </c>
      <c r="CG173" s="5">
        <v>44719.17679185875</v>
      </c>
      <c r="CH173" s="4" t="s">
        <v>1289</v>
      </c>
      <c r="CI173" s="6" t="str">
        <f>IFERROR(CJ173/CK173,"")</f>
        <v/>
      </c>
      <c r="CJ173" s="4">
        <v>1</v>
      </c>
      <c r="CK173" s="4">
        <f>(COUNTIF(QuizzesByQuiz!I$2:I$100,C173)=0)*1</f>
        <v>0</v>
      </c>
      <c r="CL173" s="5">
        <v>44715.764249534775</v>
      </c>
      <c r="CM173" s="4" t="s">
        <v>1289</v>
      </c>
      <c r="CN173" s="6">
        <f>IFERROR(CO173/CP173,"")</f>
        <v>0.95833333333333337</v>
      </c>
      <c r="CO173" s="4">
        <v>69</v>
      </c>
      <c r="CP173" s="4">
        <f>(COUNTIF('Exams by Exam'!D$2:D$5,C173)=0)*72</f>
        <v>72</v>
      </c>
      <c r="CQ173" s="5">
        <v>44720.100180217283</v>
      </c>
      <c r="CR173" s="4" t="s">
        <v>1289</v>
      </c>
      <c r="CS173" s="4" t="s">
        <v>1289</v>
      </c>
      <c r="CT173" s="6">
        <f>VLOOKUP(C173,Webwork!$G$2:$I$230,2,FALSE)/100</f>
        <v>0.88</v>
      </c>
    </row>
    <row r="174" spans="1:98" x14ac:dyDescent="0.2">
      <c r="A174" s="4" t="s">
        <v>414</v>
      </c>
      <c r="B174" s="4" t="s">
        <v>413</v>
      </c>
      <c r="C174" s="4" t="s">
        <v>410</v>
      </c>
      <c r="D174" s="8">
        <f>E174*20%+F174*10%+G174*40%+H174*30%</f>
        <v>0.90512137681159421</v>
      </c>
      <c r="E174" s="7">
        <f>CT174</f>
        <v>1</v>
      </c>
      <c r="F174" s="7">
        <f>(AVERAGE(K174,P174,U174,AK174,AP174,AU174,BE174,BJ174,BT174,CI174)+CD174)/(1+CD174)</f>
        <v>0.60208333333333341</v>
      </c>
      <c r="G174" s="6">
        <f>(SUM(Z174,AZ174,(BO174+BY174)/(1+BY174))-MIN(Z174,AZ174,(BO174+BY174)/(1+BY174)))/2</f>
        <v>0.9247826086956521</v>
      </c>
      <c r="H174" s="7">
        <f>CN174</f>
        <v>0.91666666666666663</v>
      </c>
      <c r="I174" s="4" t="s">
        <v>411</v>
      </c>
      <c r="J174" s="4" t="s">
        <v>1301</v>
      </c>
      <c r="K174" s="6">
        <f>IFERROR(L174/M174,"")</f>
        <v>1</v>
      </c>
      <c r="L174" s="4">
        <v>5</v>
      </c>
      <c r="M174" s="4">
        <f>(COUNTIF(QuizzesByQuiz!A$2:A$100,C174)=0)*5</f>
        <v>5</v>
      </c>
      <c r="N174" s="5">
        <v>44650.909748543563</v>
      </c>
      <c r="O174" s="4" t="s">
        <v>1289</v>
      </c>
      <c r="P174" s="6">
        <f>IFERROR(Q174/R174,"")</f>
        <v>0.75</v>
      </c>
      <c r="Q174" s="4">
        <v>3</v>
      </c>
      <c r="R174" s="4">
        <f>(COUNTIF(QuizzesByQuiz!B$2:B$100,C174)=0)*4</f>
        <v>4</v>
      </c>
      <c r="S174" s="5">
        <v>44657.935528547736</v>
      </c>
      <c r="T174" s="4" t="s">
        <v>1289</v>
      </c>
      <c r="U174" s="6">
        <f>IFERROR(V174/W174,"")</f>
        <v>1</v>
      </c>
      <c r="V174" s="4">
        <v>5</v>
      </c>
      <c r="W174" s="4">
        <f>(COUNTIF(QuizzesByQuiz!C$2:C$100,C174)=0)*5</f>
        <v>5</v>
      </c>
      <c r="X174" s="5">
        <v>44677.865289602363</v>
      </c>
      <c r="Y174" s="4" t="s">
        <v>1289</v>
      </c>
      <c r="Z174" s="6">
        <f>IFERROR(AA174/AB174,"")</f>
        <v>0.98</v>
      </c>
      <c r="AA174" s="4">
        <f>IF(COUNTA(AC174,AG174)&gt;0, MAX(AC174,AG174),"")</f>
        <v>24.5</v>
      </c>
      <c r="AB174" s="4">
        <f>25</f>
        <v>25</v>
      </c>
      <c r="AD174" s="4">
        <v>25</v>
      </c>
      <c r="AF174" s="4" t="s">
        <v>1289</v>
      </c>
      <c r="AG174" s="4">
        <v>24.5</v>
      </c>
      <c r="AH174" s="4">
        <v>25</v>
      </c>
      <c r="AI174" s="5">
        <v>44675.684659885992</v>
      </c>
      <c r="AJ174" s="4" t="s">
        <v>1289</v>
      </c>
      <c r="AK174" s="6" t="str">
        <f>IFERROR(AL174/AM174,"")</f>
        <v/>
      </c>
      <c r="AM174" s="4">
        <f>(COUNTIF(QuizzesByQuiz!D$2:D$100,C174)=0)*5</f>
        <v>0</v>
      </c>
      <c r="AO174" s="4" t="s">
        <v>1289</v>
      </c>
      <c r="AP174" s="6">
        <f>IFERROR(AQ174/AR174,"")</f>
        <v>0.33333333333333331</v>
      </c>
      <c r="AQ174" s="4">
        <v>1</v>
      </c>
      <c r="AR174" s="4">
        <f>(COUNTIF(QuizzesByQuiz!E$2:E$100,C174)=0)*3</f>
        <v>3</v>
      </c>
      <c r="AS174" s="5">
        <v>44687.925386520932</v>
      </c>
      <c r="AT174" s="4" t="s">
        <v>1289</v>
      </c>
      <c r="AU174" s="6" t="str">
        <f>IFERROR(AV174/AW174,"")</f>
        <v/>
      </c>
      <c r="AW174" s="4">
        <f>(COUNTIF(QuizzesByQuiz!F$2:F$100,C174)=0)*6</f>
        <v>0</v>
      </c>
      <c r="AY174" s="4" t="s">
        <v>1289</v>
      </c>
      <c r="AZ174" s="6">
        <f>IFERROR(BA174/BB174,"")</f>
        <v>0.86956521739130432</v>
      </c>
      <c r="BA174" s="4">
        <v>20</v>
      </c>
      <c r="BB174" s="4">
        <v>23</v>
      </c>
      <c r="BC174" s="5">
        <v>44692.286386200503</v>
      </c>
      <c r="BD174" s="4" t="s">
        <v>1289</v>
      </c>
      <c r="BE174" s="6">
        <f>IFERROR(BF174/BG174,"")</f>
        <v>0.66666666666666663</v>
      </c>
      <c r="BF174" s="4">
        <v>2</v>
      </c>
      <c r="BG174" s="4">
        <f>(COUNTIF(QuizzesByQuiz!G$2:G$100,C174)=0)*3</f>
        <v>3</v>
      </c>
      <c r="BH174" s="5">
        <v>44694.823170676551</v>
      </c>
      <c r="BI174" s="4" t="s">
        <v>1289</v>
      </c>
      <c r="BJ174" s="6">
        <f>IFERROR(BK174/BL174,"")</f>
        <v>0.66666666666666663</v>
      </c>
      <c r="BK174" s="4">
        <v>2</v>
      </c>
      <c r="BL174" s="4">
        <f>(COUNTIF(QuizzesByQuiz!H$2:H$100,C174)=0)*3</f>
        <v>3</v>
      </c>
      <c r="BM174" s="5">
        <v>44702.033766615634</v>
      </c>
      <c r="BN174" s="4" t="s">
        <v>1289</v>
      </c>
      <c r="BO174" s="6">
        <f>IFERROR(BP174/BQ174,"")</f>
        <v>0.85</v>
      </c>
      <c r="BP174" s="4">
        <v>34</v>
      </c>
      <c r="BQ174" s="4">
        <v>40</v>
      </c>
      <c r="BR174" s="5">
        <v>44707.971286685715</v>
      </c>
      <c r="BS174" s="4" t="s">
        <v>1289</v>
      </c>
      <c r="BT174" s="6">
        <f>IFERROR(BU174/BV174,"")</f>
        <v>0.4</v>
      </c>
      <c r="BU174" s="4">
        <v>2</v>
      </c>
      <c r="BV174" s="4">
        <f>(COUNTIF(QuizzesByQuiz!I$2:I$100,C174)=0)*5</f>
        <v>5</v>
      </c>
      <c r="BW174" s="5">
        <v>44712.929439848682</v>
      </c>
      <c r="BX174" s="4" t="s">
        <v>1289</v>
      </c>
      <c r="BY174" s="6">
        <f>BZ174/CA174</f>
        <v>0</v>
      </c>
      <c r="CA174" s="4">
        <v>100</v>
      </c>
      <c r="CC174" s="4" t="s">
        <v>1289</v>
      </c>
      <c r="CD174" s="6">
        <f>CE174/CF174</f>
        <v>0</v>
      </c>
      <c r="CF174" s="4">
        <v>100</v>
      </c>
      <c r="CH174" s="4" t="s">
        <v>1289</v>
      </c>
      <c r="CI174" s="6">
        <f>IFERROR(CJ174/CK174,"")</f>
        <v>0</v>
      </c>
      <c r="CK174" s="4">
        <f>(COUNTIF(QuizzesByQuiz!I$2:I$100,C174)=0)*1</f>
        <v>1</v>
      </c>
      <c r="CM174" s="4" t="s">
        <v>1289</v>
      </c>
      <c r="CN174" s="6">
        <f>IFERROR(CO174/CP174,"")</f>
        <v>0.91666666666666663</v>
      </c>
      <c r="CO174" s="4">
        <v>66</v>
      </c>
      <c r="CP174" s="4">
        <f>(COUNTIF('Exams by Exam'!D$2:D$5,C174)=0)*72</f>
        <v>72</v>
      </c>
      <c r="CQ174" s="5">
        <v>44720.098174773659</v>
      </c>
      <c r="CR174" s="4" t="s">
        <v>1289</v>
      </c>
      <c r="CS174" s="4" t="s">
        <v>1289</v>
      </c>
      <c r="CT174" s="6">
        <f>VLOOKUP(C174,Webwork!$G$2:$I$230,2,FALSE)/100</f>
        <v>1</v>
      </c>
    </row>
    <row r="175" spans="1:98" x14ac:dyDescent="0.2">
      <c r="A175" s="4" t="s">
        <v>557</v>
      </c>
      <c r="B175" s="4" t="s">
        <v>556</v>
      </c>
      <c r="C175" s="4" t="s">
        <v>553</v>
      </c>
      <c r="D175" s="8">
        <f>E175*20%+F175*10%+G175*40%+H175*30%</f>
        <v>0.90587499999999999</v>
      </c>
      <c r="E175" s="7">
        <f>CT175</f>
        <v>0.95</v>
      </c>
      <c r="F175" s="7">
        <f>(AVERAGE(K175,P175,U175,AK175,AP175,AU175,BE175,BJ175,BT175,CI175)+CD175)/(1+CD175)</f>
        <v>0.86041666666666661</v>
      </c>
      <c r="G175" s="6">
        <f>(SUM(Z175,AZ175,(BO175+BY175)/(1+BY175))-MIN(Z175,AZ175,(BO175+BY175)/(1+BY175)))/2</f>
        <v>0.96</v>
      </c>
      <c r="H175" s="7">
        <f>CN175</f>
        <v>0.81944444444444442</v>
      </c>
      <c r="I175" s="4" t="s">
        <v>1303</v>
      </c>
      <c r="J175" s="4" t="s">
        <v>1292</v>
      </c>
      <c r="K175" s="6">
        <f>IFERROR(L175/M175,"")</f>
        <v>1</v>
      </c>
      <c r="L175" s="4">
        <v>5</v>
      </c>
      <c r="M175" s="4">
        <f>(COUNTIF(QuizzesByQuiz!A$2:A$100,C175)=0)*5</f>
        <v>5</v>
      </c>
      <c r="N175" s="5">
        <v>44650.909748841863</v>
      </c>
      <c r="O175" s="4" t="s">
        <v>1289</v>
      </c>
      <c r="P175" s="6">
        <f>IFERROR(Q175/R175,"")</f>
        <v>0.75</v>
      </c>
      <c r="Q175" s="4">
        <v>3</v>
      </c>
      <c r="R175" s="4">
        <f>(COUNTIF(QuizzesByQuiz!B$2:B$100,C175)=0)*4</f>
        <v>4</v>
      </c>
      <c r="S175" s="5">
        <v>44657.935526652131</v>
      </c>
      <c r="T175" s="4" t="s">
        <v>1289</v>
      </c>
      <c r="U175" s="6">
        <f>IFERROR(V175/W175,"")</f>
        <v>0.8</v>
      </c>
      <c r="V175" s="4">
        <v>4</v>
      </c>
      <c r="W175" s="4">
        <f>(COUNTIF(QuizzesByQuiz!C$2:C$100,C175)=0)*5</f>
        <v>5</v>
      </c>
      <c r="X175" s="5">
        <v>44677.865288220142</v>
      </c>
      <c r="Y175" s="4" t="s">
        <v>1289</v>
      </c>
      <c r="Z175" s="6">
        <f>IFERROR(AA175/AB175,"")</f>
        <v>0.92</v>
      </c>
      <c r="AA175" s="4">
        <f>IF(COUNTA(AC175,AG175)&gt;0, MAX(AC175,AG175),"")</f>
        <v>23</v>
      </c>
      <c r="AB175" s="4">
        <f>25</f>
        <v>25</v>
      </c>
      <c r="AC175" s="4">
        <v>23</v>
      </c>
      <c r="AD175" s="4">
        <v>25</v>
      </c>
      <c r="AE175" s="5">
        <v>44674.675352983715</v>
      </c>
      <c r="AF175" s="4" t="s">
        <v>1289</v>
      </c>
      <c r="AH175" s="4">
        <v>25</v>
      </c>
      <c r="AJ175" s="4" t="s">
        <v>1289</v>
      </c>
      <c r="AK175" s="6" t="str">
        <f>IFERROR(AL175/AM175,"")</f>
        <v/>
      </c>
      <c r="AM175" s="4">
        <f>(COUNTIF(QuizzesByQuiz!D$2:D$100,C175)=0)*5</f>
        <v>0</v>
      </c>
      <c r="AO175" s="4" t="s">
        <v>1289</v>
      </c>
      <c r="AP175" s="6">
        <f>IFERROR(AQ175/AR175,"")</f>
        <v>0.66666666666666663</v>
      </c>
      <c r="AQ175" s="4">
        <v>2</v>
      </c>
      <c r="AR175" s="4">
        <f>(COUNTIF(QuizzesByQuiz!E$2:E$100,C175)=0)*3</f>
        <v>3</v>
      </c>
      <c r="AS175" s="5">
        <v>44687.925385538954</v>
      </c>
      <c r="AT175" s="4" t="s">
        <v>1289</v>
      </c>
      <c r="AU175" s="6" t="str">
        <f>IFERROR(AV175/AW175,"")</f>
        <v/>
      </c>
      <c r="AW175" s="4">
        <f>(COUNTIF(QuizzesByQuiz!F$2:F$100,C175)=0)*6</f>
        <v>0</v>
      </c>
      <c r="AY175" s="4" t="s">
        <v>1289</v>
      </c>
      <c r="AZ175" s="6">
        <f>IFERROR(BA175/BB175,"")</f>
        <v>1</v>
      </c>
      <c r="BA175" s="4">
        <v>23</v>
      </c>
      <c r="BB175" s="4">
        <v>23</v>
      </c>
      <c r="BC175" s="5">
        <v>44692.284921274892</v>
      </c>
      <c r="BD175" s="4" t="s">
        <v>1289</v>
      </c>
      <c r="BE175" s="6">
        <f>IFERROR(BF175/BG175,"")</f>
        <v>0.66666666666666663</v>
      </c>
      <c r="BF175" s="4">
        <v>2</v>
      </c>
      <c r="BG175" s="4">
        <f>(COUNTIF(QuizzesByQuiz!G$2:G$100,C175)=0)*3</f>
        <v>3</v>
      </c>
      <c r="BH175" s="5">
        <v>44694.823170704876</v>
      </c>
      <c r="BI175" s="4" t="s">
        <v>1289</v>
      </c>
      <c r="BJ175" s="6">
        <f>IFERROR(BK175/BL175,"")</f>
        <v>1</v>
      </c>
      <c r="BK175" s="4">
        <v>3</v>
      </c>
      <c r="BL175" s="4">
        <f>(COUNTIF(QuizzesByQuiz!H$2:H$100,C175)=0)*3</f>
        <v>3</v>
      </c>
      <c r="BM175" s="5">
        <v>44702.033765252789</v>
      </c>
      <c r="BN175" s="4" t="s">
        <v>1289</v>
      </c>
      <c r="BO175" s="6">
        <f>IFERROR(BP175/BQ175,"")</f>
        <v>0</v>
      </c>
      <c r="BQ175" s="4">
        <v>40</v>
      </c>
      <c r="BS175" s="4" t="s">
        <v>1289</v>
      </c>
      <c r="BT175" s="6">
        <f>IFERROR(BU175/BV175,"")</f>
        <v>1</v>
      </c>
      <c r="BU175" s="4">
        <v>5</v>
      </c>
      <c r="BV175" s="4">
        <f>(COUNTIF(QuizzesByQuiz!I$2:I$100,C175)=0)*5</f>
        <v>5</v>
      </c>
      <c r="BW175" s="5">
        <v>44712.929439121799</v>
      </c>
      <c r="BX175" s="4" t="s">
        <v>1289</v>
      </c>
      <c r="BY175" s="6">
        <f>BZ175/CA175</f>
        <v>0</v>
      </c>
      <c r="CA175" s="4">
        <v>100</v>
      </c>
      <c r="CC175" s="4" t="s">
        <v>1289</v>
      </c>
      <c r="CD175" s="6">
        <f>CE175/CF175</f>
        <v>0</v>
      </c>
      <c r="CF175" s="4">
        <v>100</v>
      </c>
      <c r="CH175" s="4" t="s">
        <v>1289</v>
      </c>
      <c r="CI175" s="6">
        <f>IFERROR(CJ175/CK175,"")</f>
        <v>1</v>
      </c>
      <c r="CJ175" s="4">
        <v>1</v>
      </c>
      <c r="CK175" s="4">
        <f>(COUNTIF(QuizzesByQuiz!I$2:I$100,C175)=0)*1</f>
        <v>1</v>
      </c>
      <c r="CL175" s="5">
        <v>44715.764249320287</v>
      </c>
      <c r="CM175" s="4" t="s">
        <v>1289</v>
      </c>
      <c r="CN175" s="6">
        <f>IFERROR(CO175/CP175,"")</f>
        <v>0.81944444444444442</v>
      </c>
      <c r="CO175" s="4">
        <v>59</v>
      </c>
      <c r="CP175" s="4">
        <f>(COUNTIF('Exams by Exam'!D$2:D$5,C175)=0)*72</f>
        <v>72</v>
      </c>
      <c r="CQ175" s="5">
        <v>44720.098042303718</v>
      </c>
      <c r="CR175" s="4" t="s">
        <v>1289</v>
      </c>
      <c r="CS175" s="4" t="s">
        <v>1289</v>
      </c>
      <c r="CT175" s="6">
        <f>VLOOKUP(C175,Webwork!$G$2:$I$230,2,FALSE)/100</f>
        <v>0.95</v>
      </c>
    </row>
    <row r="176" spans="1:98" x14ac:dyDescent="0.2">
      <c r="A176" s="4" t="s">
        <v>542</v>
      </c>
      <c r="B176" s="4" t="s">
        <v>541</v>
      </c>
      <c r="C176" s="4" t="s">
        <v>538</v>
      </c>
      <c r="D176" s="8">
        <f>E176*20%+F176*10%+G176*40%+H176*30%</f>
        <v>0.90668206521739125</v>
      </c>
      <c r="E176" s="7">
        <f>CT176</f>
        <v>0.89</v>
      </c>
      <c r="F176" s="7">
        <f>(AVERAGE(K176,P176,U176,AK176,AP176,AU176,BE176,BJ176,BT176,CI176)+CD176)/(1+CD176)</f>
        <v>0.85729166666666667</v>
      </c>
      <c r="G176" s="6">
        <f>(SUM(Z176,AZ176,(BO176+BY176)/(1+BY176))-MIN(Z176,AZ176,(BO176+BY176)/(1+BY176)))/2</f>
        <v>0.88342391304347823</v>
      </c>
      <c r="H176" s="7">
        <f>CN176</f>
        <v>0.96527777777777779</v>
      </c>
      <c r="I176" s="4" t="s">
        <v>539</v>
      </c>
      <c r="J176" s="4" t="s">
        <v>1292</v>
      </c>
      <c r="K176" s="6">
        <f>IFERROR(L176/M176,"")</f>
        <v>1</v>
      </c>
      <c r="L176" s="4">
        <v>5</v>
      </c>
      <c r="M176" s="4">
        <f>(COUNTIF(QuizzesByQuiz!A$2:A$100,C176)=0)*5</f>
        <v>5</v>
      </c>
      <c r="N176" s="5">
        <v>44650.909749031736</v>
      </c>
      <c r="O176" s="4" t="s">
        <v>1289</v>
      </c>
      <c r="P176" s="6">
        <f>IFERROR(Q176/R176,"")</f>
        <v>0.25</v>
      </c>
      <c r="Q176" s="4">
        <v>1</v>
      </c>
      <c r="R176" s="4">
        <f>(COUNTIF(QuizzesByQuiz!B$2:B$100,C176)=0)*4</f>
        <v>4</v>
      </c>
      <c r="S176" s="5">
        <v>44657.93552705714</v>
      </c>
      <c r="T176" s="4" t="s">
        <v>1289</v>
      </c>
      <c r="U176" s="6">
        <f>IFERROR(V176/W176,"")</f>
        <v>0.8</v>
      </c>
      <c r="V176" s="4">
        <v>4</v>
      </c>
      <c r="W176" s="4">
        <f>(COUNTIF(QuizzesByQuiz!C$2:C$100,C176)=0)*5</f>
        <v>5</v>
      </c>
      <c r="X176" s="5">
        <v>44677.865288196219</v>
      </c>
      <c r="Y176" s="4" t="s">
        <v>1289</v>
      </c>
      <c r="Z176" s="6">
        <f>IFERROR(AA176/AB176,"")</f>
        <v>0.42</v>
      </c>
      <c r="AA176" s="4">
        <f>IF(COUNTA(AC176,AG176)&gt;0, MAX(AC176,AG176),"")</f>
        <v>10.5</v>
      </c>
      <c r="AB176" s="4">
        <f>25</f>
        <v>25</v>
      </c>
      <c r="AD176" s="4">
        <v>25</v>
      </c>
      <c r="AF176" s="4" t="s">
        <v>1289</v>
      </c>
      <c r="AG176" s="4">
        <v>10.5</v>
      </c>
      <c r="AH176" s="4">
        <v>25</v>
      </c>
      <c r="AI176" s="5">
        <v>44675.682245989119</v>
      </c>
      <c r="AJ176" s="4" t="s">
        <v>1289</v>
      </c>
      <c r="AK176" s="6" t="str">
        <f>IFERROR(AL176/AM176,"")</f>
        <v/>
      </c>
      <c r="AM176" s="4">
        <f>(COUNTIF(QuizzesByQuiz!D$2:D$100,C176)=0)*5</f>
        <v>0</v>
      </c>
      <c r="AO176" s="4" t="s">
        <v>1289</v>
      </c>
      <c r="AP176" s="6">
        <f>IFERROR(AQ176/AR176,"")</f>
        <v>0.33333333333333331</v>
      </c>
      <c r="AQ176" s="4">
        <v>1</v>
      </c>
      <c r="AR176" s="4">
        <f>(COUNTIF(QuizzesByQuiz!E$2:E$100,C176)=0)*3</f>
        <v>3</v>
      </c>
      <c r="AS176" s="5">
        <v>44687.925385885763</v>
      </c>
      <c r="AT176" s="4" t="s">
        <v>1289</v>
      </c>
      <c r="AU176" s="6" t="str">
        <f>IFERROR(AV176/AW176,"")</f>
        <v/>
      </c>
      <c r="AW176" s="4">
        <f>(COUNTIF(QuizzesByQuiz!F$2:F$100,C176)=0)*6</f>
        <v>0</v>
      </c>
      <c r="AY176" s="4" t="s">
        <v>1289</v>
      </c>
      <c r="AZ176" s="6">
        <f>IFERROR(BA176/BB176,"")</f>
        <v>0.80434782608695654</v>
      </c>
      <c r="BA176" s="4">
        <v>18.5</v>
      </c>
      <c r="BB176" s="4">
        <v>23</v>
      </c>
      <c r="BC176" s="5">
        <v>44692.284468440346</v>
      </c>
      <c r="BD176" s="4" t="s">
        <v>1289</v>
      </c>
      <c r="BE176" s="6">
        <f>IFERROR(BF176/BG176,"")</f>
        <v>0.66666666666666663</v>
      </c>
      <c r="BF176" s="4">
        <v>2</v>
      </c>
      <c r="BG176" s="4">
        <f>(COUNTIF(QuizzesByQuiz!G$2:G$100,C176)=0)*3</f>
        <v>3</v>
      </c>
      <c r="BH176" s="5">
        <v>44694.823170399162</v>
      </c>
      <c r="BI176" s="4" t="s">
        <v>1289</v>
      </c>
      <c r="BJ176" s="6">
        <f>IFERROR(BK176/BL176,"")</f>
        <v>0.66666666666666663</v>
      </c>
      <c r="BK176" s="4">
        <v>2</v>
      </c>
      <c r="BL176" s="4">
        <f>(COUNTIF(QuizzesByQuiz!H$2:H$100,C176)=0)*3</f>
        <v>3</v>
      </c>
      <c r="BM176" s="5">
        <v>44702.033765669912</v>
      </c>
      <c r="BN176" s="4" t="s">
        <v>1289</v>
      </c>
      <c r="BO176" s="6">
        <f>IFERROR(BP176/BQ176,"")</f>
        <v>0.92500000000000004</v>
      </c>
      <c r="BP176" s="4">
        <v>37</v>
      </c>
      <c r="BQ176" s="4">
        <v>40</v>
      </c>
      <c r="BR176" s="5">
        <v>44707.971250392264</v>
      </c>
      <c r="BS176" s="4" t="s">
        <v>1289</v>
      </c>
      <c r="BT176" s="6">
        <f>IFERROR(BU176/BV176,"")</f>
        <v>1</v>
      </c>
      <c r="BU176" s="4">
        <v>5</v>
      </c>
      <c r="BV176" s="4">
        <f>(COUNTIF(QuizzesByQuiz!I$2:I$100,C176)=0)*5</f>
        <v>5</v>
      </c>
      <c r="BW176" s="5">
        <v>44712.92943922228</v>
      </c>
      <c r="BX176" s="4" t="s">
        <v>1289</v>
      </c>
      <c r="BY176" s="6">
        <f>BZ176/CA176</f>
        <v>1</v>
      </c>
      <c r="BZ176" s="4">
        <v>100</v>
      </c>
      <c r="CA176" s="4">
        <v>100</v>
      </c>
      <c r="CB176" s="5">
        <v>44718.951399907761</v>
      </c>
      <c r="CC176" s="4" t="s">
        <v>1289</v>
      </c>
      <c r="CD176" s="6">
        <f>CE176/CF176</f>
        <v>1</v>
      </c>
      <c r="CE176" s="4">
        <v>100</v>
      </c>
      <c r="CF176" s="4">
        <v>100</v>
      </c>
      <c r="CG176" s="5">
        <v>44715.981331216666</v>
      </c>
      <c r="CH176" s="4" t="s">
        <v>1289</v>
      </c>
      <c r="CI176" s="6">
        <f>IFERROR(CJ176/CK176,"")</f>
        <v>1</v>
      </c>
      <c r="CJ176" s="4">
        <v>1</v>
      </c>
      <c r="CK176" s="4">
        <f>(COUNTIF(QuizzesByQuiz!I$2:I$100,C176)=0)*1</f>
        <v>1</v>
      </c>
      <c r="CL176" s="5">
        <v>44715.764249157197</v>
      </c>
      <c r="CM176" s="4" t="s">
        <v>1289</v>
      </c>
      <c r="CN176" s="6">
        <f>IFERROR(CO176/CP176,"")</f>
        <v>0.96527777777777779</v>
      </c>
      <c r="CO176" s="4">
        <v>69.5</v>
      </c>
      <c r="CP176" s="4">
        <f>(COUNTIF('Exams by Exam'!D$2:D$5,C176)=0)*72</f>
        <v>72</v>
      </c>
      <c r="CQ176" s="5">
        <v>44720.098042409983</v>
      </c>
      <c r="CR176" s="4" t="s">
        <v>1289</v>
      </c>
      <c r="CS176" s="4" t="s">
        <v>1289</v>
      </c>
      <c r="CT176" s="6">
        <f>VLOOKUP(C176,Webwork!$G$2:$I$230,2,FALSE)/100</f>
        <v>0.89</v>
      </c>
    </row>
    <row r="177" spans="1:98" x14ac:dyDescent="0.2">
      <c r="A177" s="4" t="s">
        <v>209</v>
      </c>
      <c r="B177" s="4" t="s">
        <v>1104</v>
      </c>
      <c r="C177" s="4" t="s">
        <v>1101</v>
      </c>
      <c r="D177" s="8">
        <f>E177*20%+F177*10%+G177*40%+H177*30%</f>
        <v>0.90745652173913038</v>
      </c>
      <c r="E177" s="7">
        <f>CT177</f>
        <v>0.85</v>
      </c>
      <c r="F177" s="7">
        <f>(AVERAGE(K177,P177,U177,AK177,AP177,AU177,BE177,BJ177,BT177,CI177)+CD177)/(1+CD177)</f>
        <v>0.66333333333333333</v>
      </c>
      <c r="G177" s="6">
        <f>(SUM(Z177,AZ177,(BO177+BY177)/(1+BY177))-MIN(Z177,AZ177,(BO177+BY177)/(1+BY177)))/2</f>
        <v>0.94864130434782601</v>
      </c>
      <c r="H177" s="7">
        <f>CN177</f>
        <v>0.97222222222222221</v>
      </c>
      <c r="I177" s="4" t="s">
        <v>1102</v>
      </c>
      <c r="J177" s="4" t="s">
        <v>1298</v>
      </c>
      <c r="K177" s="6">
        <f>IFERROR(L177/M177,"")</f>
        <v>1</v>
      </c>
      <c r="L177" s="4">
        <v>5</v>
      </c>
      <c r="M177" s="4">
        <f>(COUNTIF(QuizzesByQuiz!A$2:A$100,C177)=0)*5</f>
        <v>5</v>
      </c>
      <c r="N177" s="5">
        <v>44653.067147619819</v>
      </c>
      <c r="O177" s="4" t="s">
        <v>1289</v>
      </c>
      <c r="P177" s="6">
        <f>IFERROR(Q177/R177,"")</f>
        <v>0.5</v>
      </c>
      <c r="Q177" s="4">
        <v>2</v>
      </c>
      <c r="R177" s="4">
        <f>(COUNTIF(QuizzesByQuiz!B$2:B$100,C177)=0)*4</f>
        <v>4</v>
      </c>
      <c r="S177" s="5">
        <v>44659.685435941137</v>
      </c>
      <c r="T177" s="4" t="s">
        <v>1289</v>
      </c>
      <c r="U177" s="6">
        <f>IFERROR(V177/W177,"")</f>
        <v>0.8</v>
      </c>
      <c r="V177" s="4">
        <v>4</v>
      </c>
      <c r="W177" s="4">
        <f>(COUNTIF(QuizzesByQuiz!C$2:C$100,C177)=0)*5</f>
        <v>5</v>
      </c>
      <c r="X177" s="5">
        <v>44667.931409042059</v>
      </c>
      <c r="Y177" s="4" t="s">
        <v>1289</v>
      </c>
      <c r="Z177" s="6">
        <f>IFERROR(AA177/AB177,"")</f>
        <v>0.72</v>
      </c>
      <c r="AA177" s="4">
        <f>IF(COUNTA(AC177,AG177)&gt;0, MAX(AC177,AG177),"")</f>
        <v>18</v>
      </c>
      <c r="AB177" s="4">
        <f>25</f>
        <v>25</v>
      </c>
      <c r="AC177" s="4">
        <v>18</v>
      </c>
      <c r="AD177" s="4">
        <v>25</v>
      </c>
      <c r="AE177" s="5">
        <v>44674.675353358747</v>
      </c>
      <c r="AF177" s="4" t="s">
        <v>1289</v>
      </c>
      <c r="AH177" s="4">
        <v>25</v>
      </c>
      <c r="AJ177" s="4" t="s">
        <v>1289</v>
      </c>
      <c r="AK177" s="6">
        <f>IFERROR(AL177/AM177,"")</f>
        <v>1</v>
      </c>
      <c r="AL177" s="4">
        <v>5</v>
      </c>
      <c r="AM177" s="4">
        <f>(COUNTIF(QuizzesByQuiz!D$2:D$100,C177)=0)*5</f>
        <v>5</v>
      </c>
      <c r="AN177" s="5">
        <v>44675.678841860703</v>
      </c>
      <c r="AO177" s="4" t="s">
        <v>1289</v>
      </c>
      <c r="AP177" s="6">
        <f>IFERROR(AQ177/AR177,"")</f>
        <v>0.33333333333333331</v>
      </c>
      <c r="AQ177" s="4">
        <v>1</v>
      </c>
      <c r="AR177" s="4">
        <f>(COUNTIF(QuizzesByQuiz!E$2:E$100,C177)=0)*3</f>
        <v>3</v>
      </c>
      <c r="AS177" s="5">
        <v>44680.804339113645</v>
      </c>
      <c r="AT177" s="4" t="s">
        <v>1289</v>
      </c>
      <c r="AU177" s="6">
        <f>IFERROR(AV177/AW177,"")</f>
        <v>0.66666666666666663</v>
      </c>
      <c r="AV177" s="4">
        <v>4</v>
      </c>
      <c r="AW177" s="4">
        <f>(COUNTIF(QuizzesByQuiz!F$2:F$100,C177)=0)*6</f>
        <v>6</v>
      </c>
      <c r="AX177" s="5">
        <v>44687.93717204564</v>
      </c>
      <c r="AY177" s="4" t="s">
        <v>1289</v>
      </c>
      <c r="AZ177" s="6">
        <f>IFERROR(BA177/BB177,"")</f>
        <v>0.93478260869565222</v>
      </c>
      <c r="BA177" s="4">
        <v>21.5</v>
      </c>
      <c r="BB177" s="4">
        <v>23</v>
      </c>
      <c r="BC177" s="5">
        <v>44692.285552557536</v>
      </c>
      <c r="BD177" s="4" t="s">
        <v>1289</v>
      </c>
      <c r="BE177" s="6">
        <f>IFERROR(BF177/BG177,"")</f>
        <v>0.66666666666666663</v>
      </c>
      <c r="BF177" s="4">
        <v>2</v>
      </c>
      <c r="BG177" s="4">
        <f>(COUNTIF(QuizzesByQuiz!G$2:G$100,C177)=0)*3</f>
        <v>3</v>
      </c>
      <c r="BH177" s="5">
        <v>44698.621119928517</v>
      </c>
      <c r="BI177" s="4" t="s">
        <v>1289</v>
      </c>
      <c r="BJ177" s="6">
        <f>IFERROR(BK177/BL177,"")</f>
        <v>0.66666666666666663</v>
      </c>
      <c r="BK177" s="4">
        <v>2</v>
      </c>
      <c r="BL177" s="4">
        <f>(COUNTIF(QuizzesByQuiz!H$2:H$100,C177)=0)*3</f>
        <v>3</v>
      </c>
      <c r="BM177" s="5">
        <v>44701.824794137341</v>
      </c>
      <c r="BN177" s="4" t="s">
        <v>1289</v>
      </c>
      <c r="BO177" s="6">
        <f>IFERROR(BP177/BQ177,"")</f>
        <v>0.96250000000000002</v>
      </c>
      <c r="BP177" s="4">
        <v>38.5</v>
      </c>
      <c r="BQ177" s="4">
        <v>40</v>
      </c>
      <c r="BR177" s="5">
        <v>44707.971147715769</v>
      </c>
      <c r="BS177" s="4" t="s">
        <v>1289</v>
      </c>
      <c r="BT177" s="6">
        <f>IFERROR(BU177/BV177,"")</f>
        <v>0</v>
      </c>
      <c r="BV177" s="4">
        <f>(COUNTIF(QuizzesByQuiz!I$2:I$100,C177)=0)*5</f>
        <v>5</v>
      </c>
      <c r="BX177" s="4" t="s">
        <v>1289</v>
      </c>
      <c r="BY177" s="6">
        <f>BZ177/CA177</f>
        <v>0</v>
      </c>
      <c r="CA177" s="4">
        <v>100</v>
      </c>
      <c r="CC177" s="4" t="s">
        <v>1289</v>
      </c>
      <c r="CD177" s="6">
        <f>CE177/CF177</f>
        <v>0</v>
      </c>
      <c r="CF177" s="4">
        <v>100</v>
      </c>
      <c r="CH177" s="4" t="s">
        <v>1289</v>
      </c>
      <c r="CI177" s="6">
        <f>IFERROR(CJ177/CK177,"")</f>
        <v>1</v>
      </c>
      <c r="CJ177" s="4">
        <v>1</v>
      </c>
      <c r="CK177" s="4">
        <f>(COUNTIF(QuizzesByQuiz!I$2:I$100,C177)=0)*1</f>
        <v>1</v>
      </c>
      <c r="CL177" s="5">
        <v>44715.763465860073</v>
      </c>
      <c r="CM177" s="4" t="s">
        <v>1289</v>
      </c>
      <c r="CN177" s="6">
        <f>IFERROR(CO177/CP177,"")</f>
        <v>0.97222222222222221</v>
      </c>
      <c r="CO177" s="4">
        <v>70</v>
      </c>
      <c r="CP177" s="4">
        <f>(COUNTIF('Exams by Exam'!D$2:D$5,C177)=0)*72</f>
        <v>72</v>
      </c>
      <c r="CQ177" s="5">
        <v>44720.098174066137</v>
      </c>
      <c r="CR177" s="4" t="s">
        <v>1289</v>
      </c>
      <c r="CS177" s="4" t="s">
        <v>1289</v>
      </c>
      <c r="CT177" s="6">
        <f>VLOOKUP(C177,Webwork!$G$2:$I$230,2,FALSE)/100</f>
        <v>0.85</v>
      </c>
    </row>
    <row r="178" spans="1:98" x14ac:dyDescent="0.2">
      <c r="A178" s="4" t="s">
        <v>241</v>
      </c>
      <c r="B178" s="4" t="s">
        <v>996</v>
      </c>
      <c r="C178" s="4" t="s">
        <v>993</v>
      </c>
      <c r="D178" s="8">
        <f>E178*20%+F178*10%+G178*40%+H178*30%</f>
        <v>0.90799999999999992</v>
      </c>
      <c r="E178" s="7">
        <f>CT178</f>
        <v>0.97</v>
      </c>
      <c r="F178" s="7">
        <f>(AVERAGE(K178,P178,U178,AK178,AP178,AU178,BE178,BJ178,BT178,CI178)+CD178)/(1+CD178)</f>
        <v>0.86499999999999999</v>
      </c>
      <c r="G178" s="6">
        <f>(SUM(Z178,AZ178,(BO178+BY178)/(1+BY178))-MIN(Z178,AZ178,(BO178+BY178)/(1+BY178)))/2</f>
        <v>0.88125000000000009</v>
      </c>
      <c r="H178" s="7">
        <f>CN178</f>
        <v>0.91666666666666663</v>
      </c>
      <c r="I178" s="4" t="s">
        <v>994</v>
      </c>
      <c r="J178" s="4" t="s">
        <v>1295</v>
      </c>
      <c r="K178" s="6">
        <f>IFERROR(L178/M178,"")</f>
        <v>1</v>
      </c>
      <c r="L178" s="4">
        <v>5</v>
      </c>
      <c r="M178" s="4">
        <f>(COUNTIF(QuizzesByQuiz!A$2:A$100,C178)=0)*5</f>
        <v>5</v>
      </c>
      <c r="N178" s="5">
        <v>44653.06562017199</v>
      </c>
      <c r="O178" s="4" t="s">
        <v>1289</v>
      </c>
      <c r="P178" s="6">
        <f>IFERROR(Q178/R178,"")</f>
        <v>0.5</v>
      </c>
      <c r="Q178" s="4">
        <v>2</v>
      </c>
      <c r="R178" s="4">
        <f>(COUNTIF(QuizzesByQuiz!B$2:B$100,C178)=0)*4</f>
        <v>4</v>
      </c>
      <c r="S178" s="5">
        <v>44659.684212117638</v>
      </c>
      <c r="T178" s="4" t="s">
        <v>1289</v>
      </c>
      <c r="U178" s="6">
        <f>IFERROR(V178/W178,"")</f>
        <v>0.8</v>
      </c>
      <c r="V178" s="4">
        <v>4</v>
      </c>
      <c r="W178" s="4">
        <f>(COUNTIF(QuizzesByQuiz!C$2:C$100,C178)=0)*5</f>
        <v>5</v>
      </c>
      <c r="X178" s="5">
        <v>44666.694444943401</v>
      </c>
      <c r="Y178" s="4" t="s">
        <v>1289</v>
      </c>
      <c r="Z178" s="6">
        <f>IFERROR(AA178/AB178,"")</f>
        <v>0.8</v>
      </c>
      <c r="AA178" s="4">
        <f>IF(COUNTA(AC178,AG178)&gt;0, MAX(AC178,AG178),"")</f>
        <v>20</v>
      </c>
      <c r="AB178" s="4">
        <f>25</f>
        <v>25</v>
      </c>
      <c r="AD178" s="4">
        <v>25</v>
      </c>
      <c r="AF178" s="4" t="s">
        <v>1289</v>
      </c>
      <c r="AG178" s="4">
        <v>20</v>
      </c>
      <c r="AH178" s="4">
        <v>25</v>
      </c>
      <c r="AI178" s="5">
        <v>44675.682345878828</v>
      </c>
      <c r="AJ178" s="4" t="s">
        <v>1289</v>
      </c>
      <c r="AK178" s="6">
        <f>IFERROR(AL178/AM178,"")</f>
        <v>0</v>
      </c>
      <c r="AM178" s="4">
        <f>(COUNTIF(QuizzesByQuiz!D$2:D$100,C178)=0)*5</f>
        <v>5</v>
      </c>
      <c r="AO178" s="4" t="s">
        <v>1289</v>
      </c>
      <c r="AP178" s="6">
        <f>IFERROR(AQ178/AR178,"")</f>
        <v>1</v>
      </c>
      <c r="AQ178" s="4">
        <v>3</v>
      </c>
      <c r="AR178" s="4">
        <f>(COUNTIF(QuizzesByQuiz!E$2:E$100,C178)=0)*3</f>
        <v>3</v>
      </c>
      <c r="AS178" s="5">
        <v>44680.73439344237</v>
      </c>
      <c r="AT178" s="4" t="s">
        <v>1289</v>
      </c>
      <c r="AU178" s="6">
        <f>IFERROR(AV178/AW178,"")</f>
        <v>0</v>
      </c>
      <c r="AV178" s="4">
        <v>0</v>
      </c>
      <c r="AW178" s="4">
        <f>(COUNTIF(QuizzesByQuiz!F$2:F$100,C178)=0)*6</f>
        <v>6</v>
      </c>
      <c r="AX178" s="5">
        <v>44687.695802774848</v>
      </c>
      <c r="AY178" s="4" t="s">
        <v>1289</v>
      </c>
      <c r="AZ178" s="6">
        <f>IFERROR(BA178/BB178,"")</f>
        <v>0.78260869565217395</v>
      </c>
      <c r="BA178" s="4">
        <v>18</v>
      </c>
      <c r="BB178" s="4">
        <v>23</v>
      </c>
      <c r="BC178" s="5">
        <v>44692.292355665006</v>
      </c>
      <c r="BD178" s="4" t="s">
        <v>1289</v>
      </c>
      <c r="BE178" s="6">
        <f>IFERROR(BF178/BG178,"")</f>
        <v>1</v>
      </c>
      <c r="BF178" s="4">
        <v>3</v>
      </c>
      <c r="BG178" s="4">
        <f>(COUNTIF(QuizzesByQuiz!G$2:G$100,C178)=0)*3</f>
        <v>3</v>
      </c>
      <c r="BH178" s="5">
        <v>44694.696380131209</v>
      </c>
      <c r="BI178" s="4" t="s">
        <v>1289</v>
      </c>
      <c r="BJ178" s="6">
        <f>IFERROR(BK178/BL178,"")</f>
        <v>1</v>
      </c>
      <c r="BK178" s="4">
        <v>3</v>
      </c>
      <c r="BL178" s="4">
        <f>(COUNTIF(QuizzesByQuiz!H$2:H$100,C178)=0)*3</f>
        <v>3</v>
      </c>
      <c r="BM178" s="5">
        <v>44701.69394321063</v>
      </c>
      <c r="BN178" s="4" t="s">
        <v>1289</v>
      </c>
      <c r="BO178" s="6">
        <f>IFERROR(BP178/BQ178,"")</f>
        <v>0.92500000000000004</v>
      </c>
      <c r="BP178" s="4">
        <v>37</v>
      </c>
      <c r="BQ178" s="4">
        <v>40</v>
      </c>
      <c r="BR178" s="5">
        <v>44707.971303343991</v>
      </c>
      <c r="BS178" s="4" t="s">
        <v>1289</v>
      </c>
      <c r="BT178" s="6">
        <f>IFERROR(BU178/BV178,"")</f>
        <v>1</v>
      </c>
      <c r="BU178" s="4">
        <v>5</v>
      </c>
      <c r="BV178" s="4">
        <f>(COUNTIF(QuizzesByQuiz!I$2:I$100,C178)=0)*5</f>
        <v>5</v>
      </c>
      <c r="BW178" s="5">
        <v>44708.703370818679</v>
      </c>
      <c r="BX178" s="4" t="s">
        <v>1289</v>
      </c>
      <c r="BY178" s="6">
        <f>BZ178/CA178</f>
        <v>1</v>
      </c>
      <c r="BZ178" s="4">
        <v>100</v>
      </c>
      <c r="CA178" s="4">
        <v>100</v>
      </c>
      <c r="CB178" s="5">
        <v>44717.898209887615</v>
      </c>
      <c r="CC178" s="4" t="s">
        <v>1289</v>
      </c>
      <c r="CD178" s="6">
        <f>CE178/CF178</f>
        <v>1</v>
      </c>
      <c r="CE178" s="4">
        <v>100</v>
      </c>
      <c r="CF178" s="4">
        <v>100</v>
      </c>
      <c r="CG178" s="5">
        <v>44717.897098149493</v>
      </c>
      <c r="CH178" s="4" t="s">
        <v>1289</v>
      </c>
      <c r="CI178" s="6">
        <f>IFERROR(CJ178/CK178,"")</f>
        <v>1</v>
      </c>
      <c r="CJ178" s="4">
        <v>1</v>
      </c>
      <c r="CK178" s="4">
        <f>(COUNTIF(QuizzesByQuiz!I$2:I$100,C178)=0)*1</f>
        <v>1</v>
      </c>
      <c r="CL178" s="5">
        <v>44715.723811872638</v>
      </c>
      <c r="CM178" s="4" t="s">
        <v>1289</v>
      </c>
      <c r="CN178" s="6">
        <f>IFERROR(CO178/CP178,"")</f>
        <v>0.91666666666666663</v>
      </c>
      <c r="CO178" s="4">
        <v>66</v>
      </c>
      <c r="CP178" s="4">
        <f>(COUNTIF('Exams by Exam'!D$2:D$5,C178)=0)*72</f>
        <v>72</v>
      </c>
      <c r="CQ178" s="5">
        <v>44720.098174403713</v>
      </c>
      <c r="CR178" s="4" t="s">
        <v>1289</v>
      </c>
      <c r="CS178" s="4" t="s">
        <v>1289</v>
      </c>
      <c r="CT178" s="6">
        <f>VLOOKUP(C178,Webwork!$G$2:$I$230,2,FALSE)/100</f>
        <v>0.97</v>
      </c>
    </row>
    <row r="179" spans="1:98" x14ac:dyDescent="0.2">
      <c r="A179" s="4" t="s">
        <v>782</v>
      </c>
      <c r="B179" s="4" t="s">
        <v>781</v>
      </c>
      <c r="C179" s="4" t="s">
        <v>778</v>
      </c>
      <c r="D179" s="8">
        <f>E179*20%+F179*10%+G179*40%+H179*30%</f>
        <v>0.90866666666666673</v>
      </c>
      <c r="E179" s="7">
        <f>CT179</f>
        <v>1</v>
      </c>
      <c r="F179" s="7">
        <f>(AVERAGE(K179,P179,U179,AK179,AP179,AU179,BE179,BJ179,BT179,CI179)+CD179)/(1+CD179)</f>
        <v>0.80166666666666664</v>
      </c>
      <c r="G179" s="6">
        <f>(SUM(Z179,AZ179,(BO179+BY179)/(1+BY179))-MIN(Z179,AZ179,(BO179+BY179)/(1+BY179)))/2</f>
        <v>0.91500000000000015</v>
      </c>
      <c r="H179" s="7">
        <f>CN179</f>
        <v>0.875</v>
      </c>
      <c r="I179" s="4" t="s">
        <v>779</v>
      </c>
      <c r="J179" s="4" t="s">
        <v>1297</v>
      </c>
      <c r="K179" s="6">
        <f>IFERROR(L179/M179,"")</f>
        <v>1</v>
      </c>
      <c r="L179" s="4">
        <v>5</v>
      </c>
      <c r="M179" s="4">
        <f>(COUNTIF(QuizzesByQuiz!A$2:A$100,C179)=0)*5</f>
        <v>5</v>
      </c>
      <c r="N179" s="5">
        <v>44653.067148473361</v>
      </c>
      <c r="O179" s="4" t="s">
        <v>1289</v>
      </c>
      <c r="P179" s="6">
        <f>IFERROR(Q179/R179,"")</f>
        <v>0.5</v>
      </c>
      <c r="Q179" s="4">
        <v>2</v>
      </c>
      <c r="R179" s="4">
        <f>(COUNTIF(QuizzesByQuiz!B$2:B$100,C179)=0)*4</f>
        <v>4</v>
      </c>
      <c r="S179" s="5">
        <v>44659.685436211505</v>
      </c>
      <c r="T179" s="4" t="s">
        <v>1289</v>
      </c>
      <c r="U179" s="6">
        <f>IFERROR(V179/W179,"")</f>
        <v>0.8</v>
      </c>
      <c r="V179" s="4">
        <v>4</v>
      </c>
      <c r="W179" s="4">
        <f>(COUNTIF(QuizzesByQuiz!C$2:C$100,C179)=0)*5</f>
        <v>5</v>
      </c>
      <c r="X179" s="5">
        <v>44667.931409780766</v>
      </c>
      <c r="Y179" s="4" t="s">
        <v>1289</v>
      </c>
      <c r="Z179" s="6">
        <f>IFERROR(AA179/AB179,"")</f>
        <v>0.88</v>
      </c>
      <c r="AA179" s="4">
        <f>IF(COUNTA(AC179,AG179)&gt;0, MAX(AC179,AG179),"")</f>
        <v>22</v>
      </c>
      <c r="AB179" s="4">
        <f>25</f>
        <v>25</v>
      </c>
      <c r="AC179" s="4">
        <v>22</v>
      </c>
      <c r="AD179" s="4">
        <v>25</v>
      </c>
      <c r="AE179" s="5">
        <v>44674.675353492079</v>
      </c>
      <c r="AF179" s="4" t="s">
        <v>1289</v>
      </c>
      <c r="AH179" s="4">
        <v>25</v>
      </c>
      <c r="AJ179" s="4" t="s">
        <v>1289</v>
      </c>
      <c r="AK179" s="6">
        <f>IFERROR(AL179/AM179,"")</f>
        <v>1</v>
      </c>
      <c r="AL179" s="4">
        <v>5</v>
      </c>
      <c r="AM179" s="4">
        <f>(COUNTIF(QuizzesByQuiz!D$2:D$100,C179)=0)*5</f>
        <v>5</v>
      </c>
      <c r="AN179" s="5">
        <v>44675.678843011585</v>
      </c>
      <c r="AO179" s="4" t="s">
        <v>1289</v>
      </c>
      <c r="AP179" s="6">
        <f>IFERROR(AQ179/AR179,"")</f>
        <v>0.66666666666666663</v>
      </c>
      <c r="AQ179" s="4">
        <v>2</v>
      </c>
      <c r="AR179" s="4">
        <f>(COUNTIF(QuizzesByQuiz!E$2:E$100,C179)=0)*3</f>
        <v>3</v>
      </c>
      <c r="AS179" s="5">
        <v>44680.80433869324</v>
      </c>
      <c r="AT179" s="4" t="s">
        <v>1289</v>
      </c>
      <c r="AU179" s="6">
        <f>IFERROR(AV179/AW179,"")</f>
        <v>0.66666666666666663</v>
      </c>
      <c r="AV179" s="4">
        <v>4</v>
      </c>
      <c r="AW179" s="4">
        <f>(COUNTIF(QuizzesByQuiz!F$2:F$100,C179)=0)*6</f>
        <v>6</v>
      </c>
      <c r="AX179" s="5">
        <v>44687.937172154634</v>
      </c>
      <c r="AY179" s="4" t="s">
        <v>1289</v>
      </c>
      <c r="AZ179" s="6">
        <f>IFERROR(BA179/BB179,"")</f>
        <v>0.76086956521739135</v>
      </c>
      <c r="BA179" s="4">
        <v>17.5</v>
      </c>
      <c r="BB179" s="4">
        <v>23</v>
      </c>
      <c r="BC179" s="5">
        <v>44692.28568375099</v>
      </c>
      <c r="BD179" s="4" t="s">
        <v>1289</v>
      </c>
      <c r="BE179" s="6">
        <f>IFERROR(BF179/BG179,"")</f>
        <v>0</v>
      </c>
      <c r="BF179" s="4">
        <v>0</v>
      </c>
      <c r="BG179" s="4">
        <f>(COUNTIF(QuizzesByQuiz!G$2:G$100,C179)=0)*3</f>
        <v>3</v>
      </c>
      <c r="BH179" s="5">
        <v>44698.621119489617</v>
      </c>
      <c r="BI179" s="4" t="s">
        <v>1289</v>
      </c>
      <c r="BJ179" s="6">
        <f>IFERROR(BK179/BL179,"")</f>
        <v>0</v>
      </c>
      <c r="BL179" s="4">
        <f>(COUNTIF(QuizzesByQuiz!H$2:H$100,C179)=0)*3</f>
        <v>3</v>
      </c>
      <c r="BN179" s="4" t="s">
        <v>1289</v>
      </c>
      <c r="BO179" s="6">
        <f>IFERROR(BP179/BQ179,"")</f>
        <v>0.95</v>
      </c>
      <c r="BP179" s="4">
        <v>38</v>
      </c>
      <c r="BQ179" s="4">
        <v>40</v>
      </c>
      <c r="BR179" s="5">
        <v>44707.971358797011</v>
      </c>
      <c r="BS179" s="4" t="s">
        <v>1289</v>
      </c>
      <c r="BT179" s="6">
        <f>IFERROR(BU179/BV179,"")</f>
        <v>0.4</v>
      </c>
      <c r="BU179" s="4">
        <v>2</v>
      </c>
      <c r="BV179" s="4">
        <f>(COUNTIF(QuizzesByQuiz!I$2:I$100,C179)=0)*5</f>
        <v>5</v>
      </c>
      <c r="BW179" s="5">
        <v>44708.725648111649</v>
      </c>
      <c r="BX179" s="4" t="s">
        <v>1289</v>
      </c>
      <c r="BY179" s="6">
        <f>BZ179/CA179</f>
        <v>0</v>
      </c>
      <c r="CA179" s="4">
        <v>100</v>
      </c>
      <c r="CC179" s="4" t="s">
        <v>1289</v>
      </c>
      <c r="CD179" s="6">
        <f>CE179/CF179</f>
        <v>1</v>
      </c>
      <c r="CE179" s="4">
        <v>100</v>
      </c>
      <c r="CF179" s="4">
        <v>100</v>
      </c>
      <c r="CG179" s="5">
        <v>44715.284215385152</v>
      </c>
      <c r="CH179" s="4" t="s">
        <v>1289</v>
      </c>
      <c r="CI179" s="6">
        <f>IFERROR(CJ179/CK179,"")</f>
        <v>1</v>
      </c>
      <c r="CJ179" s="4">
        <v>1</v>
      </c>
      <c r="CK179" s="4">
        <f>(COUNTIF(QuizzesByQuiz!I$2:I$100,C179)=0)*1</f>
        <v>1</v>
      </c>
      <c r="CL179" s="5">
        <v>44715.763466262106</v>
      </c>
      <c r="CM179" s="4" t="s">
        <v>1289</v>
      </c>
      <c r="CN179" s="6">
        <f>IFERROR(CO179/CP179,"")</f>
        <v>0.875</v>
      </c>
      <c r="CO179" s="4">
        <v>63</v>
      </c>
      <c r="CP179" s="4">
        <f>(COUNTIF('Exams by Exam'!D$2:D$5,C179)=0)*72</f>
        <v>72</v>
      </c>
      <c r="CQ179" s="5">
        <v>44720.09793970691</v>
      </c>
      <c r="CR179" s="4" t="s">
        <v>1289</v>
      </c>
      <c r="CS179" s="4" t="s">
        <v>1289</v>
      </c>
      <c r="CT179" s="6">
        <f>VLOOKUP(C179,Webwork!$G$2:$I$230,2,FALSE)/100</f>
        <v>1</v>
      </c>
    </row>
    <row r="180" spans="1:98" x14ac:dyDescent="0.2">
      <c r="A180" s="4" t="s">
        <v>1167</v>
      </c>
      <c r="B180" s="4" t="s">
        <v>1166</v>
      </c>
      <c r="C180" s="4" t="s">
        <v>1163</v>
      </c>
      <c r="D180" s="8">
        <f>E180*20%+F180*10%+G180*40%+H180*30%</f>
        <v>0.90900000000000003</v>
      </c>
      <c r="E180" s="7">
        <f>CT180</f>
        <v>0.91</v>
      </c>
      <c r="F180" s="7">
        <f>(AVERAGE(K180,P180,U180,AK180,AP180,AU180,BE180,BJ180,BT180,CI180)+CD180)/(1+CD180)</f>
        <v>0.86499999999999999</v>
      </c>
      <c r="G180" s="6">
        <f>(SUM(Z180,AZ180,(BO180+BY180)/(1+BY180))-MIN(Z180,AZ180,(BO180+BY180)/(1+BY180)))/2</f>
        <v>0.94500000000000006</v>
      </c>
      <c r="H180" s="7">
        <f>CN180</f>
        <v>0.875</v>
      </c>
      <c r="I180" s="4" t="s">
        <v>1164</v>
      </c>
      <c r="J180" s="4" t="s">
        <v>1297</v>
      </c>
      <c r="K180" s="6">
        <f>IFERROR(L180/M180,"")</f>
        <v>1</v>
      </c>
      <c r="L180" s="4">
        <v>5</v>
      </c>
      <c r="M180" s="4">
        <f>(COUNTIF(QuizzesByQuiz!A$2:A$100,C180)=0)*5</f>
        <v>5</v>
      </c>
      <c r="N180" s="5">
        <v>44650.909748482401</v>
      </c>
      <c r="O180" s="4" t="s">
        <v>1289</v>
      </c>
      <c r="P180" s="6">
        <f>IFERROR(Q180/R180,"")</f>
        <v>0.5</v>
      </c>
      <c r="Q180" s="4">
        <v>2</v>
      </c>
      <c r="R180" s="4">
        <f>(COUNTIF(QuizzesByQuiz!B$2:B$100,C180)=0)*4</f>
        <v>4</v>
      </c>
      <c r="S180" s="5">
        <v>44659.684212588632</v>
      </c>
      <c r="T180" s="4" t="s">
        <v>1289</v>
      </c>
      <c r="U180" s="6">
        <f>IFERROR(V180/W180,"")</f>
        <v>1</v>
      </c>
      <c r="V180" s="4">
        <v>5</v>
      </c>
      <c r="W180" s="4">
        <f>(COUNTIF(QuizzesByQuiz!C$2:C$100,C180)=0)*5</f>
        <v>5</v>
      </c>
      <c r="X180" s="5">
        <v>44667.931409455879</v>
      </c>
      <c r="Y180" s="4" t="s">
        <v>1289</v>
      </c>
      <c r="Z180" s="6">
        <f>IFERROR(AA180/AB180,"")</f>
        <v>0.94</v>
      </c>
      <c r="AA180" s="4">
        <f>IF(COUNTA(AC180,AG180)&gt;0, MAX(AC180,AG180),"")</f>
        <v>23.5</v>
      </c>
      <c r="AB180" s="4">
        <f>25</f>
        <v>25</v>
      </c>
      <c r="AD180" s="4">
        <v>25</v>
      </c>
      <c r="AF180" s="4" t="s">
        <v>1289</v>
      </c>
      <c r="AG180" s="4">
        <v>23.5</v>
      </c>
      <c r="AH180" s="4">
        <v>25</v>
      </c>
      <c r="AI180" s="5">
        <v>44675.684660204686</v>
      </c>
      <c r="AJ180" s="4" t="s">
        <v>1289</v>
      </c>
      <c r="AK180" s="6">
        <f>IFERROR(AL180/AM180,"")</f>
        <v>1</v>
      </c>
      <c r="AL180" s="4">
        <v>5</v>
      </c>
      <c r="AM180" s="4">
        <f>(COUNTIF(QuizzesByQuiz!D$2:D$100,C180)=0)*5</f>
        <v>5</v>
      </c>
      <c r="AN180" s="5">
        <v>44675.678842653819</v>
      </c>
      <c r="AO180" s="4" t="s">
        <v>1289</v>
      </c>
      <c r="AP180" s="6">
        <f>IFERROR(AQ180/AR180,"")</f>
        <v>0.66666666666666663</v>
      </c>
      <c r="AQ180" s="4">
        <v>2</v>
      </c>
      <c r="AR180" s="4">
        <f>(COUNTIF(QuizzesByQuiz!E$2:E$100,C180)=0)*3</f>
        <v>3</v>
      </c>
      <c r="AS180" s="5">
        <v>44680.80433871095</v>
      </c>
      <c r="AT180" s="4" t="s">
        <v>1289</v>
      </c>
      <c r="AU180" s="6">
        <f>IFERROR(AV180/AW180,"")</f>
        <v>0</v>
      </c>
      <c r="AW180" s="4">
        <f>(COUNTIF(QuizzesByQuiz!F$2:F$100,C180)=0)*6</f>
        <v>6</v>
      </c>
      <c r="AY180" s="4" t="s">
        <v>1289</v>
      </c>
      <c r="AZ180" s="6">
        <f>IFERROR(BA180/BB180,"")</f>
        <v>0.91304347826086951</v>
      </c>
      <c r="BA180" s="4">
        <v>21</v>
      </c>
      <c r="BB180" s="4">
        <v>23</v>
      </c>
      <c r="BC180" s="5">
        <v>44692.285661288202</v>
      </c>
      <c r="BD180" s="4" t="s">
        <v>1289</v>
      </c>
      <c r="BE180" s="6">
        <f>IFERROR(BF180/BG180,"")</f>
        <v>0.66666666666666663</v>
      </c>
      <c r="BF180" s="4">
        <v>2</v>
      </c>
      <c r="BG180" s="4">
        <f>(COUNTIF(QuizzesByQuiz!G$2:G$100,C180)=0)*3</f>
        <v>3</v>
      </c>
      <c r="BH180" s="5">
        <v>44698.621119572374</v>
      </c>
      <c r="BI180" s="4" t="s">
        <v>1289</v>
      </c>
      <c r="BJ180" s="6">
        <f>IFERROR(BK180/BL180,"")</f>
        <v>0.66666666666666663</v>
      </c>
      <c r="BK180" s="4">
        <v>2</v>
      </c>
      <c r="BL180" s="4">
        <f>(COUNTIF(QuizzesByQuiz!H$2:H$100,C180)=0)*3</f>
        <v>3</v>
      </c>
      <c r="BM180" s="5">
        <v>44701.824794498774</v>
      </c>
      <c r="BN180" s="4" t="s">
        <v>1289</v>
      </c>
      <c r="BO180" s="6">
        <f>IFERROR(BP180/BQ180,"")</f>
        <v>0.95</v>
      </c>
      <c r="BP180" s="4">
        <v>38</v>
      </c>
      <c r="BQ180" s="4">
        <v>40</v>
      </c>
      <c r="BR180" s="5">
        <v>44707.9713228119</v>
      </c>
      <c r="BS180" s="4" t="s">
        <v>1289</v>
      </c>
      <c r="BT180" s="6">
        <f>IFERROR(BU180/BV180,"")</f>
        <v>0.8</v>
      </c>
      <c r="BU180" s="4">
        <v>4</v>
      </c>
      <c r="BV180" s="4">
        <f>(COUNTIF(QuizzesByQuiz!I$2:I$100,C180)=0)*5</f>
        <v>5</v>
      </c>
      <c r="BW180" s="5">
        <v>44708.725647976215</v>
      </c>
      <c r="BX180" s="4" t="s">
        <v>1289</v>
      </c>
      <c r="BY180" s="6">
        <f>BZ180/CA180</f>
        <v>0</v>
      </c>
      <c r="CA180" s="4">
        <v>100</v>
      </c>
      <c r="CC180" s="4" t="s">
        <v>1289</v>
      </c>
      <c r="CD180" s="6">
        <f>CE180/CF180</f>
        <v>1</v>
      </c>
      <c r="CE180" s="4">
        <v>100</v>
      </c>
      <c r="CF180" s="4">
        <v>100</v>
      </c>
      <c r="CG180" s="5">
        <v>44717.965886046586</v>
      </c>
      <c r="CH180" s="4" t="s">
        <v>1289</v>
      </c>
      <c r="CI180" s="6">
        <f>IFERROR(CJ180/CK180,"")</f>
        <v>1</v>
      </c>
      <c r="CJ180" s="4">
        <v>1</v>
      </c>
      <c r="CK180" s="4">
        <f>(COUNTIF(QuizzesByQuiz!I$2:I$100,C180)=0)*1</f>
        <v>1</v>
      </c>
      <c r="CL180" s="5">
        <v>44715.763466188</v>
      </c>
      <c r="CM180" s="4" t="s">
        <v>1289</v>
      </c>
      <c r="CN180" s="6">
        <f>IFERROR(CO180/CP180,"")</f>
        <v>0.875</v>
      </c>
      <c r="CO180" s="4">
        <v>63</v>
      </c>
      <c r="CP180" s="4">
        <f>(COUNTIF('Exams by Exam'!D$2:D$5,C180)=0)*72</f>
        <v>72</v>
      </c>
      <c r="CQ180" s="5">
        <v>44720.097939618092</v>
      </c>
      <c r="CR180" s="4" t="s">
        <v>1289</v>
      </c>
      <c r="CS180" s="4" t="s">
        <v>1289</v>
      </c>
      <c r="CT180" s="6">
        <f>VLOOKUP(C180,Webwork!$G$2:$I$230,2,FALSE)/100</f>
        <v>0.91</v>
      </c>
    </row>
    <row r="181" spans="1:98" x14ac:dyDescent="0.2">
      <c r="A181" s="4" t="s">
        <v>1262</v>
      </c>
      <c r="B181" s="4" t="s">
        <v>1261</v>
      </c>
      <c r="C181" s="4" t="s">
        <v>1258</v>
      </c>
      <c r="D181" s="8">
        <f>E181*20%+F181*10%+G181*40%+H181*30%</f>
        <v>0.91032971014492747</v>
      </c>
      <c r="E181" s="7">
        <f>CT181</f>
        <v>1</v>
      </c>
      <c r="F181" s="7">
        <f>(AVERAGE(K181,P181,U181,AK181,AP181,AU181,BE181,BJ181,BT181,CI181)+CD181)/(1+CD181)</f>
        <v>0.75166666666666671</v>
      </c>
      <c r="G181" s="6">
        <f>(SUM(Z181,AZ181,(BO181+BY181)/(1+BY181))-MIN(Z181,AZ181,(BO181+BY181)/(1+BY181)))/2</f>
        <v>0.88478260869565206</v>
      </c>
      <c r="H181" s="7">
        <f>CN181</f>
        <v>0.9375</v>
      </c>
      <c r="I181" s="4" t="s">
        <v>1259</v>
      </c>
      <c r="J181" s="4" t="s">
        <v>1299</v>
      </c>
      <c r="K181" s="6">
        <f>IFERROR(L181/M181,"")</f>
        <v>1</v>
      </c>
      <c r="L181" s="4">
        <v>5</v>
      </c>
      <c r="M181" s="4">
        <f>(COUNTIF(QuizzesByQuiz!A$2:A$100,C181)=0)*5</f>
        <v>5</v>
      </c>
      <c r="N181" s="5">
        <v>44658.74098783941</v>
      </c>
      <c r="O181" s="4" t="s">
        <v>1289</v>
      </c>
      <c r="P181" s="6">
        <f>IFERROR(Q181/R181,"")</f>
        <v>0.5</v>
      </c>
      <c r="Q181" s="4">
        <v>2</v>
      </c>
      <c r="R181" s="4">
        <f>(COUNTIF(QuizzesByQuiz!B$2:B$100,C181)=0)*4</f>
        <v>4</v>
      </c>
      <c r="S181" s="5">
        <v>44659.685435702871</v>
      </c>
      <c r="T181" s="4" t="s">
        <v>1289</v>
      </c>
      <c r="U181" s="6">
        <f>IFERROR(V181/W181,"")</f>
        <v>0.6</v>
      </c>
      <c r="V181" s="4">
        <v>3</v>
      </c>
      <c r="W181" s="4">
        <f>(COUNTIF(QuizzesByQuiz!C$2:C$100,C181)=0)*5</f>
        <v>5</v>
      </c>
      <c r="X181" s="5">
        <v>44667.93140823779</v>
      </c>
      <c r="Y181" s="4" t="s">
        <v>1289</v>
      </c>
      <c r="Z181" s="6">
        <f>IFERROR(AA181/AB181,"")</f>
        <v>0.5</v>
      </c>
      <c r="AA181" s="4">
        <f>IF(COUNTA(AC181,AG181)&gt;0, MAX(AC181,AG181),"")</f>
        <v>12.5</v>
      </c>
      <c r="AB181" s="4">
        <f>25</f>
        <v>25</v>
      </c>
      <c r="AD181" s="4">
        <v>25</v>
      </c>
      <c r="AF181" s="4" t="s">
        <v>1289</v>
      </c>
      <c r="AG181" s="4">
        <v>12.5</v>
      </c>
      <c r="AH181" s="4">
        <v>25</v>
      </c>
      <c r="AI181" s="5">
        <v>44675.682245793287</v>
      </c>
      <c r="AJ181" s="4" t="s">
        <v>1289</v>
      </c>
      <c r="AK181" s="6">
        <f>IFERROR(AL181/AM181,"")</f>
        <v>1</v>
      </c>
      <c r="AL181" s="4">
        <v>5</v>
      </c>
      <c r="AM181" s="4">
        <f>(COUNTIF(QuizzesByQuiz!D$2:D$100,C181)=0)*5</f>
        <v>5</v>
      </c>
      <c r="AN181" s="5">
        <v>44675.678842060443</v>
      </c>
      <c r="AO181" s="4" t="s">
        <v>1289</v>
      </c>
      <c r="AP181" s="6">
        <f>IFERROR(AQ181/AR181,"")</f>
        <v>0</v>
      </c>
      <c r="AQ181" s="4">
        <v>0</v>
      </c>
      <c r="AR181" s="4">
        <f>(COUNTIF(QuizzesByQuiz!E$2:E$100,C181)=0)*3</f>
        <v>3</v>
      </c>
      <c r="AS181" s="5">
        <v>44680.804339320719</v>
      </c>
      <c r="AT181" s="4" t="s">
        <v>1289</v>
      </c>
      <c r="AU181" s="6">
        <f>IFERROR(AV181/AW181,"")</f>
        <v>0.33333333333333331</v>
      </c>
      <c r="AV181" s="4">
        <v>2</v>
      </c>
      <c r="AW181" s="4">
        <f>(COUNTIF(QuizzesByQuiz!F$2:F$100,C181)=0)*6</f>
        <v>6</v>
      </c>
      <c r="AX181" s="5">
        <v>44687.937171887708</v>
      </c>
      <c r="AY181" s="4" t="s">
        <v>1289</v>
      </c>
      <c r="AZ181" s="6">
        <f>IFERROR(BA181/BB181,"")</f>
        <v>0.86956521739130432</v>
      </c>
      <c r="BA181" s="4">
        <v>20</v>
      </c>
      <c r="BB181" s="4">
        <v>23</v>
      </c>
      <c r="BC181" s="5">
        <v>44692.284075613075</v>
      </c>
      <c r="BD181" s="4" t="s">
        <v>1289</v>
      </c>
      <c r="BE181" s="6">
        <f>IFERROR(BF181/BG181,"")</f>
        <v>0.33333333333333331</v>
      </c>
      <c r="BF181" s="4">
        <v>1</v>
      </c>
      <c r="BG181" s="4">
        <f>(COUNTIF(QuizzesByQuiz!G$2:G$100,C181)=0)*3</f>
        <v>3</v>
      </c>
      <c r="BH181" s="5">
        <v>44698.62112015389</v>
      </c>
      <c r="BI181" s="4" t="s">
        <v>1289</v>
      </c>
      <c r="BJ181" s="6">
        <f>IFERROR(BK181/BL181,"")</f>
        <v>0.66666666666666663</v>
      </c>
      <c r="BK181" s="4">
        <v>2</v>
      </c>
      <c r="BL181" s="4">
        <f>(COUNTIF(QuizzesByQuiz!H$2:H$100,C181)=0)*3</f>
        <v>3</v>
      </c>
      <c r="BM181" s="5">
        <v>44701.824794054373</v>
      </c>
      <c r="BN181" s="4" t="s">
        <v>1289</v>
      </c>
      <c r="BO181" s="6">
        <f>IFERROR(BP181/BQ181,"")</f>
        <v>0.8</v>
      </c>
      <c r="BP181" s="4">
        <v>32</v>
      </c>
      <c r="BQ181" s="4">
        <v>40</v>
      </c>
      <c r="BR181" s="5">
        <v>44707.971496415776</v>
      </c>
      <c r="BS181" s="4" t="s">
        <v>1289</v>
      </c>
      <c r="BT181" s="6">
        <f>IFERROR(BU181/BV181,"")</f>
        <v>0.6</v>
      </c>
      <c r="BU181" s="4">
        <v>3</v>
      </c>
      <c r="BV181" s="4">
        <f>(COUNTIF(QuizzesByQuiz!I$2:I$100,C181)=0)*5</f>
        <v>5</v>
      </c>
      <c r="BW181" s="5">
        <v>44708.725647783052</v>
      </c>
      <c r="BX181" s="4" t="s">
        <v>1289</v>
      </c>
      <c r="BY181" s="6">
        <f>BZ181/CA181</f>
        <v>1</v>
      </c>
      <c r="BZ181" s="4">
        <v>100</v>
      </c>
      <c r="CA181" s="4">
        <v>100</v>
      </c>
      <c r="CB181" s="5">
        <v>44717.253431093239</v>
      </c>
      <c r="CC181" s="4" t="s">
        <v>1289</v>
      </c>
      <c r="CD181" s="6">
        <f>CE181/CF181</f>
        <v>1</v>
      </c>
      <c r="CE181" s="4">
        <v>100</v>
      </c>
      <c r="CF181" s="4">
        <v>100</v>
      </c>
      <c r="CG181" s="5">
        <v>44717.254629876792</v>
      </c>
      <c r="CH181" s="4" t="s">
        <v>1289</v>
      </c>
      <c r="CI181" s="6">
        <f>IFERROR(CJ181/CK181,"")</f>
        <v>0</v>
      </c>
      <c r="CK181" s="4">
        <f>(COUNTIF(QuizzesByQuiz!I$2:I$100,C181)=0)*1</f>
        <v>1</v>
      </c>
      <c r="CM181" s="4" t="s">
        <v>1289</v>
      </c>
      <c r="CN181" s="6">
        <f>IFERROR(CO181/CP181,"")</f>
        <v>0.9375</v>
      </c>
      <c r="CO181" s="4">
        <v>67.5</v>
      </c>
      <c r="CP181" s="4">
        <f>(COUNTIF('Exams by Exam'!D$2:D$5,C181)=0)*72</f>
        <v>72</v>
      </c>
      <c r="CQ181" s="5">
        <v>44720.098172265454</v>
      </c>
      <c r="CR181" s="4" t="s">
        <v>1289</v>
      </c>
      <c r="CS181" s="4" t="s">
        <v>1289</v>
      </c>
      <c r="CT181" s="6">
        <f>VLOOKUP(C181,Webwork!$G$2:$I$230,2,FALSE)/100</f>
        <v>1</v>
      </c>
    </row>
    <row r="182" spans="1:98" x14ac:dyDescent="0.2">
      <c r="A182" s="4" t="s">
        <v>471</v>
      </c>
      <c r="B182" s="4" t="s">
        <v>470</v>
      </c>
      <c r="C182" s="4" t="s">
        <v>467</v>
      </c>
      <c r="D182" s="8">
        <f>E182*20%+F182*10%+G182*40%+H182*30%</f>
        <v>0.91095471014492757</v>
      </c>
      <c r="E182" s="7">
        <f>CT182</f>
        <v>0.98</v>
      </c>
      <c r="F182" s="7">
        <f>(AVERAGE(K182,P182,U182,AK182,AP182,AU182,BE182,BJ182,BT182,CI182)+CD182)/(1+CD182)</f>
        <v>0.65625</v>
      </c>
      <c r="G182" s="6">
        <f>(SUM(Z182,AZ182,(BO182+BY182)/(1+BY182))-MIN(Z182,AZ182,(BO182+BY182)/(1+BY182)))/2</f>
        <v>0.9097826086956522</v>
      </c>
      <c r="H182" s="7">
        <f>CN182</f>
        <v>0.95138888888888884</v>
      </c>
      <c r="I182" s="4" t="s">
        <v>468</v>
      </c>
      <c r="J182" s="4" t="s">
        <v>1292</v>
      </c>
      <c r="K182" s="6">
        <f>IFERROR(L182/M182,"")</f>
        <v>1</v>
      </c>
      <c r="L182" s="4">
        <v>5</v>
      </c>
      <c r="M182" s="4">
        <f>(COUNTIF(QuizzesByQuiz!A$2:A$100,C182)=0)*5</f>
        <v>5</v>
      </c>
      <c r="N182" s="5">
        <v>44650.909748957907</v>
      </c>
      <c r="O182" s="4" t="s">
        <v>1289</v>
      </c>
      <c r="P182" s="6">
        <f>IFERROR(Q182/R182,"")</f>
        <v>0.25</v>
      </c>
      <c r="Q182" s="4">
        <v>1</v>
      </c>
      <c r="R182" s="4">
        <f>(COUNTIF(QuizzesByQuiz!B$2:B$100,C182)=0)*4</f>
        <v>4</v>
      </c>
      <c r="S182" s="5">
        <v>44657.935526902744</v>
      </c>
      <c r="T182" s="4" t="s">
        <v>1289</v>
      </c>
      <c r="U182" s="6">
        <f>IFERROR(V182/W182,"")</f>
        <v>0</v>
      </c>
      <c r="W182" s="4">
        <f>(COUNTIF(QuizzesByQuiz!C$2:C$100,C182)=0)*5</f>
        <v>5</v>
      </c>
      <c r="Y182" s="4" t="s">
        <v>1289</v>
      </c>
      <c r="Z182" s="6">
        <f>IFERROR(AA182/AB182,"")</f>
        <v>0.52</v>
      </c>
      <c r="AA182" s="4">
        <f>IF(COUNTA(AC182,AG182)&gt;0, MAX(AC182,AG182),"")</f>
        <v>13</v>
      </c>
      <c r="AB182" s="4">
        <f>25</f>
        <v>25</v>
      </c>
      <c r="AD182" s="4">
        <v>25</v>
      </c>
      <c r="AF182" s="4" t="s">
        <v>1289</v>
      </c>
      <c r="AG182" s="4">
        <v>13</v>
      </c>
      <c r="AH182" s="4">
        <v>25</v>
      </c>
      <c r="AI182" s="5">
        <v>44675.682070312156</v>
      </c>
      <c r="AJ182" s="4" t="s">
        <v>1289</v>
      </c>
      <c r="AK182" s="6" t="str">
        <f>IFERROR(AL182/AM182,"")</f>
        <v/>
      </c>
      <c r="AM182" s="4">
        <f>(COUNTIF(QuizzesByQuiz!D$2:D$100,C182)=0)*5</f>
        <v>0</v>
      </c>
      <c r="AO182" s="4" t="s">
        <v>1289</v>
      </c>
      <c r="AP182" s="6">
        <f>IFERROR(AQ182/AR182,"")</f>
        <v>1</v>
      </c>
      <c r="AQ182" s="4">
        <v>3</v>
      </c>
      <c r="AR182" s="4">
        <f>(COUNTIF(QuizzesByQuiz!E$2:E$100,C182)=0)*3</f>
        <v>3</v>
      </c>
      <c r="AS182" s="5">
        <v>44687.925385489951</v>
      </c>
      <c r="AT182" s="4" t="s">
        <v>1289</v>
      </c>
      <c r="AU182" s="6" t="str">
        <f>IFERROR(AV182/AW182,"")</f>
        <v/>
      </c>
      <c r="AW182" s="4">
        <f>(COUNTIF(QuizzesByQuiz!F$2:F$100,C182)=0)*6</f>
        <v>0</v>
      </c>
      <c r="AY182" s="4" t="s">
        <v>1289</v>
      </c>
      <c r="AZ182" s="6">
        <f>IFERROR(BA182/BB182,"")</f>
        <v>0.86956521739130432</v>
      </c>
      <c r="BA182" s="4">
        <v>20</v>
      </c>
      <c r="BB182" s="4">
        <v>23</v>
      </c>
      <c r="BC182" s="5">
        <v>44692.28441371888</v>
      </c>
      <c r="BD182" s="4" t="s">
        <v>1289</v>
      </c>
      <c r="BE182" s="6">
        <f>IFERROR(BF182/BG182,"")</f>
        <v>0</v>
      </c>
      <c r="BG182" s="4">
        <f>(COUNTIF(QuizzesByQuiz!G$2:G$100,C182)=0)*3</f>
        <v>3</v>
      </c>
      <c r="BI182" s="4" t="s">
        <v>1289</v>
      </c>
      <c r="BJ182" s="6">
        <f>IFERROR(BK182/BL182,"")</f>
        <v>1</v>
      </c>
      <c r="BK182" s="4">
        <v>3</v>
      </c>
      <c r="BL182" s="4">
        <f>(COUNTIF(QuizzesByQuiz!H$2:H$100,C182)=0)*3</f>
        <v>3</v>
      </c>
      <c r="BM182" s="5">
        <v>44702.033765364649</v>
      </c>
      <c r="BN182" s="4" t="s">
        <v>1289</v>
      </c>
      <c r="BO182" s="6">
        <f>IFERROR(BP182/BQ182,"")</f>
        <v>0.95</v>
      </c>
      <c r="BP182" s="4">
        <v>38</v>
      </c>
      <c r="BQ182" s="4">
        <v>40</v>
      </c>
      <c r="BR182" s="5">
        <v>44707.971286656277</v>
      </c>
      <c r="BS182" s="4" t="s">
        <v>1289</v>
      </c>
      <c r="BT182" s="6">
        <f>IFERROR(BU182/BV182,"")</f>
        <v>1</v>
      </c>
      <c r="BU182" s="4">
        <v>5</v>
      </c>
      <c r="BV182" s="4">
        <f>(COUNTIF(QuizzesByQuiz!I$2:I$100,C182)=0)*5</f>
        <v>5</v>
      </c>
      <c r="BW182" s="5">
        <v>44712.929438993218</v>
      </c>
      <c r="BX182" s="4" t="s">
        <v>1289</v>
      </c>
      <c r="BY182" s="6">
        <f>BZ182/CA182</f>
        <v>0</v>
      </c>
      <c r="CA182" s="4">
        <v>100</v>
      </c>
      <c r="CC182" s="4" t="s">
        <v>1289</v>
      </c>
      <c r="CD182" s="6">
        <f>CE182/CF182</f>
        <v>0</v>
      </c>
      <c r="CF182" s="4">
        <v>100</v>
      </c>
      <c r="CH182" s="4" t="s">
        <v>1289</v>
      </c>
      <c r="CI182" s="6">
        <f>IFERROR(CJ182/CK182,"")</f>
        <v>1</v>
      </c>
      <c r="CJ182" s="4">
        <v>1</v>
      </c>
      <c r="CK182" s="4">
        <f>(COUNTIF(QuizzesByQuiz!I$2:I$100,C182)=0)*1</f>
        <v>1</v>
      </c>
      <c r="CL182" s="5">
        <v>44715.764249231099</v>
      </c>
      <c r="CM182" s="4" t="s">
        <v>1289</v>
      </c>
      <c r="CN182" s="6">
        <f>IFERROR(CO182/CP182,"")</f>
        <v>0.95138888888888884</v>
      </c>
      <c r="CO182" s="4">
        <v>68.5</v>
      </c>
      <c r="CP182" s="4">
        <f>(COUNTIF('Exams by Exam'!D$2:D$5,C182)=0)*72</f>
        <v>72</v>
      </c>
      <c r="CQ182" s="5">
        <v>44720.097940518375</v>
      </c>
      <c r="CR182" s="4" t="s">
        <v>1289</v>
      </c>
      <c r="CS182" s="4" t="s">
        <v>1289</v>
      </c>
      <c r="CT182" s="6">
        <f>VLOOKUP(C182,Webwork!$G$2:$I$230,2,FALSE)/100</f>
        <v>0.98</v>
      </c>
    </row>
    <row r="183" spans="1:98" x14ac:dyDescent="0.2">
      <c r="A183" s="4" t="s">
        <v>735</v>
      </c>
      <c r="B183" s="4" t="s">
        <v>734</v>
      </c>
      <c r="C183" s="4" t="s">
        <v>731</v>
      </c>
      <c r="D183" s="8">
        <f>E183*20%+F183*10%+G183*40%+H183*30%</f>
        <v>0.91110507246376815</v>
      </c>
      <c r="E183" s="7">
        <f>CT183</f>
        <v>0.98</v>
      </c>
      <c r="F183" s="7">
        <f>(AVERAGE(K183,P183,U183,AK183,AP183,AU183,BE183,BJ183,BT183,CI183)+CD183)/(1+CD183)</f>
        <v>0.82333333333333325</v>
      </c>
      <c r="G183" s="6">
        <f>(SUM(Z183,AZ183,(BO183+BY183)/(1+BY183))-MIN(Z183,AZ183,(BO183+BY183)/(1+BY183)))/2</f>
        <v>0.84755434782608696</v>
      </c>
      <c r="H183" s="7">
        <f>CN183</f>
        <v>0.97916666666666663</v>
      </c>
      <c r="I183" s="4" t="s">
        <v>732</v>
      </c>
      <c r="J183" s="4" t="s">
        <v>1295</v>
      </c>
      <c r="K183" s="6">
        <f>IFERROR(L183/M183,"")</f>
        <v>1</v>
      </c>
      <c r="L183" s="4">
        <v>5</v>
      </c>
      <c r="M183" s="4">
        <f>(COUNTIF(QuizzesByQuiz!A$2:A$100,C183)=0)*5</f>
        <v>5</v>
      </c>
      <c r="N183" s="5">
        <v>44653.065620227077</v>
      </c>
      <c r="O183" s="4" t="s">
        <v>1289</v>
      </c>
      <c r="P183" s="6">
        <f>IFERROR(Q183/R183,"")</f>
        <v>0</v>
      </c>
      <c r="Q183" s="4">
        <v>0</v>
      </c>
      <c r="R183" s="4">
        <f>(COUNTIF(QuizzesByQuiz!B$2:B$100,C183)=0)*4</f>
        <v>4</v>
      </c>
      <c r="S183" s="5">
        <v>44659.684211953863</v>
      </c>
      <c r="T183" s="4" t="s">
        <v>1289</v>
      </c>
      <c r="U183" s="6">
        <f>IFERROR(V183/W183,"")</f>
        <v>0.8</v>
      </c>
      <c r="V183" s="4">
        <v>4</v>
      </c>
      <c r="W183" s="4">
        <f>(COUNTIF(QuizzesByQuiz!C$2:C$100,C183)=0)*5</f>
        <v>5</v>
      </c>
      <c r="X183" s="5">
        <v>44666.694444851266</v>
      </c>
      <c r="Y183" s="4" t="s">
        <v>1289</v>
      </c>
      <c r="Z183" s="6">
        <f>IFERROR(AA183/AB183,"")</f>
        <v>0.46</v>
      </c>
      <c r="AA183" s="4">
        <f>IF(COUNTA(AC183,AG183)&gt;0, MAX(AC183,AG183),"")</f>
        <v>11.5</v>
      </c>
      <c r="AB183" s="4">
        <f>25</f>
        <v>25</v>
      </c>
      <c r="AD183" s="4">
        <v>25</v>
      </c>
      <c r="AF183" s="4" t="s">
        <v>1289</v>
      </c>
      <c r="AG183" s="4">
        <v>11.5</v>
      </c>
      <c r="AH183" s="4">
        <v>25</v>
      </c>
      <c r="AI183" s="5">
        <v>44675.682245622942</v>
      </c>
      <c r="AJ183" s="4" t="s">
        <v>1289</v>
      </c>
      <c r="AK183" s="6">
        <f>IFERROR(AL183/AM183,"")</f>
        <v>1</v>
      </c>
      <c r="AL183" s="4">
        <v>5</v>
      </c>
      <c r="AM183" s="4">
        <f>(COUNTIF(QuizzesByQuiz!D$2:D$100,C183)=0)*5</f>
        <v>5</v>
      </c>
      <c r="AN183" s="5">
        <v>44674.70172747699</v>
      </c>
      <c r="AO183" s="4" t="s">
        <v>1289</v>
      </c>
      <c r="AP183" s="6">
        <f>IFERROR(AQ183/AR183,"")</f>
        <v>0.66666666666666663</v>
      </c>
      <c r="AQ183" s="4">
        <v>2</v>
      </c>
      <c r="AR183" s="4">
        <f>(COUNTIF(QuizzesByQuiz!E$2:E$100,C183)=0)*3</f>
        <v>3</v>
      </c>
      <c r="AS183" s="5">
        <v>44680.73439335126</v>
      </c>
      <c r="AT183" s="4" t="s">
        <v>1289</v>
      </c>
      <c r="AU183" s="6">
        <f>IFERROR(AV183/AW183,"")</f>
        <v>0.33333333333333331</v>
      </c>
      <c r="AV183" s="4">
        <v>2</v>
      </c>
      <c r="AW183" s="4">
        <f>(COUNTIF(QuizzesByQuiz!F$2:F$100,C183)=0)*6</f>
        <v>6</v>
      </c>
      <c r="AX183" s="5">
        <v>44687.695802730348</v>
      </c>
      <c r="AY183" s="4" t="s">
        <v>1289</v>
      </c>
      <c r="AZ183" s="6">
        <f>IFERROR(BA183/BB183,"")</f>
        <v>0.78260869565217395</v>
      </c>
      <c r="BA183" s="4">
        <v>18</v>
      </c>
      <c r="BB183" s="4">
        <v>23</v>
      </c>
      <c r="BC183" s="5">
        <v>44692.286109238383</v>
      </c>
      <c r="BD183" s="4" t="s">
        <v>1289</v>
      </c>
      <c r="BE183" s="6">
        <f>IFERROR(BF183/BG183,"")</f>
        <v>0.33333333333333331</v>
      </c>
      <c r="BF183" s="4">
        <v>1</v>
      </c>
      <c r="BG183" s="4">
        <f>(COUNTIF(QuizzesByQuiz!G$2:G$100,C183)=0)*3</f>
        <v>3</v>
      </c>
      <c r="BH183" s="5">
        <v>44694.696379903042</v>
      </c>
      <c r="BI183" s="4" t="s">
        <v>1289</v>
      </c>
      <c r="BJ183" s="6">
        <f>IFERROR(BK183/BL183,"")</f>
        <v>0.33333333333333331</v>
      </c>
      <c r="BK183" s="4">
        <v>1</v>
      </c>
      <c r="BL183" s="4">
        <f>(COUNTIF(QuizzesByQuiz!H$2:H$100,C183)=0)*3</f>
        <v>3</v>
      </c>
      <c r="BM183" s="5">
        <v>44701.693943163657</v>
      </c>
      <c r="BN183" s="4" t="s">
        <v>1289</v>
      </c>
      <c r="BO183" s="6">
        <f>IFERROR(BP183/BQ183,"")</f>
        <v>0.82499999999999996</v>
      </c>
      <c r="BP183" s="4">
        <v>33</v>
      </c>
      <c r="BQ183" s="4">
        <v>40</v>
      </c>
      <c r="BR183" s="5">
        <v>44707.971341635523</v>
      </c>
      <c r="BS183" s="4" t="s">
        <v>1289</v>
      </c>
      <c r="BT183" s="6">
        <f>IFERROR(BU183/BV183,"")</f>
        <v>1</v>
      </c>
      <c r="BU183" s="4">
        <v>5</v>
      </c>
      <c r="BV183" s="4">
        <f>(COUNTIF(QuizzesByQuiz!I$2:I$100,C183)=0)*5</f>
        <v>5</v>
      </c>
      <c r="BW183" s="5">
        <v>44708.703370798583</v>
      </c>
      <c r="BX183" s="4" t="s">
        <v>1289</v>
      </c>
      <c r="BY183" s="6">
        <f>BZ183/CA183</f>
        <v>1</v>
      </c>
      <c r="BZ183" s="4">
        <v>100</v>
      </c>
      <c r="CA183" s="4">
        <v>100</v>
      </c>
      <c r="CB183" s="5">
        <v>44715.911866238457</v>
      </c>
      <c r="CC183" s="4" t="s">
        <v>1289</v>
      </c>
      <c r="CD183" s="6">
        <f>CE183/CF183</f>
        <v>1</v>
      </c>
      <c r="CE183" s="4">
        <v>100</v>
      </c>
      <c r="CF183" s="4">
        <v>100</v>
      </c>
      <c r="CG183" s="5">
        <v>44718.923024285163</v>
      </c>
      <c r="CH183" s="4" t="s">
        <v>1289</v>
      </c>
      <c r="CI183" s="6">
        <f>IFERROR(CJ183/CK183,"")</f>
        <v>1</v>
      </c>
      <c r="CJ183" s="4">
        <v>1</v>
      </c>
      <c r="CK183" s="4">
        <f>(COUNTIF(QuizzesByQuiz!I$2:I$100,C183)=0)*1</f>
        <v>1</v>
      </c>
      <c r="CL183" s="5">
        <v>44715.723811811724</v>
      </c>
      <c r="CM183" s="4" t="s">
        <v>1289</v>
      </c>
      <c r="CN183" s="6">
        <f>IFERROR(CO183/CP183,"")</f>
        <v>0.97916666666666663</v>
      </c>
      <c r="CO183" s="4">
        <v>70.5</v>
      </c>
      <c r="CP183" s="4">
        <f>(COUNTIF('Exams by Exam'!D$2:D$5,C183)=0)*72</f>
        <v>72</v>
      </c>
      <c r="CQ183" s="5">
        <v>44720.097940420615</v>
      </c>
      <c r="CR183" s="4" t="s">
        <v>1289</v>
      </c>
      <c r="CS183" s="4" t="s">
        <v>1289</v>
      </c>
      <c r="CT183" s="6">
        <f>VLOOKUP(C183,Webwork!$G$2:$I$230,2,FALSE)/100</f>
        <v>0.98</v>
      </c>
    </row>
    <row r="184" spans="1:98" x14ac:dyDescent="0.2">
      <c r="A184" s="4" t="s">
        <v>581</v>
      </c>
      <c r="B184" s="4" t="s">
        <v>580</v>
      </c>
      <c r="C184" s="4" t="s">
        <v>577</v>
      </c>
      <c r="D184" s="8">
        <f>E184*20%+F184*10%+G184*40%+H184*30%</f>
        <v>0.91420289855072467</v>
      </c>
      <c r="E184" s="7">
        <f>CT184</f>
        <v>0.96</v>
      </c>
      <c r="F184" s="7">
        <f>(AVERAGE(K184,P184,U184,AK184,AP184,AU184,BE184,BJ184,BT184,CI184)+CD184)/(1+CD184)</f>
        <v>0.82583333333333331</v>
      </c>
      <c r="G184" s="6">
        <f>(SUM(Z184,AZ184,(BO184+BY184)/(1+BY184))-MIN(Z184,AZ184,(BO184+BY184)/(1+BY184)))/2</f>
        <v>0.86467391304347829</v>
      </c>
      <c r="H184" s="7">
        <f>CN184</f>
        <v>0.97916666666666663</v>
      </c>
      <c r="I184" s="4" t="s">
        <v>578</v>
      </c>
      <c r="J184" s="4" t="s">
        <v>1302</v>
      </c>
      <c r="K184" s="6">
        <f>IFERROR(L184/M184,"")</f>
        <v>1</v>
      </c>
      <c r="L184" s="4">
        <v>5</v>
      </c>
      <c r="M184" s="4">
        <f>(COUNTIF(QuizzesByQuiz!A$2:A$100,C184)=0)*5</f>
        <v>5</v>
      </c>
      <c r="N184" s="5">
        <v>44653.065619759109</v>
      </c>
      <c r="O184" s="4" t="s">
        <v>1289</v>
      </c>
      <c r="P184" s="6">
        <f>IFERROR(Q184/R184,"")</f>
        <v>0.25</v>
      </c>
      <c r="Q184" s="4">
        <v>1</v>
      </c>
      <c r="R184" s="4">
        <f>(COUNTIF(QuizzesByQuiz!B$2:B$100,C184)=0)*4</f>
        <v>4</v>
      </c>
      <c r="S184" s="5">
        <v>44659.684212254244</v>
      </c>
      <c r="T184" s="4" t="s">
        <v>1289</v>
      </c>
      <c r="U184" s="6">
        <f>IFERROR(V184/W184,"")</f>
        <v>0.6</v>
      </c>
      <c r="V184" s="4">
        <v>3</v>
      </c>
      <c r="W184" s="4">
        <f>(COUNTIF(QuizzesByQuiz!C$2:C$100,C184)=0)*5</f>
        <v>5</v>
      </c>
      <c r="X184" s="5">
        <v>44666.694444654007</v>
      </c>
      <c r="Y184" s="4" t="s">
        <v>1289</v>
      </c>
      <c r="Z184" s="6">
        <f>IFERROR(AA184/AB184,"")</f>
        <v>0.72</v>
      </c>
      <c r="AA184" s="4">
        <f>IF(COUNTA(AC184,AG184)&gt;0, MAX(AC184,AG184),"")</f>
        <v>18</v>
      </c>
      <c r="AB184" s="4">
        <f>25</f>
        <v>25</v>
      </c>
      <c r="AD184" s="4">
        <v>25</v>
      </c>
      <c r="AF184" s="4" t="s">
        <v>1289</v>
      </c>
      <c r="AG184" s="4">
        <v>18</v>
      </c>
      <c r="AH184" s="4">
        <v>25</v>
      </c>
      <c r="AI184" s="5">
        <v>44675.682345971523</v>
      </c>
      <c r="AJ184" s="4" t="s">
        <v>1289</v>
      </c>
      <c r="AK184" s="6">
        <f>IFERROR(AL184/AM184,"")</f>
        <v>1</v>
      </c>
      <c r="AL184" s="4">
        <v>5</v>
      </c>
      <c r="AM184" s="4">
        <f>(COUNTIF(QuizzesByQuiz!D$2:D$100,C184)=0)*5</f>
        <v>5</v>
      </c>
      <c r="AN184" s="5">
        <v>44674.701727151456</v>
      </c>
      <c r="AO184" s="4" t="s">
        <v>1289</v>
      </c>
      <c r="AP184" s="6">
        <f>IFERROR(AQ184/AR184,"")</f>
        <v>0.66666666666666663</v>
      </c>
      <c r="AQ184" s="4">
        <v>2</v>
      </c>
      <c r="AR184" s="4">
        <f>(COUNTIF(QuizzesByQuiz!E$2:E$100,C184)=0)*3</f>
        <v>3</v>
      </c>
      <c r="AS184" s="5">
        <v>44680.734393114646</v>
      </c>
      <c r="AT184" s="4" t="s">
        <v>1289</v>
      </c>
      <c r="AU184" s="6">
        <f>IFERROR(AV184/AW184,"")</f>
        <v>0.66666666666666663</v>
      </c>
      <c r="AV184" s="4">
        <v>4</v>
      </c>
      <c r="AW184" s="4">
        <f>(COUNTIF(QuizzesByQuiz!F$2:F$100,C184)=0)*6</f>
        <v>6</v>
      </c>
      <c r="AX184" s="5">
        <v>44687.695802489805</v>
      </c>
      <c r="AY184" s="4" t="s">
        <v>1289</v>
      </c>
      <c r="AZ184" s="6">
        <f>IFERROR(BA184/BB184,"")</f>
        <v>0.80434782608695654</v>
      </c>
      <c r="BA184" s="4">
        <v>18.5</v>
      </c>
      <c r="BB184" s="4">
        <v>23</v>
      </c>
      <c r="BC184" s="5">
        <v>44692.284577275364</v>
      </c>
      <c r="BD184" s="4" t="s">
        <v>1289</v>
      </c>
      <c r="BE184" s="6">
        <f>IFERROR(BF184/BG184,"")</f>
        <v>0</v>
      </c>
      <c r="BG184" s="4">
        <f>(COUNTIF(QuizzesByQuiz!G$2:G$100,C184)=0)*3</f>
        <v>3</v>
      </c>
      <c r="BI184" s="4" t="s">
        <v>1289</v>
      </c>
      <c r="BJ184" s="6">
        <f>IFERROR(BK184/BL184,"")</f>
        <v>0.33333333333333331</v>
      </c>
      <c r="BK184" s="4">
        <v>1</v>
      </c>
      <c r="BL184" s="4">
        <f>(COUNTIF(QuizzesByQuiz!H$2:H$100,C184)=0)*3</f>
        <v>3</v>
      </c>
      <c r="BM184" s="5">
        <v>44701.693942784448</v>
      </c>
      <c r="BN184" s="4" t="s">
        <v>1289</v>
      </c>
      <c r="BO184" s="6">
        <f>IFERROR(BP184/BQ184,"")</f>
        <v>0.85</v>
      </c>
      <c r="BP184" s="4">
        <v>34</v>
      </c>
      <c r="BQ184" s="4">
        <v>40</v>
      </c>
      <c r="BR184" s="5">
        <v>44707.971274293595</v>
      </c>
      <c r="BS184" s="4" t="s">
        <v>1289</v>
      </c>
      <c r="BT184" s="6">
        <f>IFERROR(BU184/BV184,"")</f>
        <v>1</v>
      </c>
      <c r="BU184" s="4">
        <v>5</v>
      </c>
      <c r="BV184" s="4">
        <f>(COUNTIF(QuizzesByQuiz!I$2:I$100,C184)=0)*5</f>
        <v>5</v>
      </c>
      <c r="BW184" s="5">
        <v>44708.703370406976</v>
      </c>
      <c r="BX184" s="4" t="s">
        <v>1289</v>
      </c>
      <c r="BY184" s="6">
        <f>BZ184/CA184</f>
        <v>1</v>
      </c>
      <c r="BZ184" s="4">
        <v>100</v>
      </c>
      <c r="CA184" s="4">
        <v>100</v>
      </c>
      <c r="CB184" s="5">
        <v>44715.0699163061</v>
      </c>
      <c r="CC184" s="4" t="s">
        <v>1289</v>
      </c>
      <c r="CD184" s="6">
        <f>CE184/CF184</f>
        <v>1</v>
      </c>
      <c r="CE184" s="4">
        <v>100</v>
      </c>
      <c r="CF184" s="4">
        <v>100</v>
      </c>
      <c r="CG184" s="5">
        <v>44719.210767797675</v>
      </c>
      <c r="CH184" s="4" t="s">
        <v>1289</v>
      </c>
      <c r="CI184" s="6">
        <f>IFERROR(CJ184/CK184,"")</f>
        <v>1</v>
      </c>
      <c r="CJ184" s="4">
        <v>1</v>
      </c>
      <c r="CK184" s="4">
        <f>(COUNTIF(QuizzesByQuiz!I$2:I$100,C184)=0)*1</f>
        <v>1</v>
      </c>
      <c r="CL184" s="5">
        <v>44715.723811702759</v>
      </c>
      <c r="CM184" s="4" t="s">
        <v>1289</v>
      </c>
      <c r="CN184" s="6">
        <f>IFERROR(CO184/CP184,"")</f>
        <v>0.97916666666666663</v>
      </c>
      <c r="CO184" s="4">
        <v>70.5</v>
      </c>
      <c r="CP184" s="4">
        <f>(COUNTIF('Exams by Exam'!D$2:D$5,C184)=0)*72</f>
        <v>72</v>
      </c>
      <c r="CQ184" s="5">
        <v>44720.098042276855</v>
      </c>
      <c r="CR184" s="4" t="s">
        <v>1289</v>
      </c>
      <c r="CS184" s="4" t="s">
        <v>1289</v>
      </c>
      <c r="CT184" s="6">
        <f>VLOOKUP(C184,Webwork!$G$2:$I$230,2,FALSE)/100</f>
        <v>0.96</v>
      </c>
    </row>
    <row r="185" spans="1:98" x14ac:dyDescent="0.2">
      <c r="A185" s="4" t="s">
        <v>161</v>
      </c>
      <c r="B185" s="4" t="s">
        <v>160</v>
      </c>
      <c r="C185" s="4" t="s">
        <v>156</v>
      </c>
      <c r="D185" s="8">
        <f>E185*20%+F185*10%+G185*40%+H185*30%</f>
        <v>0.9187753623188406</v>
      </c>
      <c r="E185" s="7">
        <f>CT185</f>
        <v>0.91</v>
      </c>
      <c r="F185" s="7">
        <f>(AVERAGE(K185,P185,U185,AK185,AP185,AU185,BE185,BJ185,BT185,CI185)+CD185)/(1+CD185)</f>
        <v>0.66666666666666674</v>
      </c>
      <c r="G185" s="6">
        <f>(SUM(Z185,AZ185,(BO185+BY185)/(1+BY185))-MIN(Z185,AZ185,(BO185+BY185)/(1+BY185)))/2</f>
        <v>0.9565217391304347</v>
      </c>
      <c r="H185" s="7">
        <f>CN185</f>
        <v>0.95833333333333337</v>
      </c>
      <c r="I185" s="4" t="s">
        <v>158</v>
      </c>
      <c r="J185" s="4" t="s">
        <v>1292</v>
      </c>
      <c r="K185" s="6">
        <f>IFERROR(L185/M185,"")</f>
        <v>1</v>
      </c>
      <c r="L185" s="4">
        <v>5</v>
      </c>
      <c r="M185" s="4">
        <f>(COUNTIF(QuizzesByQuiz!A$2:A$100,C185)=0)*5</f>
        <v>5</v>
      </c>
      <c r="N185" s="5">
        <v>44650.909748899649</v>
      </c>
      <c r="O185" s="4" t="s">
        <v>1289</v>
      </c>
      <c r="P185" s="6">
        <f>IFERROR(Q185/R185,"")</f>
        <v>0</v>
      </c>
      <c r="Q185" s="4">
        <v>0</v>
      </c>
      <c r="R185" s="4">
        <f>(COUNTIF(QuizzesByQuiz!B$2:B$100,C185)=0)*4</f>
        <v>4</v>
      </c>
      <c r="S185" s="5">
        <v>44657.935526847919</v>
      </c>
      <c r="T185" s="4" t="s">
        <v>1289</v>
      </c>
      <c r="U185" s="6">
        <f>IFERROR(V185/W185,"")</f>
        <v>1</v>
      </c>
      <c r="V185" s="4">
        <v>5</v>
      </c>
      <c r="W185" s="4">
        <f>(COUNTIF(QuizzesByQuiz!C$2:C$100,C185)=0)*5</f>
        <v>5</v>
      </c>
      <c r="X185" s="5">
        <v>44677.865288373599</v>
      </c>
      <c r="Y185" s="4" t="s">
        <v>1289</v>
      </c>
      <c r="Z185" s="6">
        <f>IFERROR(AA185/AB185,"")</f>
        <v>0.72</v>
      </c>
      <c r="AA185" s="4">
        <f>IF(COUNTA(AC185,AG185)&gt;0, MAX(AC185,AG185),"")</f>
        <v>18</v>
      </c>
      <c r="AB185" s="4">
        <f>25</f>
        <v>25</v>
      </c>
      <c r="AD185" s="4">
        <v>25</v>
      </c>
      <c r="AF185" s="4" t="s">
        <v>1289</v>
      </c>
      <c r="AG185" s="4">
        <v>18</v>
      </c>
      <c r="AH185" s="4">
        <v>25</v>
      </c>
      <c r="AI185" s="5">
        <v>44675.682345932408</v>
      </c>
      <c r="AJ185" s="4" t="s">
        <v>1289</v>
      </c>
      <c r="AK185" s="6" t="str">
        <f>IFERROR(AL185/AM185,"")</f>
        <v/>
      </c>
      <c r="AM185" s="4">
        <f>(COUNTIF(QuizzesByQuiz!D$2:D$100,C185)=0)*5</f>
        <v>0</v>
      </c>
      <c r="AO185" s="4" t="s">
        <v>1289</v>
      </c>
      <c r="AP185" s="6">
        <f>IFERROR(AQ185/AR185,"")</f>
        <v>0.33333333333333331</v>
      </c>
      <c r="AQ185" s="4">
        <v>1</v>
      </c>
      <c r="AR185" s="4">
        <f>(COUNTIF(QuizzesByQuiz!E$2:E$100,C185)=0)*3</f>
        <v>3</v>
      </c>
      <c r="AS185" s="5">
        <v>44687.925385571063</v>
      </c>
      <c r="AT185" s="4" t="s">
        <v>1289</v>
      </c>
      <c r="AU185" s="6" t="str">
        <f>IFERROR(AV185/AW185,"")</f>
        <v/>
      </c>
      <c r="AW185" s="4">
        <f>(COUNTIF(QuizzesByQuiz!F$2:F$100,C185)=0)*6</f>
        <v>0</v>
      </c>
      <c r="AY185" s="4" t="s">
        <v>1289</v>
      </c>
      <c r="AZ185" s="6">
        <f>IFERROR(BA185/BB185,"")</f>
        <v>0.91304347826086951</v>
      </c>
      <c r="BA185" s="4">
        <v>21</v>
      </c>
      <c r="BB185" s="4">
        <v>23</v>
      </c>
      <c r="BC185" s="5">
        <v>44692.292355737023</v>
      </c>
      <c r="BD185" s="4" t="s">
        <v>1289</v>
      </c>
      <c r="BE185" s="6">
        <f>IFERROR(BF185/BG185,"")</f>
        <v>1</v>
      </c>
      <c r="BF185" s="4">
        <v>3</v>
      </c>
      <c r="BG185" s="4">
        <f>(COUNTIF(QuizzesByQuiz!G$2:G$100,C185)=0)*3</f>
        <v>3</v>
      </c>
      <c r="BH185" s="5">
        <v>44694.823170788506</v>
      </c>
      <c r="BI185" s="4" t="s">
        <v>1289</v>
      </c>
      <c r="BJ185" s="6">
        <f>IFERROR(BK185/BL185,"")</f>
        <v>1</v>
      </c>
      <c r="BK185" s="4">
        <v>3</v>
      </c>
      <c r="BL185" s="4">
        <f>(COUNTIF(QuizzesByQuiz!H$2:H$100,C185)=0)*3</f>
        <v>3</v>
      </c>
      <c r="BM185" s="5">
        <v>44702.033765144319</v>
      </c>
      <c r="BN185" s="4" t="s">
        <v>1289</v>
      </c>
      <c r="BO185" s="6">
        <f>IFERROR(BP185/BQ185,"")</f>
        <v>1</v>
      </c>
      <c r="BP185" s="4">
        <v>40</v>
      </c>
      <c r="BQ185" s="4">
        <v>40</v>
      </c>
      <c r="BR185" s="5">
        <v>44707.97139941038</v>
      </c>
      <c r="BS185" s="4" t="s">
        <v>1289</v>
      </c>
      <c r="BT185" s="6">
        <f>IFERROR(BU185/BV185,"")</f>
        <v>1</v>
      </c>
      <c r="BU185" s="4">
        <v>5</v>
      </c>
      <c r="BV185" s="4">
        <f>(COUNTIF(QuizzesByQuiz!I$2:I$100,C185)=0)*5</f>
        <v>5</v>
      </c>
      <c r="BW185" s="5">
        <v>44712.929439100641</v>
      </c>
      <c r="BX185" s="4" t="s">
        <v>1289</v>
      </c>
      <c r="BY185" s="6">
        <f>BZ185/CA185</f>
        <v>0</v>
      </c>
      <c r="CA185" s="4">
        <v>100</v>
      </c>
      <c r="CC185" s="4" t="s">
        <v>1289</v>
      </c>
      <c r="CD185" s="6">
        <f>CE185/CF185</f>
        <v>0</v>
      </c>
      <c r="CF185" s="4">
        <v>100</v>
      </c>
      <c r="CH185" s="4" t="s">
        <v>1289</v>
      </c>
      <c r="CI185" s="6">
        <f>IFERROR(CJ185/CK185,"")</f>
        <v>0</v>
      </c>
      <c r="CK185" s="4">
        <f>(COUNTIF(QuizzesByQuiz!I$2:I$100,C185)=0)*1</f>
        <v>1</v>
      </c>
      <c r="CM185" s="4" t="s">
        <v>1289</v>
      </c>
      <c r="CN185" s="6">
        <f>IFERROR(CO185/CP185,"")</f>
        <v>0.95833333333333337</v>
      </c>
      <c r="CO185" s="4">
        <v>69</v>
      </c>
      <c r="CP185" s="4">
        <f>(COUNTIF('Exams by Exam'!D$2:D$5,C185)=0)*72</f>
        <v>72</v>
      </c>
      <c r="CQ185" s="5">
        <v>44720.098174714731</v>
      </c>
      <c r="CR185" s="4" t="s">
        <v>1289</v>
      </c>
      <c r="CS185" s="4" t="s">
        <v>1289</v>
      </c>
      <c r="CT185" s="6">
        <f>VLOOKUP(C185,Webwork!$G$2:$I$230,2,FALSE)/100</f>
        <v>0.91</v>
      </c>
    </row>
    <row r="186" spans="1:98" x14ac:dyDescent="0.2">
      <c r="A186" s="4" t="s">
        <v>576</v>
      </c>
      <c r="B186" s="4" t="s">
        <v>575</v>
      </c>
      <c r="C186" s="4" t="s">
        <v>572</v>
      </c>
      <c r="D186" s="8">
        <f>E186*20%+F186*10%+G186*40%+H186*30%</f>
        <v>0.9190525362318841</v>
      </c>
      <c r="E186" s="7">
        <f>CT186</f>
        <v>0.98</v>
      </c>
      <c r="F186" s="7">
        <f>(AVERAGE(K186,P186,U186,AK186,AP186,AU186,BE186,BJ186,BT186,CI186)+CD186)/(1+CD186)</f>
        <v>0.59375</v>
      </c>
      <c r="G186" s="6">
        <f>(SUM(Z186,AZ186,(BO186+BY186)/(1+BY186))-MIN(Z186,AZ186,(BO186+BY186)/(1+BY186)))/2</f>
        <v>0.94565217391304346</v>
      </c>
      <c r="H186" s="7">
        <f>CN186</f>
        <v>0.95138888888888884</v>
      </c>
      <c r="I186" s="4" t="s">
        <v>573</v>
      </c>
      <c r="J186" s="4" t="s">
        <v>1292</v>
      </c>
      <c r="K186" s="6">
        <f>IFERROR(L186/M186,"")</f>
        <v>1</v>
      </c>
      <c r="L186" s="4">
        <v>5</v>
      </c>
      <c r="M186" s="4">
        <f>(COUNTIF(QuizzesByQuiz!A$2:A$100,C186)=0)*5</f>
        <v>5</v>
      </c>
      <c r="N186" s="5">
        <v>44650.909748972743</v>
      </c>
      <c r="O186" s="4" t="s">
        <v>1289</v>
      </c>
      <c r="P186" s="6">
        <f>IFERROR(Q186/R186,"")</f>
        <v>0.75</v>
      </c>
      <c r="Q186" s="4">
        <v>3</v>
      </c>
      <c r="R186" s="4">
        <f>(COUNTIF(QuizzesByQuiz!B$2:B$100,C186)=0)*4</f>
        <v>4</v>
      </c>
      <c r="S186" s="5">
        <v>44657.935526936802</v>
      </c>
      <c r="T186" s="4" t="s">
        <v>1289</v>
      </c>
      <c r="U186" s="6">
        <f>IFERROR(V186/W186,"")</f>
        <v>0</v>
      </c>
      <c r="W186" s="4">
        <f>(COUNTIF(QuizzesByQuiz!C$2:C$100,C186)=0)*5</f>
        <v>5</v>
      </c>
      <c r="Y186" s="4" t="s">
        <v>1289</v>
      </c>
      <c r="Z186" s="6">
        <f>IFERROR(AA186/AB186,"")</f>
        <v>0.6</v>
      </c>
      <c r="AA186" s="4">
        <f>IF(COUNTA(AC186,AG186)&gt;0, MAX(AC186,AG186),"")</f>
        <v>15</v>
      </c>
      <c r="AB186" s="4">
        <f>25</f>
        <v>25</v>
      </c>
      <c r="AC186" s="4">
        <v>15</v>
      </c>
      <c r="AD186" s="4">
        <v>25</v>
      </c>
      <c r="AE186" s="5">
        <v>44674.675295097601</v>
      </c>
      <c r="AF186" s="4" t="s">
        <v>1289</v>
      </c>
      <c r="AH186" s="4">
        <v>25</v>
      </c>
      <c r="AJ186" s="4" t="s">
        <v>1289</v>
      </c>
      <c r="AK186" s="6" t="str">
        <f>IFERROR(AL186/AM186,"")</f>
        <v/>
      </c>
      <c r="AM186" s="4">
        <f>(COUNTIF(QuizzesByQuiz!D$2:D$100,C186)=0)*5</f>
        <v>0</v>
      </c>
      <c r="AO186" s="4" t="s">
        <v>1289</v>
      </c>
      <c r="AP186" s="6">
        <f>IFERROR(AQ186/AR186,"")</f>
        <v>0.33333333333333331</v>
      </c>
      <c r="AQ186" s="4">
        <v>1</v>
      </c>
      <c r="AR186" s="4">
        <f>(COUNTIF(QuizzesByQuiz!E$2:E$100,C186)=0)*3</f>
        <v>3</v>
      </c>
      <c r="AS186" s="5">
        <v>44687.925385458322</v>
      </c>
      <c r="AT186" s="4" t="s">
        <v>1289</v>
      </c>
      <c r="AU186" s="6" t="str">
        <f>IFERROR(AV186/AW186,"")</f>
        <v/>
      </c>
      <c r="AW186" s="4">
        <f>(COUNTIF(QuizzesByQuiz!F$2:F$100,C186)=0)*6</f>
        <v>0</v>
      </c>
      <c r="AY186" s="4" t="s">
        <v>1289</v>
      </c>
      <c r="AZ186" s="6">
        <f>IFERROR(BA186/BB186,"")</f>
        <v>0.89130434782608692</v>
      </c>
      <c r="BA186" s="4">
        <v>20.5</v>
      </c>
      <c r="BB186" s="4">
        <v>23</v>
      </c>
      <c r="BC186" s="5">
        <v>44692.28402007425</v>
      </c>
      <c r="BD186" s="4" t="s">
        <v>1289</v>
      </c>
      <c r="BE186" s="6">
        <f>IFERROR(BF186/BG186,"")</f>
        <v>0</v>
      </c>
      <c r="BG186" s="4">
        <f>(COUNTIF(QuizzesByQuiz!G$2:G$100,C186)=0)*3</f>
        <v>3</v>
      </c>
      <c r="BI186" s="4" t="s">
        <v>1289</v>
      </c>
      <c r="BJ186" s="6">
        <f>IFERROR(BK186/BL186,"")</f>
        <v>0.66666666666666663</v>
      </c>
      <c r="BK186" s="4">
        <v>2</v>
      </c>
      <c r="BL186" s="4">
        <f>(COUNTIF(QuizzesByQuiz!H$2:H$100,C186)=0)*3</f>
        <v>3</v>
      </c>
      <c r="BM186" s="5">
        <v>44702.033765306522</v>
      </c>
      <c r="BN186" s="4" t="s">
        <v>1289</v>
      </c>
      <c r="BO186" s="6">
        <f>IFERROR(BP186/BQ186,"")</f>
        <v>1</v>
      </c>
      <c r="BP186" s="4">
        <v>40</v>
      </c>
      <c r="BQ186" s="4">
        <v>40</v>
      </c>
      <c r="BR186" s="5">
        <v>44707.971278436278</v>
      </c>
      <c r="BS186" s="4" t="s">
        <v>1289</v>
      </c>
      <c r="BT186" s="6">
        <f>IFERROR(BU186/BV186,"")</f>
        <v>1</v>
      </c>
      <c r="BU186" s="4">
        <v>5</v>
      </c>
      <c r="BV186" s="4">
        <f>(COUNTIF(QuizzesByQuiz!I$2:I$100,C186)=0)*5</f>
        <v>5</v>
      </c>
      <c r="BW186" s="5">
        <v>44712.929439016101</v>
      </c>
      <c r="BX186" s="4" t="s">
        <v>1289</v>
      </c>
      <c r="BY186" s="6">
        <f>BZ186/CA186</f>
        <v>0</v>
      </c>
      <c r="CA186" s="4">
        <v>100</v>
      </c>
      <c r="CC186" s="4" t="s">
        <v>1289</v>
      </c>
      <c r="CD186" s="6">
        <f>CE186/CF186</f>
        <v>0</v>
      </c>
      <c r="CF186" s="4">
        <v>100</v>
      </c>
      <c r="CH186" s="4" t="s">
        <v>1289</v>
      </c>
      <c r="CI186" s="6">
        <f>IFERROR(CJ186/CK186,"")</f>
        <v>1</v>
      </c>
      <c r="CJ186" s="4">
        <v>1</v>
      </c>
      <c r="CK186" s="4">
        <f>(COUNTIF(QuizzesByQuiz!I$2:I$100,C186)=0)*1</f>
        <v>1</v>
      </c>
      <c r="CL186" s="5">
        <v>44715.764249208783</v>
      </c>
      <c r="CM186" s="4" t="s">
        <v>1289</v>
      </c>
      <c r="CN186" s="6">
        <f>IFERROR(CO186/CP186,"")</f>
        <v>0.95138888888888884</v>
      </c>
      <c r="CO186" s="4">
        <v>68.5</v>
      </c>
      <c r="CP186" s="4">
        <f>(COUNTIF('Exams by Exam'!D$2:D$5,C186)=0)*72</f>
        <v>72</v>
      </c>
      <c r="CQ186" s="5">
        <v>44720.09817486137</v>
      </c>
      <c r="CR186" s="4" t="s">
        <v>1289</v>
      </c>
      <c r="CS186" s="4" t="s">
        <v>1289</v>
      </c>
      <c r="CT186" s="6">
        <f>VLOOKUP(C186,Webwork!$G$2:$I$230,2,FALSE)/100</f>
        <v>0.98</v>
      </c>
    </row>
    <row r="187" spans="1:98" x14ac:dyDescent="0.2">
      <c r="A187" s="4" t="s">
        <v>726</v>
      </c>
      <c r="B187" s="4" t="s">
        <v>725</v>
      </c>
      <c r="C187" s="4" t="s">
        <v>722</v>
      </c>
      <c r="D187" s="8">
        <f>E187*20%+F187*10%+G187*40%+H187*30%</f>
        <v>0.92027083333333337</v>
      </c>
      <c r="E187" s="7">
        <f>CT187</f>
        <v>1</v>
      </c>
      <c r="F187" s="7">
        <f>(AVERAGE(K187,P187,U187,AK187,AP187,AU187,BE187,BJ187,BT187,CI187)+CD187)/(1+CD187)</f>
        <v>0.91770833333333335</v>
      </c>
      <c r="G187" s="6">
        <f>(SUM(Z187,AZ187,(BO187+BY187)/(1+BY187))-MIN(Z187,AZ187,(BO187+BY187)/(1+BY187)))/2</f>
        <v>0.91500000000000004</v>
      </c>
      <c r="H187" s="7">
        <f>CN187</f>
        <v>0.875</v>
      </c>
      <c r="I187" s="4" t="s">
        <v>723</v>
      </c>
      <c r="J187" s="4" t="s">
        <v>1301</v>
      </c>
      <c r="K187" s="6">
        <f>IFERROR(L187/M187,"")</f>
        <v>1</v>
      </c>
      <c r="L187" s="4">
        <v>5</v>
      </c>
      <c r="M187" s="4">
        <f>(COUNTIF(QuizzesByQuiz!A$2:A$100,C187)=0)*5</f>
        <v>5</v>
      </c>
      <c r="N187" s="5">
        <v>44650.909748797916</v>
      </c>
      <c r="O187" s="4" t="s">
        <v>1289</v>
      </c>
      <c r="P187" s="6">
        <f>IFERROR(Q187/R187,"")</f>
        <v>0.75</v>
      </c>
      <c r="Q187" s="4">
        <v>3</v>
      </c>
      <c r="R187" s="4">
        <f>(COUNTIF(QuizzesByQuiz!B$2:B$100,C187)=0)*4</f>
        <v>4</v>
      </c>
      <c r="S187" s="5">
        <v>44657.93552891985</v>
      </c>
      <c r="T187" s="4" t="s">
        <v>1289</v>
      </c>
      <c r="U187" s="6">
        <f>IFERROR(V187/W187,"")</f>
        <v>1</v>
      </c>
      <c r="V187" s="4">
        <v>5</v>
      </c>
      <c r="W187" s="4">
        <f>(COUNTIF(QuizzesByQuiz!C$2:C$100,C187)=0)*5</f>
        <v>5</v>
      </c>
      <c r="X187" s="5">
        <v>44677.865289363472</v>
      </c>
      <c r="Y187" s="4" t="s">
        <v>1289</v>
      </c>
      <c r="Z187" s="6">
        <f>IFERROR(AA187/AB187,"")</f>
        <v>0.88</v>
      </c>
      <c r="AA187" s="4">
        <f>IF(COUNTA(AC187,AG187)&gt;0, MAX(AC187,AG187),"")</f>
        <v>22</v>
      </c>
      <c r="AB187" s="4">
        <f>25</f>
        <v>25</v>
      </c>
      <c r="AD187" s="4">
        <v>25</v>
      </c>
      <c r="AF187" s="4" t="s">
        <v>1289</v>
      </c>
      <c r="AG187" s="4">
        <v>22</v>
      </c>
      <c r="AH187" s="4">
        <v>25</v>
      </c>
      <c r="AI187" s="5">
        <v>44675.684659929932</v>
      </c>
      <c r="AJ187" s="4" t="s">
        <v>1289</v>
      </c>
      <c r="AK187" s="6" t="str">
        <f>IFERROR(AL187/AM187,"")</f>
        <v/>
      </c>
      <c r="AL187" s="4">
        <v>5</v>
      </c>
      <c r="AM187" s="4">
        <f>(COUNTIF(QuizzesByQuiz!D$2:D$100,C187)=0)*5</f>
        <v>0</v>
      </c>
      <c r="AN187" s="5">
        <v>44674.701727934575</v>
      </c>
      <c r="AO187" s="4" t="s">
        <v>1289</v>
      </c>
      <c r="AP187" s="6">
        <f>IFERROR(AQ187/AR187,"")</f>
        <v>0.33333333333333331</v>
      </c>
      <c r="AQ187" s="4">
        <v>1</v>
      </c>
      <c r="AR187" s="4">
        <f>(COUNTIF(QuizzesByQuiz!E$2:E$100,C187)=0)*3</f>
        <v>3</v>
      </c>
      <c r="AS187" s="5">
        <v>44687.925386470088</v>
      </c>
      <c r="AT187" s="4" t="s">
        <v>1289</v>
      </c>
      <c r="AU187" s="6" t="str">
        <f>IFERROR(AV187/AW187,"")</f>
        <v/>
      </c>
      <c r="AW187" s="4">
        <f>(COUNTIF(QuizzesByQuiz!F$2:F$100,C187)=0)*6</f>
        <v>0</v>
      </c>
      <c r="AY187" s="4" t="s">
        <v>1289</v>
      </c>
      <c r="AZ187" s="6">
        <f>IFERROR(BA187/BB187,"")</f>
        <v>0.78260869565217395</v>
      </c>
      <c r="BA187" s="4">
        <v>18</v>
      </c>
      <c r="BB187" s="4">
        <v>23</v>
      </c>
      <c r="BC187" s="5">
        <v>44692.286386110871</v>
      </c>
      <c r="BD187" s="4" t="s">
        <v>1289</v>
      </c>
      <c r="BE187" s="6">
        <f>IFERROR(BF187/BG187,"")</f>
        <v>1</v>
      </c>
      <c r="BF187" s="4">
        <v>3</v>
      </c>
      <c r="BG187" s="4">
        <f>(COUNTIF(QuizzesByQuiz!G$2:G$100,C187)=0)*3</f>
        <v>3</v>
      </c>
      <c r="BH187" s="5">
        <v>44694.823170635005</v>
      </c>
      <c r="BI187" s="4" t="s">
        <v>1289</v>
      </c>
      <c r="BJ187" s="6">
        <f>IFERROR(BK187/BL187,"")</f>
        <v>1</v>
      </c>
      <c r="BK187" s="4">
        <v>3</v>
      </c>
      <c r="BL187" s="4">
        <f>(COUNTIF(QuizzesByQuiz!H$2:H$100,C187)=0)*3</f>
        <v>3</v>
      </c>
      <c r="BM187" s="5">
        <v>44702.033766430701</v>
      </c>
      <c r="BN187" s="4" t="s">
        <v>1289</v>
      </c>
      <c r="BO187" s="6">
        <f>IFERROR(BP187/BQ187,"")</f>
        <v>0.9</v>
      </c>
      <c r="BP187" s="4">
        <v>36</v>
      </c>
      <c r="BQ187" s="4">
        <v>40</v>
      </c>
      <c r="BR187" s="5">
        <v>44707.971266565306</v>
      </c>
      <c r="BS187" s="4" t="s">
        <v>1289</v>
      </c>
      <c r="BT187" s="6">
        <f>IFERROR(BU187/BV187,"")</f>
        <v>0.6</v>
      </c>
      <c r="BU187" s="4">
        <v>3</v>
      </c>
      <c r="BV187" s="4">
        <f>(COUNTIF(QuizzesByQuiz!I$2:I$100,C187)=0)*5</f>
        <v>5</v>
      </c>
      <c r="BW187" s="5">
        <v>44712.929439945685</v>
      </c>
      <c r="BX187" s="4" t="s">
        <v>1289</v>
      </c>
      <c r="BY187" s="6">
        <f>BZ187/CA187</f>
        <v>1</v>
      </c>
      <c r="BZ187" s="4">
        <v>100</v>
      </c>
      <c r="CA187" s="4">
        <v>100</v>
      </c>
      <c r="CB187" s="5">
        <v>44714.217357948961</v>
      </c>
      <c r="CC187" s="4" t="s">
        <v>1289</v>
      </c>
      <c r="CD187" s="6">
        <f>CE187/CF187</f>
        <v>1</v>
      </c>
      <c r="CE187" s="4">
        <v>100</v>
      </c>
      <c r="CF187" s="4">
        <v>100</v>
      </c>
      <c r="CG187" s="5">
        <v>44714.218147000196</v>
      </c>
      <c r="CH187" s="4" t="s">
        <v>1289</v>
      </c>
      <c r="CI187" s="6">
        <f>IFERROR(CJ187/CK187,"")</f>
        <v>1</v>
      </c>
      <c r="CJ187" s="4">
        <v>1</v>
      </c>
      <c r="CK187" s="4">
        <f>(COUNTIF(QuizzesByQuiz!I$2:I$100,C187)=0)*1</f>
        <v>1</v>
      </c>
      <c r="CL187" s="5">
        <v>44715.764250227396</v>
      </c>
      <c r="CM187" s="4" t="s">
        <v>1289</v>
      </c>
      <c r="CN187" s="6">
        <f>IFERROR(CO187/CP187,"")</f>
        <v>0.875</v>
      </c>
      <c r="CO187" s="4">
        <v>63</v>
      </c>
      <c r="CP187" s="4">
        <f>(COUNTIF('Exams by Exam'!D$2:D$5,C187)=0)*72</f>
        <v>72</v>
      </c>
      <c r="CQ187" s="5">
        <v>44720.098172389145</v>
      </c>
      <c r="CR187" s="4" t="s">
        <v>1289</v>
      </c>
      <c r="CS187" s="4" t="s">
        <v>1289</v>
      </c>
      <c r="CT187" s="6">
        <f>VLOOKUP(C187,Webwork!$G$2:$I$230,2,FALSE)/100</f>
        <v>1</v>
      </c>
    </row>
    <row r="188" spans="1:98" x14ac:dyDescent="0.2">
      <c r="A188" s="4" t="s">
        <v>1148</v>
      </c>
      <c r="B188" s="4" t="s">
        <v>1147</v>
      </c>
      <c r="C188" s="4" t="s">
        <v>1144</v>
      </c>
      <c r="D188" s="8">
        <f>E188*20%+F188*10%+G188*40%+H188*30%</f>
        <v>0.92048822463768132</v>
      </c>
      <c r="E188" s="7">
        <f>CT188</f>
        <v>0.99</v>
      </c>
      <c r="F188" s="7">
        <f>(AVERAGE(K188,P188,U188,AK188,AP188,AU188,BE188,BJ188,BT188,CI188)+CD188)/(1+CD188)</f>
        <v>0.89270833333333333</v>
      </c>
      <c r="G188" s="6">
        <f>(SUM(Z188,AZ188,(BO188+BY188)/(1+BY188))-MIN(Z188,AZ188,(BO188+BY188)/(1+BY188)))/2</f>
        <v>0.83304347826086955</v>
      </c>
      <c r="H188" s="7">
        <f>CN188</f>
        <v>1</v>
      </c>
      <c r="I188" s="4" t="s">
        <v>1145</v>
      </c>
      <c r="J188" s="4" t="s">
        <v>1300</v>
      </c>
      <c r="K188" s="6">
        <f>IFERROR(L188/M188,"")</f>
        <v>1</v>
      </c>
      <c r="L188" s="4">
        <v>5</v>
      </c>
      <c r="M188" s="4">
        <f>(COUNTIF(QuizzesByQuiz!A$2:A$100,C188)=0)*5</f>
        <v>5</v>
      </c>
      <c r="N188" s="5">
        <v>44650.909748103135</v>
      </c>
      <c r="O188" s="4" t="s">
        <v>1289</v>
      </c>
      <c r="P188" s="6">
        <f>IFERROR(Q188/R188,"")</f>
        <v>0.75</v>
      </c>
      <c r="Q188" s="4">
        <v>3</v>
      </c>
      <c r="R188" s="4">
        <f>(COUNTIF(QuizzesByQuiz!B$2:B$100,C188)=0)*4</f>
        <v>4</v>
      </c>
      <c r="S188" s="5">
        <v>44657.935527088237</v>
      </c>
      <c r="T188" s="4" t="s">
        <v>1289</v>
      </c>
      <c r="U188" s="6">
        <f>IFERROR(V188/W188,"")</f>
        <v>0.8</v>
      </c>
      <c r="V188" s="4">
        <v>4</v>
      </c>
      <c r="W188" s="4">
        <f>(COUNTIF(QuizzesByQuiz!C$2:C$100,C188)=0)*5</f>
        <v>5</v>
      </c>
      <c r="X188" s="5">
        <v>44677.865287837245</v>
      </c>
      <c r="Y188" s="4" t="s">
        <v>1289</v>
      </c>
      <c r="Z188" s="6">
        <f>IFERROR(AA188/AB188,"")</f>
        <v>0.84</v>
      </c>
      <c r="AA188" s="4">
        <f>IF(COUNTA(AC188,AG188)&gt;0, MAX(AC188,AG188),"")</f>
        <v>21</v>
      </c>
      <c r="AB188" s="4">
        <f>25</f>
        <v>25</v>
      </c>
      <c r="AD188" s="4">
        <v>25</v>
      </c>
      <c r="AF188" s="4" t="s">
        <v>1289</v>
      </c>
      <c r="AG188" s="4">
        <v>21</v>
      </c>
      <c r="AH188" s="4">
        <v>25</v>
      </c>
      <c r="AI188" s="5">
        <v>44675.682245708937</v>
      </c>
      <c r="AJ188" s="4" t="s">
        <v>1289</v>
      </c>
      <c r="AK188" s="6" t="str">
        <f>IFERROR(AL188/AM188,"")</f>
        <v/>
      </c>
      <c r="AM188" s="4">
        <f>(COUNTIF(QuizzesByQuiz!D$2:D$100,C188)=0)*5</f>
        <v>0</v>
      </c>
      <c r="AO188" s="4" t="s">
        <v>1289</v>
      </c>
      <c r="AP188" s="6">
        <f>IFERROR(AQ188/AR188,"")</f>
        <v>0.66666666666666663</v>
      </c>
      <c r="AQ188" s="4">
        <v>2</v>
      </c>
      <c r="AR188" s="4">
        <f>(COUNTIF(QuizzesByQuiz!E$2:E$100,C188)=0)*3</f>
        <v>3</v>
      </c>
      <c r="AS188" s="5">
        <v>44687.925386354313</v>
      </c>
      <c r="AT188" s="4" t="s">
        <v>1289</v>
      </c>
      <c r="AU188" s="6" t="str">
        <f>IFERROR(AV188/AW188,"")</f>
        <v/>
      </c>
      <c r="AW188" s="4">
        <f>(COUNTIF(QuizzesByQuiz!F$2:F$100,C188)=0)*6</f>
        <v>0</v>
      </c>
      <c r="AY188" s="4" t="s">
        <v>1289</v>
      </c>
      <c r="AZ188" s="6">
        <f>IFERROR(BA188/BB188,"")</f>
        <v>0.82608695652173914</v>
      </c>
      <c r="BA188" s="4">
        <v>19</v>
      </c>
      <c r="BB188" s="4">
        <v>23</v>
      </c>
      <c r="BC188" s="5">
        <v>44692.284020094288</v>
      </c>
      <c r="BD188" s="4" t="s">
        <v>1289</v>
      </c>
      <c r="BE188" s="6">
        <f>IFERROR(BF188/BG188,"")</f>
        <v>0.66666666666666663</v>
      </c>
      <c r="BF188" s="4">
        <v>2</v>
      </c>
      <c r="BG188" s="4">
        <f>(COUNTIF(QuizzesByQuiz!G$2:G$100,C188)=0)*3</f>
        <v>3</v>
      </c>
      <c r="BH188" s="5">
        <v>44694.823170538511</v>
      </c>
      <c r="BI188" s="4" t="s">
        <v>1289</v>
      </c>
      <c r="BJ188" s="6">
        <f>IFERROR(BK188/BL188,"")</f>
        <v>1</v>
      </c>
      <c r="BK188" s="4">
        <v>3</v>
      </c>
      <c r="BL188" s="4">
        <f>(COUNTIF(QuizzesByQuiz!H$2:H$100,C188)=0)*3</f>
        <v>3</v>
      </c>
      <c r="BM188" s="5">
        <v>44702.033766073298</v>
      </c>
      <c r="BN188" s="4" t="s">
        <v>1289</v>
      </c>
      <c r="BO188" s="6">
        <f>IFERROR(BP188/BQ188,"")</f>
        <v>0</v>
      </c>
      <c r="BQ188" s="4">
        <v>40</v>
      </c>
      <c r="BS188" s="4" t="s">
        <v>1289</v>
      </c>
      <c r="BT188" s="6">
        <f>IFERROR(BU188/BV188,"")</f>
        <v>0.4</v>
      </c>
      <c r="BU188" s="4">
        <v>2</v>
      </c>
      <c r="BV188" s="4">
        <f>(COUNTIF(QuizzesByQuiz!I$2:I$100,C188)=0)*5</f>
        <v>5</v>
      </c>
      <c r="BW188" s="5">
        <v>44712.929439577842</v>
      </c>
      <c r="BX188" s="4" t="s">
        <v>1289</v>
      </c>
      <c r="BY188" s="6">
        <f>BZ188/CA188</f>
        <v>1</v>
      </c>
      <c r="BZ188" s="4">
        <v>100</v>
      </c>
      <c r="CA188" s="4">
        <v>100</v>
      </c>
      <c r="CB188" s="5">
        <v>44717.035390792691</v>
      </c>
      <c r="CC188" s="4" t="s">
        <v>1289</v>
      </c>
      <c r="CD188" s="6">
        <f>CE188/CF188</f>
        <v>1</v>
      </c>
      <c r="CE188" s="4">
        <v>100</v>
      </c>
      <c r="CF188" s="4">
        <v>100</v>
      </c>
      <c r="CG188" s="5">
        <v>44716.257188712312</v>
      </c>
      <c r="CH188" s="4" t="s">
        <v>1289</v>
      </c>
      <c r="CI188" s="6">
        <f>IFERROR(CJ188/CK188,"")</f>
        <v>1</v>
      </c>
      <c r="CJ188" s="4">
        <v>1</v>
      </c>
      <c r="CK188" s="4">
        <f>(COUNTIF(QuizzesByQuiz!I$2:I$100,C188)=0)*1</f>
        <v>1</v>
      </c>
      <c r="CL188" s="5">
        <v>44715.764249770604</v>
      </c>
      <c r="CM188" s="4" t="s">
        <v>1289</v>
      </c>
      <c r="CN188" s="6">
        <f>IFERROR(CO188/CP188,"")</f>
        <v>1</v>
      </c>
      <c r="CO188" s="4">
        <v>72</v>
      </c>
      <c r="CP188" s="4">
        <f>(COUNTIF('Exams by Exam'!D$2:D$5,C188)=0)*72</f>
        <v>72</v>
      </c>
      <c r="CQ188" s="5">
        <v>44720.098172431666</v>
      </c>
      <c r="CR188" s="4" t="s">
        <v>1289</v>
      </c>
      <c r="CS188" s="4" t="s">
        <v>1289</v>
      </c>
      <c r="CT188" s="6">
        <f>VLOOKUP(C188,Webwork!$G$2:$I$230,2,FALSE)/100</f>
        <v>0.99</v>
      </c>
    </row>
    <row r="189" spans="1:98" x14ac:dyDescent="0.2">
      <c r="A189" s="4" t="s">
        <v>179</v>
      </c>
      <c r="B189" s="4" t="s">
        <v>178</v>
      </c>
      <c r="C189" s="4" t="s">
        <v>174</v>
      </c>
      <c r="D189" s="8">
        <f>E189*20%+F189*10%+G189*40%+H189*30%</f>
        <v>0.92145249597423518</v>
      </c>
      <c r="E189" s="7">
        <f>CT189</f>
        <v>0.86</v>
      </c>
      <c r="F189" s="7">
        <f>(AVERAGE(K189,P189,U189,AK189,AP189,AU189,BE189,BJ189,BT189,CI189)+CD189)/(1+CD189)</f>
        <v>0.58148148148148149</v>
      </c>
      <c r="G189" s="6">
        <f>(SUM(Z189,AZ189,(BO189+BY189)/(1+BY189))-MIN(Z189,AZ189,(BO189+BY189)/(1+BY189)))/2</f>
        <v>0.97826086956521741</v>
      </c>
      <c r="H189" s="7">
        <f>CN189</f>
        <v>1</v>
      </c>
      <c r="I189" s="4" t="s">
        <v>176</v>
      </c>
      <c r="K189" s="6">
        <f>IFERROR(L189/M189,"")</f>
        <v>1</v>
      </c>
      <c r="L189" s="4">
        <v>5</v>
      </c>
      <c r="M189" s="4">
        <f>(COUNTIF(QuizzesByQuiz!A$2:A$100,C189)=0)*5</f>
        <v>5</v>
      </c>
      <c r="N189" s="5">
        <v>44650.909748324499</v>
      </c>
      <c r="O189" s="4" t="s">
        <v>1289</v>
      </c>
      <c r="P189" s="6">
        <f>IFERROR(Q189/R189,"")</f>
        <v>0.5</v>
      </c>
      <c r="Q189" s="4">
        <v>2</v>
      </c>
      <c r="R189" s="4">
        <f>(COUNTIF(QuizzesByQuiz!B$2:B$100,C189)=0)*4</f>
        <v>4</v>
      </c>
      <c r="S189" s="5">
        <v>44657.93552774009</v>
      </c>
      <c r="T189" s="4" t="s">
        <v>1289</v>
      </c>
      <c r="U189" s="6">
        <f>IFERROR(V189/W189,"")</f>
        <v>1</v>
      </c>
      <c r="V189" s="4">
        <v>5</v>
      </c>
      <c r="W189" s="4">
        <f>(COUNTIF(QuizzesByQuiz!C$2:C$100,C189)=0)*5</f>
        <v>5</v>
      </c>
      <c r="X189" s="5">
        <v>44677.865289824294</v>
      </c>
      <c r="Y189" s="4" t="s">
        <v>1289</v>
      </c>
      <c r="Z189" s="6">
        <f>IFERROR(AA189/AB189,"")</f>
        <v>1</v>
      </c>
      <c r="AA189" s="4">
        <f>IF(COUNTA(AC189,AG189)&gt;0, MAX(AC189,AG189),"")</f>
        <v>25</v>
      </c>
      <c r="AB189" s="4">
        <f>25</f>
        <v>25</v>
      </c>
      <c r="AC189" s="4">
        <v>25</v>
      </c>
      <c r="AD189" s="4">
        <v>25</v>
      </c>
      <c r="AE189" s="5">
        <v>44674.675359193679</v>
      </c>
      <c r="AF189" s="4" t="s">
        <v>1289</v>
      </c>
      <c r="AH189" s="4">
        <v>25</v>
      </c>
      <c r="AJ189" s="4" t="s">
        <v>1289</v>
      </c>
      <c r="AK189" s="6">
        <f>IFERROR(AL189/AM189,"")</f>
        <v>0</v>
      </c>
      <c r="AM189" s="4">
        <f>(COUNTIF(QuizzesByQuiz!D$2:D$100,C189)=0)*5</f>
        <v>5</v>
      </c>
      <c r="AO189" s="4" t="s">
        <v>1289</v>
      </c>
      <c r="AP189" s="6" t="str">
        <f>IFERROR(AQ189/AR189,"")</f>
        <v/>
      </c>
      <c r="AR189" s="4">
        <f>(COUNTIF(QuizzesByQuiz!E$2:E$100,C189)=0)*3</f>
        <v>0</v>
      </c>
      <c r="AT189" s="4" t="s">
        <v>1289</v>
      </c>
      <c r="AU189" s="6">
        <f>IFERROR(AV189/AW189,"")</f>
        <v>0</v>
      </c>
      <c r="AW189" s="4">
        <f>(COUNTIF(QuizzesByQuiz!F$2:F$100,C189)=0)*6</f>
        <v>6</v>
      </c>
      <c r="AY189" s="4" t="s">
        <v>1289</v>
      </c>
      <c r="AZ189" s="6">
        <f>IFERROR(BA189/BB189,"")</f>
        <v>0.95652173913043481</v>
      </c>
      <c r="BA189" s="4">
        <v>22</v>
      </c>
      <c r="BB189" s="4">
        <v>23</v>
      </c>
      <c r="BC189" s="5">
        <v>44692.285683659473</v>
      </c>
      <c r="BD189" s="4" t="s">
        <v>1289</v>
      </c>
      <c r="BE189" s="6">
        <f>IFERROR(BF189/BG189,"")</f>
        <v>1</v>
      </c>
      <c r="BF189" s="4">
        <v>3</v>
      </c>
      <c r="BG189" s="4">
        <f>(COUNTIF(QuizzesByQuiz!G$2:G$100,C189)=0)*3</f>
        <v>3</v>
      </c>
      <c r="BH189" s="5">
        <v>44694.823170524876</v>
      </c>
      <c r="BI189" s="4" t="s">
        <v>1289</v>
      </c>
      <c r="BJ189" s="6">
        <f>IFERROR(BK189/BL189,"")</f>
        <v>0.33333333333333331</v>
      </c>
      <c r="BK189" s="4">
        <v>1</v>
      </c>
      <c r="BL189" s="4">
        <f>(COUNTIF(QuizzesByQuiz!H$2:H$100,C189)=0)*3</f>
        <v>3</v>
      </c>
      <c r="BM189" s="5">
        <v>44702.033765984786</v>
      </c>
      <c r="BN189" s="4" t="s">
        <v>1289</v>
      </c>
      <c r="BO189" s="6">
        <f>IFERROR(BP189/BQ189,"")</f>
        <v>0</v>
      </c>
      <c r="BQ189" s="4">
        <v>40</v>
      </c>
      <c r="BS189" s="4" t="s">
        <v>1289</v>
      </c>
      <c r="BT189" s="6">
        <f>IFERROR(BU189/BV189,"")</f>
        <v>0.4</v>
      </c>
      <c r="BU189" s="4">
        <v>2</v>
      </c>
      <c r="BV189" s="4">
        <f>(COUNTIF(QuizzesByQuiz!I$2:I$100,C189)=0)*5</f>
        <v>5</v>
      </c>
      <c r="BW189" s="5">
        <v>44712.929439636355</v>
      </c>
      <c r="BX189" s="4" t="s">
        <v>1289</v>
      </c>
      <c r="BY189" s="6">
        <f>BZ189/CA189</f>
        <v>0</v>
      </c>
      <c r="CA189" s="4">
        <v>100</v>
      </c>
      <c r="CC189" s="4" t="s">
        <v>1289</v>
      </c>
      <c r="CD189" s="6">
        <f>CE189/CF189</f>
        <v>0</v>
      </c>
      <c r="CF189" s="4">
        <v>100</v>
      </c>
      <c r="CH189" s="4" t="s">
        <v>1289</v>
      </c>
      <c r="CI189" s="6">
        <f>IFERROR(CJ189/CK189,"")</f>
        <v>1</v>
      </c>
      <c r="CJ189" s="4">
        <v>1</v>
      </c>
      <c r="CK189" s="4">
        <f>(COUNTIF(QuizzesByQuiz!I$2:I$100,C189)=0)*1</f>
        <v>1</v>
      </c>
      <c r="CL189" s="5">
        <v>44715.764250114778</v>
      </c>
      <c r="CM189" s="4" t="s">
        <v>1289</v>
      </c>
      <c r="CN189" s="6">
        <f>IFERROR(CO189/CP189,"")</f>
        <v>1</v>
      </c>
      <c r="CO189" s="4">
        <v>72</v>
      </c>
      <c r="CP189" s="4">
        <f>(COUNTIF('Exams by Exam'!D$2:D$5,C189)=0)*72</f>
        <v>72</v>
      </c>
      <c r="CQ189" s="5">
        <v>44720.097939522311</v>
      </c>
      <c r="CR189" s="4" t="s">
        <v>1289</v>
      </c>
      <c r="CS189" s="4" t="s">
        <v>1289</v>
      </c>
      <c r="CT189" s="6">
        <f>VLOOKUP(C189,Webwork!$G$2:$I$230,2,FALSE)/100</f>
        <v>0.86</v>
      </c>
    </row>
    <row r="190" spans="1:98" x14ac:dyDescent="0.2">
      <c r="A190" s="4" t="s">
        <v>640</v>
      </c>
      <c r="B190" s="4" t="s">
        <v>639</v>
      </c>
      <c r="C190" s="4" t="s">
        <v>636</v>
      </c>
      <c r="D190" s="8">
        <f>E190*20%+F190*10%+G190*40%+H190*30%</f>
        <v>0.92365217391304344</v>
      </c>
      <c r="E190" s="7">
        <f>CT190</f>
        <v>0.96</v>
      </c>
      <c r="F190" s="7">
        <f>(AVERAGE(K190,P190,U190,AK190,AP190,AU190,BE190,BJ190,BT190,CI190)+CD190)/(1+CD190)</f>
        <v>0.79333333333333333</v>
      </c>
      <c r="G190" s="6">
        <f>(SUM(Z190,AZ190,(BO190+BY190)/(1+BY190))-MIN(Z190,AZ190,(BO190+BY190)/(1+BY190)))/2</f>
        <v>0.96413043478260874</v>
      </c>
      <c r="H190" s="7">
        <f>CN190</f>
        <v>0.88888888888888884</v>
      </c>
      <c r="I190" s="4" t="s">
        <v>637</v>
      </c>
      <c r="J190" s="4" t="s">
        <v>1299</v>
      </c>
      <c r="K190" s="6">
        <f>IFERROR(L190/M190,"")</f>
        <v>1</v>
      </c>
      <c r="L190" s="4">
        <v>5</v>
      </c>
      <c r="M190" s="4">
        <f>(COUNTIF(QuizzesByQuiz!A$2:A$100,C190)=0)*5</f>
        <v>5</v>
      </c>
      <c r="N190" s="5">
        <v>44653.067147122129</v>
      </c>
      <c r="O190" s="4" t="s">
        <v>1289</v>
      </c>
      <c r="P190" s="6">
        <f>IFERROR(Q190/R190,"")</f>
        <v>1</v>
      </c>
      <c r="Q190" s="4">
        <v>4</v>
      </c>
      <c r="R190" s="4">
        <f>(COUNTIF(QuizzesByQuiz!B$2:B$100,C190)=0)*4</f>
        <v>4</v>
      </c>
      <c r="S190" s="5">
        <v>44659.685435596017</v>
      </c>
      <c r="T190" s="4" t="s">
        <v>1289</v>
      </c>
      <c r="U190" s="6">
        <f>IFERROR(V190/W190,"")</f>
        <v>1</v>
      </c>
      <c r="V190" s="4">
        <v>5</v>
      </c>
      <c r="W190" s="4">
        <f>(COUNTIF(QuizzesByQuiz!C$2:C$100,C190)=0)*5</f>
        <v>5</v>
      </c>
      <c r="X190" s="5">
        <v>44667.931408329416</v>
      </c>
      <c r="Y190" s="4" t="s">
        <v>1289</v>
      </c>
      <c r="Z190" s="6">
        <f>IFERROR(AA190/AB190,"")</f>
        <v>0.68</v>
      </c>
      <c r="AA190" s="4">
        <f>IF(COUNTA(AC190,AG190)&gt;0, MAX(AC190,AG190),"")</f>
        <v>17</v>
      </c>
      <c r="AB190" s="4">
        <f>25</f>
        <v>25</v>
      </c>
      <c r="AD190" s="4">
        <v>25</v>
      </c>
      <c r="AF190" s="4" t="s">
        <v>1289</v>
      </c>
      <c r="AG190" s="4">
        <v>17</v>
      </c>
      <c r="AH190" s="4">
        <v>25</v>
      </c>
      <c r="AI190" s="5">
        <v>44675.684659956838</v>
      </c>
      <c r="AJ190" s="4" t="s">
        <v>1289</v>
      </c>
      <c r="AK190" s="6">
        <f>IFERROR(AL190/AM190,"")</f>
        <v>1</v>
      </c>
      <c r="AL190" s="4">
        <v>5</v>
      </c>
      <c r="AM190" s="4">
        <f>(COUNTIF(QuizzesByQuiz!D$2:D$100,C190)=0)*5</f>
        <v>5</v>
      </c>
      <c r="AN190" s="5">
        <v>44675.678842348796</v>
      </c>
      <c r="AO190" s="4" t="s">
        <v>1289</v>
      </c>
      <c r="AP190" s="6">
        <f>IFERROR(AQ190/AR190,"")</f>
        <v>1</v>
      </c>
      <c r="AQ190" s="4">
        <v>3</v>
      </c>
      <c r="AR190" s="4">
        <f>(COUNTIF(QuizzesByQuiz!E$2:E$100,C190)=0)*3</f>
        <v>3</v>
      </c>
      <c r="AS190" s="5">
        <v>44680.804339292183</v>
      </c>
      <c r="AT190" s="4" t="s">
        <v>1289</v>
      </c>
      <c r="AU190" s="6">
        <f>IFERROR(AV190/AW190,"")</f>
        <v>0.66666666666666663</v>
      </c>
      <c r="AV190" s="4">
        <v>4</v>
      </c>
      <c r="AW190" s="4">
        <f>(COUNTIF(QuizzesByQuiz!F$2:F$100,C190)=0)*6</f>
        <v>6</v>
      </c>
      <c r="AX190" s="5">
        <v>44687.937171722639</v>
      </c>
      <c r="AY190" s="4" t="s">
        <v>1289</v>
      </c>
      <c r="AZ190" s="6">
        <f>IFERROR(BA190/BB190,"")</f>
        <v>0.97826086956521741</v>
      </c>
      <c r="BA190" s="4">
        <v>22.5</v>
      </c>
      <c r="BB190" s="4">
        <v>23</v>
      </c>
      <c r="BC190" s="5">
        <v>44692.285552495523</v>
      </c>
      <c r="BD190" s="4" t="s">
        <v>1289</v>
      </c>
      <c r="BE190" s="6">
        <f>IFERROR(BF190/BG190,"")</f>
        <v>0.66666666666666663</v>
      </c>
      <c r="BF190" s="4">
        <v>2</v>
      </c>
      <c r="BG190" s="4">
        <f>(COUNTIF(QuizzesByQuiz!G$2:G$100,C190)=0)*3</f>
        <v>3</v>
      </c>
      <c r="BH190" s="5">
        <v>44698.621120235824</v>
      </c>
      <c r="BI190" s="4" t="s">
        <v>1289</v>
      </c>
      <c r="BJ190" s="6">
        <f>IFERROR(BK190/BL190,"")</f>
        <v>0</v>
      </c>
      <c r="BL190" s="4">
        <f>(COUNTIF(QuizzesByQuiz!H$2:H$100,C190)=0)*3</f>
        <v>3</v>
      </c>
      <c r="BN190" s="4" t="s">
        <v>1289</v>
      </c>
      <c r="BO190" s="6">
        <f>IFERROR(BP190/BQ190,"")</f>
        <v>0.95</v>
      </c>
      <c r="BP190" s="4">
        <v>38</v>
      </c>
      <c r="BQ190" s="4">
        <v>40</v>
      </c>
      <c r="BR190" s="5">
        <v>44707.971325636987</v>
      </c>
      <c r="BS190" s="4" t="s">
        <v>1289</v>
      </c>
      <c r="BT190" s="6">
        <f>IFERROR(BU190/BV190,"")</f>
        <v>0.6</v>
      </c>
      <c r="BU190" s="4">
        <v>3</v>
      </c>
      <c r="BV190" s="4">
        <f>(COUNTIF(QuizzesByQuiz!I$2:I$100,C190)=0)*5</f>
        <v>5</v>
      </c>
      <c r="BW190" s="5">
        <v>44708.725647841886</v>
      </c>
      <c r="BX190" s="4" t="s">
        <v>1289</v>
      </c>
      <c r="BY190" s="6">
        <f>BZ190/CA190</f>
        <v>0</v>
      </c>
      <c r="CA190" s="4">
        <v>100</v>
      </c>
      <c r="CC190" s="4" t="s">
        <v>1289</v>
      </c>
      <c r="CD190" s="6">
        <f>CE190/CF190</f>
        <v>0</v>
      </c>
      <c r="CF190" s="4">
        <v>100</v>
      </c>
      <c r="CH190" s="4" t="s">
        <v>1289</v>
      </c>
      <c r="CI190" s="6">
        <f>IFERROR(CJ190/CK190,"")</f>
        <v>1</v>
      </c>
      <c r="CJ190" s="4">
        <v>1</v>
      </c>
      <c r="CK190" s="4">
        <f>(COUNTIF(QuizzesByQuiz!I$2:I$100,C190)=0)*1</f>
        <v>1</v>
      </c>
      <c r="CL190" s="5">
        <v>44715.763465544878</v>
      </c>
      <c r="CM190" s="4" t="s">
        <v>1289</v>
      </c>
      <c r="CN190" s="6">
        <f>IFERROR(CO190/CP190,"")</f>
        <v>0.88888888888888884</v>
      </c>
      <c r="CO190" s="4">
        <v>64</v>
      </c>
      <c r="CP190" s="4">
        <f>(COUNTIF('Exams by Exam'!D$2:D$5,C190)=0)*72</f>
        <v>72</v>
      </c>
      <c r="CQ190" s="5">
        <v>44720.098174562823</v>
      </c>
      <c r="CR190" s="4" t="s">
        <v>1289</v>
      </c>
      <c r="CS190" s="4" t="s">
        <v>1289</v>
      </c>
      <c r="CT190" s="6">
        <f>VLOOKUP(C190,Webwork!$G$2:$I$230,2,FALSE)/100</f>
        <v>0.96</v>
      </c>
    </row>
    <row r="191" spans="1:98" x14ac:dyDescent="0.2">
      <c r="A191" s="4" t="s">
        <v>1061</v>
      </c>
      <c r="B191" s="4" t="s">
        <v>1060</v>
      </c>
      <c r="C191" s="4" t="s">
        <v>1057</v>
      </c>
      <c r="D191" s="8">
        <f>E191*20%+F191*10%+G191*40%+H191*30%</f>
        <v>0.92455072463768118</v>
      </c>
      <c r="E191" s="7">
        <f>CT191</f>
        <v>0.98</v>
      </c>
      <c r="F191" s="7">
        <f>(AVERAGE(K191,P191,U191,AK191,AP191,AU191,BE191,BJ191,BT191,CI191)+CD191)/(1+CD191)</f>
        <v>0.80833333333333324</v>
      </c>
      <c r="G191" s="6">
        <f>(SUM(Z191,AZ191,(BO191+BY191)/(1+BY191))-MIN(Z191,AZ191,(BO191+BY191)/(1+BY191)))/2</f>
        <v>0.90054347826086967</v>
      </c>
      <c r="H191" s="7">
        <f>CN191</f>
        <v>0.95833333333333337</v>
      </c>
      <c r="I191" s="4" t="s">
        <v>1058</v>
      </c>
      <c r="J191" s="4" t="s">
        <v>1291</v>
      </c>
      <c r="K191" s="6">
        <f>IFERROR(L191/M191,"")</f>
        <v>1</v>
      </c>
      <c r="L191" s="4">
        <v>5</v>
      </c>
      <c r="M191" s="4">
        <f>(COUNTIF(QuizzesByQuiz!A$2:A$100,C191)=0)*5</f>
        <v>5</v>
      </c>
      <c r="N191" s="5">
        <v>44653.065918256325</v>
      </c>
      <c r="O191" s="4" t="s">
        <v>1289</v>
      </c>
      <c r="P191" s="6">
        <f>IFERROR(Q191/R191,"")</f>
        <v>0.25</v>
      </c>
      <c r="Q191" s="4">
        <v>1</v>
      </c>
      <c r="R191" s="4">
        <f>(COUNTIF(QuizzesByQuiz!B$2:B$100,C191)=0)*4</f>
        <v>4</v>
      </c>
      <c r="S191" s="5">
        <v>44659.684212829168</v>
      </c>
      <c r="T191" s="4" t="s">
        <v>1289</v>
      </c>
      <c r="U191" s="6">
        <f>IFERROR(V191/W191,"")</f>
        <v>1</v>
      </c>
      <c r="V191" s="4">
        <v>5</v>
      </c>
      <c r="W191" s="4">
        <f>(COUNTIF(QuizzesByQuiz!C$2:C$100,C191)=0)*5</f>
        <v>5</v>
      </c>
      <c r="X191" s="5">
        <v>44666.694445215013</v>
      </c>
      <c r="Y191" s="4" t="s">
        <v>1289</v>
      </c>
      <c r="Z191" s="6">
        <f>IFERROR(AA191/AB191,"")</f>
        <v>0.54</v>
      </c>
      <c r="AA191" s="4">
        <f>IF(COUNTA(AC191,AG191)&gt;0, MAX(AC191,AG191),"")</f>
        <v>13.5</v>
      </c>
      <c r="AB191" s="4">
        <f>25</f>
        <v>25</v>
      </c>
      <c r="AC191" s="4">
        <v>13.5</v>
      </c>
      <c r="AD191" s="4">
        <v>25</v>
      </c>
      <c r="AE191" s="5">
        <v>44674.675127174523</v>
      </c>
      <c r="AF191" s="4" t="s">
        <v>1289</v>
      </c>
      <c r="AH191" s="4">
        <v>25</v>
      </c>
      <c r="AJ191" s="4" t="s">
        <v>1289</v>
      </c>
      <c r="AK191" s="6">
        <f>IFERROR(AL191/AM191,"")</f>
        <v>1</v>
      </c>
      <c r="AL191" s="4">
        <v>5</v>
      </c>
      <c r="AM191" s="4">
        <f>(COUNTIF(QuizzesByQuiz!D$2:D$100,C191)=0)*5</f>
        <v>5</v>
      </c>
      <c r="AN191" s="5">
        <v>44674.701728204571</v>
      </c>
      <c r="AO191" s="4" t="s">
        <v>1289</v>
      </c>
      <c r="AP191" s="6">
        <f>IFERROR(AQ191/AR191,"")</f>
        <v>0.66666666666666663</v>
      </c>
      <c r="AQ191" s="4">
        <v>2</v>
      </c>
      <c r="AR191" s="4">
        <f>(COUNTIF(QuizzesByQuiz!E$2:E$100,C191)=0)*3</f>
        <v>3</v>
      </c>
      <c r="AS191" s="5">
        <v>44680.734393906794</v>
      </c>
      <c r="AT191" s="4" t="s">
        <v>1289</v>
      </c>
      <c r="AU191" s="6">
        <f>IFERROR(AV191/AW191,"")</f>
        <v>0.5</v>
      </c>
      <c r="AV191" s="4">
        <v>3</v>
      </c>
      <c r="AW191" s="4">
        <f>(COUNTIF(QuizzesByQuiz!F$2:F$100,C191)=0)*6</f>
        <v>6</v>
      </c>
      <c r="AX191" s="5">
        <v>44687.695803393231</v>
      </c>
      <c r="AY191" s="4" t="s">
        <v>1289</v>
      </c>
      <c r="AZ191" s="6">
        <f>IFERROR(BA191/BB191,"")</f>
        <v>0.82608695652173914</v>
      </c>
      <c r="BA191" s="4">
        <v>19</v>
      </c>
      <c r="BB191" s="4">
        <v>23</v>
      </c>
      <c r="BC191" s="5">
        <v>44692.286109421861</v>
      </c>
      <c r="BD191" s="4" t="s">
        <v>1289</v>
      </c>
      <c r="BE191" s="6">
        <f>IFERROR(BF191/BG191,"")</f>
        <v>0.66666666666666663</v>
      </c>
      <c r="BF191" s="4">
        <v>2</v>
      </c>
      <c r="BG191" s="4">
        <f>(COUNTIF(QuizzesByQuiz!G$2:G$100,C191)=0)*3</f>
        <v>3</v>
      </c>
      <c r="BH191" s="5">
        <v>44694.696380530069</v>
      </c>
      <c r="BI191" s="4" t="s">
        <v>1289</v>
      </c>
      <c r="BJ191" s="6">
        <f>IFERROR(BK191/BL191,"")</f>
        <v>1</v>
      </c>
      <c r="BK191" s="4">
        <v>3</v>
      </c>
      <c r="BL191" s="4">
        <f>(COUNTIF(QuizzesByQuiz!H$2:H$100,C191)=0)*3</f>
        <v>3</v>
      </c>
      <c r="BM191" s="5">
        <v>44701.693943539693</v>
      </c>
      <c r="BN191" s="4" t="s">
        <v>1289</v>
      </c>
      <c r="BO191" s="6">
        <f>IFERROR(BP191/BQ191,"")</f>
        <v>0.95</v>
      </c>
      <c r="BP191" s="4">
        <v>38</v>
      </c>
      <c r="BQ191" s="4">
        <v>40</v>
      </c>
      <c r="BR191" s="5">
        <v>44707.971401571172</v>
      </c>
      <c r="BS191" s="4" t="s">
        <v>1289</v>
      </c>
      <c r="BT191" s="6">
        <f>IFERROR(BU191/BV191,"")</f>
        <v>1</v>
      </c>
      <c r="BU191" s="4">
        <v>5</v>
      </c>
      <c r="BV191" s="4">
        <f>(COUNTIF(QuizzesByQuiz!I$2:I$100,C191)=0)*5</f>
        <v>5</v>
      </c>
      <c r="BW191" s="5">
        <v>44708.703371283686</v>
      </c>
      <c r="BX191" s="4" t="s">
        <v>1289</v>
      </c>
      <c r="BY191" s="6">
        <f>BZ191/CA191</f>
        <v>1</v>
      </c>
      <c r="BZ191" s="4">
        <v>100</v>
      </c>
      <c r="CA191" s="4">
        <v>100</v>
      </c>
      <c r="CB191" s="5">
        <v>44715.888706351136</v>
      </c>
      <c r="CC191" s="4" t="s">
        <v>1289</v>
      </c>
      <c r="CD191" s="6">
        <f>CE191/CF191</f>
        <v>0</v>
      </c>
      <c r="CF191" s="4">
        <v>100</v>
      </c>
      <c r="CH191" s="4" t="s">
        <v>1289</v>
      </c>
      <c r="CI191" s="6">
        <f>IFERROR(CJ191/CK191,"")</f>
        <v>1</v>
      </c>
      <c r="CJ191" s="4">
        <v>1</v>
      </c>
      <c r="CK191" s="4">
        <f>(COUNTIF(QuizzesByQuiz!I$2:I$100,C191)=0)*1</f>
        <v>1</v>
      </c>
      <c r="CL191" s="5">
        <v>44715.72381211727</v>
      </c>
      <c r="CM191" s="4" t="s">
        <v>1289</v>
      </c>
      <c r="CN191" s="6">
        <f>IFERROR(CO191/CP191,"")</f>
        <v>0.95833333333333337</v>
      </c>
      <c r="CO191" s="4">
        <v>69</v>
      </c>
      <c r="CP191" s="4">
        <f>(COUNTIF('Exams by Exam'!D$2:D$5,C191)=0)*72</f>
        <v>72</v>
      </c>
      <c r="CQ191" s="5">
        <v>44720.097939963125</v>
      </c>
      <c r="CR191" s="4" t="s">
        <v>1289</v>
      </c>
      <c r="CS191" s="4" t="s">
        <v>1289</v>
      </c>
      <c r="CT191" s="6">
        <f>VLOOKUP(C191,Webwork!$G$2:$I$230,2,FALSE)/100</f>
        <v>0.98</v>
      </c>
    </row>
    <row r="192" spans="1:98" x14ac:dyDescent="0.2">
      <c r="A192" s="4" t="s">
        <v>419</v>
      </c>
      <c r="B192" s="4" t="s">
        <v>418</v>
      </c>
      <c r="C192" s="4" t="s">
        <v>415</v>
      </c>
      <c r="D192" s="8">
        <f>E192*20%+F192*10%+G192*40%+H192*30%</f>
        <v>0.9253055555555556</v>
      </c>
      <c r="E192" s="7">
        <f>CT192</f>
        <v>0.98</v>
      </c>
      <c r="F192" s="7">
        <f>(AVERAGE(K192,P192,U192,AK192,AP192,AU192,BE192,BJ192,BT192,CI192)+CD192)/(1+CD192)</f>
        <v>0.75555555555555554</v>
      </c>
      <c r="G192" s="6">
        <f>(SUM(Z192,AZ192,(BO192+BY192)/(1+BY192))-MIN(Z192,AZ192,(BO192+BY192)/(1+BY192)))/2</f>
        <v>0.88437500000000013</v>
      </c>
      <c r="H192" s="7">
        <f>CN192</f>
        <v>1</v>
      </c>
      <c r="I192" s="4" t="s">
        <v>416</v>
      </c>
      <c r="J192" s="4" t="s">
        <v>1297</v>
      </c>
      <c r="K192" s="6">
        <f>IFERROR(L192/M192,"")</f>
        <v>1</v>
      </c>
      <c r="L192" s="4">
        <v>5</v>
      </c>
      <c r="M192" s="4">
        <f>(COUNTIF(QuizzesByQuiz!A$2:A$100,C192)=0)*5</f>
        <v>5</v>
      </c>
      <c r="N192" s="5">
        <v>44653.067148052127</v>
      </c>
      <c r="O192" s="4" t="s">
        <v>1289</v>
      </c>
      <c r="P192" s="6">
        <f>IFERROR(Q192/R192,"")</f>
        <v>0</v>
      </c>
      <c r="Q192" s="4">
        <v>0</v>
      </c>
      <c r="R192" s="4">
        <f>(COUNTIF(QuizzesByQuiz!B$2:B$100,C192)=0)*4</f>
        <v>4</v>
      </c>
      <c r="S192" s="5">
        <v>44659.685436146086</v>
      </c>
      <c r="T192" s="4" t="s">
        <v>1289</v>
      </c>
      <c r="U192" s="6" t="str">
        <f>IFERROR(V192/W192,"")</f>
        <v/>
      </c>
      <c r="W192" s="4">
        <f>(COUNTIF(QuizzesByQuiz!C$2:C$100,C192)=0)*5</f>
        <v>0</v>
      </c>
      <c r="Y192" s="4" t="s">
        <v>1289</v>
      </c>
      <c r="Z192" s="6">
        <f>IFERROR(AA192/AB192,"")</f>
        <v>0.8</v>
      </c>
      <c r="AA192" s="4">
        <f>IF(COUNTA(AC192,AG192)&gt;0, MAX(AC192,AG192),"")</f>
        <v>20</v>
      </c>
      <c r="AB192" s="4">
        <f>25</f>
        <v>25</v>
      </c>
      <c r="AC192" s="4">
        <v>20</v>
      </c>
      <c r="AD192" s="4">
        <v>25</v>
      </c>
      <c r="AE192" s="5">
        <v>44674.675294825858</v>
      </c>
      <c r="AF192" s="4" t="s">
        <v>1289</v>
      </c>
      <c r="AH192" s="4">
        <v>25</v>
      </c>
      <c r="AJ192" s="4" t="s">
        <v>1289</v>
      </c>
      <c r="AK192" s="6">
        <f>IFERROR(AL192/AM192,"")</f>
        <v>1</v>
      </c>
      <c r="AL192" s="4">
        <v>5</v>
      </c>
      <c r="AM192" s="4">
        <f>(COUNTIF(QuizzesByQuiz!D$2:D$100,C192)=0)*5</f>
        <v>5</v>
      </c>
      <c r="AN192" s="5">
        <v>44675.678842677007</v>
      </c>
      <c r="AO192" s="4" t="s">
        <v>1289</v>
      </c>
      <c r="AP192" s="6">
        <f>IFERROR(AQ192/AR192,"")</f>
        <v>0.66666666666666663</v>
      </c>
      <c r="AQ192" s="4">
        <v>2</v>
      </c>
      <c r="AR192" s="4">
        <f>(COUNTIF(QuizzesByQuiz!E$2:E$100,C192)=0)*3</f>
        <v>3</v>
      </c>
      <c r="AS192" s="5">
        <v>44680.804338752932</v>
      </c>
      <c r="AT192" s="4" t="s">
        <v>1289</v>
      </c>
      <c r="AU192" s="6">
        <f>IFERROR(AV192/AW192,"")</f>
        <v>0.33333333333333331</v>
      </c>
      <c r="AV192" s="4">
        <v>2</v>
      </c>
      <c r="AW192" s="4">
        <f>(COUNTIF(QuizzesByQuiz!F$2:F$100,C192)=0)*6</f>
        <v>6</v>
      </c>
      <c r="AX192" s="5">
        <v>44687.937172194477</v>
      </c>
      <c r="AY192" s="4" t="s">
        <v>1289</v>
      </c>
      <c r="AZ192" s="6">
        <f>IFERROR(BA192/BB192,"")</f>
        <v>0.78260869565217395</v>
      </c>
      <c r="BA192" s="4">
        <v>18</v>
      </c>
      <c r="BB192" s="4">
        <v>23</v>
      </c>
      <c r="BC192" s="5">
        <v>44692.284075597869</v>
      </c>
      <c r="BD192" s="4" t="s">
        <v>1289</v>
      </c>
      <c r="BE192" s="6">
        <f>IFERROR(BF192/BG192,"")</f>
        <v>0.66666666666666663</v>
      </c>
      <c r="BF192" s="4">
        <v>2</v>
      </c>
      <c r="BG192" s="4">
        <f>(COUNTIF(QuizzesByQuiz!G$2:G$100,C192)=0)*3</f>
        <v>3</v>
      </c>
      <c r="BH192" s="5">
        <v>44698.621119405914</v>
      </c>
      <c r="BI192" s="4" t="s">
        <v>1289</v>
      </c>
      <c r="BJ192" s="6">
        <f>IFERROR(BK192/BL192,"")</f>
        <v>0.33333333333333331</v>
      </c>
      <c r="BK192" s="4">
        <v>1</v>
      </c>
      <c r="BL192" s="4">
        <f>(COUNTIF(QuizzesByQuiz!H$2:H$100,C192)=0)*3</f>
        <v>3</v>
      </c>
      <c r="BM192" s="5">
        <v>44701.824794279644</v>
      </c>
      <c r="BN192" s="4" t="s">
        <v>1289</v>
      </c>
      <c r="BO192" s="6">
        <f>IFERROR(BP192/BQ192,"")</f>
        <v>0.9375</v>
      </c>
      <c r="BP192" s="4">
        <v>37.5</v>
      </c>
      <c r="BQ192" s="4">
        <v>40</v>
      </c>
      <c r="BR192" s="5">
        <v>44707.971322756821</v>
      </c>
      <c r="BS192" s="4" t="s">
        <v>1289</v>
      </c>
      <c r="BT192" s="6">
        <f>IFERROR(BU192/BV192,"")</f>
        <v>0.6</v>
      </c>
      <c r="BU192" s="4">
        <v>3</v>
      </c>
      <c r="BV192" s="4">
        <f>(COUNTIF(QuizzesByQuiz!I$2:I$100,C192)=0)*5</f>
        <v>5</v>
      </c>
      <c r="BW192" s="5">
        <v>44712.929439058731</v>
      </c>
      <c r="BX192" s="4" t="s">
        <v>1289</v>
      </c>
      <c r="BY192" s="6">
        <f>BZ192/CA192</f>
        <v>1</v>
      </c>
      <c r="BZ192" s="4">
        <v>100</v>
      </c>
      <c r="CA192" s="4">
        <v>100</v>
      </c>
      <c r="CB192" s="5">
        <v>44718.952800558342</v>
      </c>
      <c r="CC192" s="4" t="s">
        <v>1289</v>
      </c>
      <c r="CD192" s="6">
        <f>CE192/CF192</f>
        <v>1</v>
      </c>
      <c r="CE192" s="4">
        <v>100</v>
      </c>
      <c r="CF192" s="4">
        <v>100</v>
      </c>
      <c r="CG192" s="5">
        <v>44719.03876616749</v>
      </c>
      <c r="CH192" s="4" t="s">
        <v>1289</v>
      </c>
      <c r="CI192" s="6">
        <f>IFERROR(CJ192/CK192,"")</f>
        <v>0</v>
      </c>
      <c r="CJ192" s="4">
        <v>0</v>
      </c>
      <c r="CK192" s="4">
        <f>(COUNTIF(QuizzesByQuiz!I$2:I$100,C192)=0)*1</f>
        <v>1</v>
      </c>
      <c r="CL192" s="5">
        <v>44715.764250024178</v>
      </c>
      <c r="CM192" s="4" t="s">
        <v>1289</v>
      </c>
      <c r="CN192" s="6">
        <f>IFERROR(CO192/CP192,"")</f>
        <v>1</v>
      </c>
      <c r="CO192" s="4">
        <v>72</v>
      </c>
      <c r="CP192" s="4">
        <f>(COUNTIF('Exams by Exam'!D$2:D$5,C192)=0)*72</f>
        <v>72</v>
      </c>
      <c r="CQ192" s="5">
        <v>44720.097939840794</v>
      </c>
      <c r="CR192" s="4" t="s">
        <v>1289</v>
      </c>
      <c r="CS192" s="4" t="s">
        <v>1289</v>
      </c>
      <c r="CT192" s="6">
        <f>VLOOKUP(C192,Webwork!$G$2:$I$230,2,FALSE)/100</f>
        <v>0.98</v>
      </c>
    </row>
    <row r="193" spans="1:98" x14ac:dyDescent="0.2">
      <c r="A193" s="4" t="s">
        <v>591</v>
      </c>
      <c r="B193" s="4" t="s">
        <v>590</v>
      </c>
      <c r="C193" s="4" t="s">
        <v>587</v>
      </c>
      <c r="D193" s="8">
        <f>E193*20%+F193*10%+G193*40%+H193*30%</f>
        <v>0.92629166666666674</v>
      </c>
      <c r="E193" s="7">
        <f>CT193</f>
        <v>0.99</v>
      </c>
      <c r="F193" s="7">
        <f>(AVERAGE(K193,P193,U193,AK193,AP193,AU193,BE193,BJ193,BT193,CI193)+CD193)/(1+CD193)</f>
        <v>0.88958333333333328</v>
      </c>
      <c r="G193" s="6">
        <f>(SUM(Z193,AZ193,(BO193+BY193)/(1+BY193))-MIN(Z193,AZ193,(BO193+BY193)/(1+BY193)))/2</f>
        <v>0.92125000000000012</v>
      </c>
      <c r="H193" s="7">
        <f>CN193</f>
        <v>0.90277777777777779</v>
      </c>
      <c r="I193" s="4" t="s">
        <v>588</v>
      </c>
      <c r="J193" s="4" t="s">
        <v>1301</v>
      </c>
      <c r="K193" s="6">
        <f>IFERROR(L193/M193,"")</f>
        <v>1</v>
      </c>
      <c r="L193" s="4">
        <v>5</v>
      </c>
      <c r="M193" s="4">
        <f>(COUNTIF(QuizzesByQuiz!A$2:A$100,C193)=0)*5</f>
        <v>5</v>
      </c>
      <c r="N193" s="5">
        <v>44650.909748681966</v>
      </c>
      <c r="O193" s="4" t="s">
        <v>1289</v>
      </c>
      <c r="P193" s="6">
        <f>IFERROR(Q193/R193,"")</f>
        <v>0.5</v>
      </c>
      <c r="Q193" s="4">
        <v>2</v>
      </c>
      <c r="R193" s="4">
        <f>(COUNTIF(QuizzesByQuiz!B$2:B$100,C193)=0)*4</f>
        <v>4</v>
      </c>
      <c r="S193" s="5">
        <v>44657.935528603091</v>
      </c>
      <c r="T193" s="4" t="s">
        <v>1289</v>
      </c>
      <c r="U193" s="6">
        <f>IFERROR(V193/W193,"")</f>
        <v>0.8</v>
      </c>
      <c r="V193" s="4">
        <v>4</v>
      </c>
      <c r="W193" s="4">
        <f>(COUNTIF(QuizzesByQuiz!C$2:C$100,C193)=0)*5</f>
        <v>5</v>
      </c>
      <c r="X193" s="5">
        <v>44677.865289740497</v>
      </c>
      <c r="Y193" s="4" t="s">
        <v>1289</v>
      </c>
      <c r="Z193" s="6">
        <f>IFERROR(AA193/AB193,"")</f>
        <v>0.88</v>
      </c>
      <c r="AA193" s="4">
        <f>IF(COUNTA(AC193,AG193)&gt;0, MAX(AC193,AG193),"")</f>
        <v>22</v>
      </c>
      <c r="AB193" s="4">
        <f>25</f>
        <v>25</v>
      </c>
      <c r="AC193" s="4">
        <v>22</v>
      </c>
      <c r="AD193" s="4">
        <v>25</v>
      </c>
      <c r="AE193" s="5">
        <v>44674.675353640116</v>
      </c>
      <c r="AF193" s="4" t="s">
        <v>1289</v>
      </c>
      <c r="AH193" s="4">
        <v>25</v>
      </c>
      <c r="AJ193" s="4" t="s">
        <v>1289</v>
      </c>
      <c r="AK193" s="6" t="str">
        <f>IFERROR(AL193/AM193,"")</f>
        <v/>
      </c>
      <c r="AM193" s="4">
        <f>(COUNTIF(QuizzesByQuiz!D$2:D$100,C193)=0)*5</f>
        <v>0</v>
      </c>
      <c r="AO193" s="4" t="s">
        <v>1289</v>
      </c>
      <c r="AP193" s="6">
        <f>IFERROR(AQ193/AR193,"")</f>
        <v>0.66666666666666663</v>
      </c>
      <c r="AQ193" s="4">
        <v>2</v>
      </c>
      <c r="AR193" s="4">
        <f>(COUNTIF(QuizzesByQuiz!E$2:E$100,C193)=0)*3</f>
        <v>3</v>
      </c>
      <c r="AS193" s="5">
        <v>44687.925386389601</v>
      </c>
      <c r="AT193" s="4" t="s">
        <v>1289</v>
      </c>
      <c r="AU193" s="6" t="str">
        <f>IFERROR(AV193/AW193,"")</f>
        <v/>
      </c>
      <c r="AW193" s="4">
        <f>(COUNTIF(QuizzesByQuiz!F$2:F$100,C193)=0)*6</f>
        <v>0</v>
      </c>
      <c r="AY193" s="4" t="s">
        <v>1289</v>
      </c>
      <c r="AZ193" s="6">
        <f>IFERROR(BA193/BB193,"")</f>
        <v>0.86956521739130432</v>
      </c>
      <c r="BA193" s="4">
        <v>20</v>
      </c>
      <c r="BB193" s="4">
        <v>23</v>
      </c>
      <c r="BC193" s="5">
        <v>44692.286109168403</v>
      </c>
      <c r="BD193" s="4" t="s">
        <v>1289</v>
      </c>
      <c r="BE193" s="6">
        <f>IFERROR(BF193/BG193,"")</f>
        <v>1</v>
      </c>
      <c r="BF193" s="4">
        <v>3</v>
      </c>
      <c r="BG193" s="4">
        <f>(COUNTIF(QuizzesByQuiz!G$2:G$100,C193)=0)*3</f>
        <v>3</v>
      </c>
      <c r="BH193" s="5">
        <v>44694.823170454401</v>
      </c>
      <c r="BI193" s="4" t="s">
        <v>1289</v>
      </c>
      <c r="BJ193" s="6">
        <f>IFERROR(BK193/BL193,"")</f>
        <v>0.66666666666666663</v>
      </c>
      <c r="BK193" s="4">
        <v>2</v>
      </c>
      <c r="BL193" s="4">
        <f>(COUNTIF(QuizzesByQuiz!H$2:H$100,C193)=0)*3</f>
        <v>3</v>
      </c>
      <c r="BM193" s="5">
        <v>44702.033766488661</v>
      </c>
      <c r="BN193" s="4" t="s">
        <v>1289</v>
      </c>
      <c r="BO193" s="6">
        <f>IFERROR(BP193/BQ193,"")</f>
        <v>0.92500000000000004</v>
      </c>
      <c r="BP193" s="4">
        <v>37</v>
      </c>
      <c r="BQ193" s="4">
        <v>40</v>
      </c>
      <c r="BR193" s="5">
        <v>44707.971282007449</v>
      </c>
      <c r="BS193" s="4" t="s">
        <v>1289</v>
      </c>
      <c r="BT193" s="6">
        <f>IFERROR(BU193/BV193,"")</f>
        <v>0.6</v>
      </c>
      <c r="BU193" s="4">
        <v>3</v>
      </c>
      <c r="BV193" s="4">
        <f>(COUNTIF(QuizzesByQuiz!I$2:I$100,C193)=0)*5</f>
        <v>5</v>
      </c>
      <c r="BW193" s="5">
        <v>44712.92943990574</v>
      </c>
      <c r="BX193" s="4" t="s">
        <v>1289</v>
      </c>
      <c r="BY193" s="6">
        <f>BZ193/CA193</f>
        <v>1</v>
      </c>
      <c r="BZ193" s="4">
        <v>100</v>
      </c>
      <c r="CA193" s="4">
        <v>100</v>
      </c>
      <c r="CB193" s="5">
        <v>44717.209668986645</v>
      </c>
      <c r="CC193" s="4" t="s">
        <v>1289</v>
      </c>
      <c r="CD193" s="6">
        <f>CE193/CF193</f>
        <v>1</v>
      </c>
      <c r="CE193" s="4">
        <v>100</v>
      </c>
      <c r="CF193" s="4">
        <v>100</v>
      </c>
      <c r="CG193" s="5">
        <v>44717.182271095451</v>
      </c>
      <c r="CH193" s="4" t="s">
        <v>1289</v>
      </c>
      <c r="CI193" s="6">
        <f>IFERROR(CJ193/CK193,"")</f>
        <v>1</v>
      </c>
      <c r="CJ193" s="4">
        <v>1</v>
      </c>
      <c r="CK193" s="4">
        <f>(COUNTIF(QuizzesByQuiz!I$2:I$100,C193)=0)*1</f>
        <v>1</v>
      </c>
      <c r="CL193" s="5">
        <v>44715.76425034197</v>
      </c>
      <c r="CM193" s="4" t="s">
        <v>1289</v>
      </c>
      <c r="CN193" s="6">
        <f>IFERROR(CO193/CP193,"")</f>
        <v>0.90277777777777779</v>
      </c>
      <c r="CO193" s="4">
        <v>65</v>
      </c>
      <c r="CP193" s="4">
        <f>(COUNTIF('Exams by Exam'!D$2:D$5,C193)=0)*72</f>
        <v>72</v>
      </c>
      <c r="CQ193" s="5">
        <v>44720.098174645493</v>
      </c>
      <c r="CR193" s="4" t="s">
        <v>1289</v>
      </c>
      <c r="CS193" s="4" t="s">
        <v>1289</v>
      </c>
      <c r="CT193" s="6">
        <f>VLOOKUP(C193,Webwork!$G$2:$I$230,2,FALSE)/100</f>
        <v>0.99</v>
      </c>
    </row>
    <row r="194" spans="1:98" x14ac:dyDescent="0.2">
      <c r="A194" s="4" t="s">
        <v>1232</v>
      </c>
      <c r="B194" s="4" t="s">
        <v>1231</v>
      </c>
      <c r="C194" s="4" t="s">
        <v>1228</v>
      </c>
      <c r="D194" s="8">
        <f>E194*20%+F194*10%+G194*40%+H194*30%</f>
        <v>0.92683786231884058</v>
      </c>
      <c r="E194" s="7">
        <f>CT194</f>
        <v>0.95</v>
      </c>
      <c r="F194" s="7">
        <f>(AVERAGE(K194,P194,U194,AK194,AP194,AU194,BE194,BJ194,BT194,CI194)+CD194)/(1+CD194)</f>
        <v>0.86562499999999998</v>
      </c>
      <c r="G194" s="6">
        <f>(SUM(Z194,AZ194,(BO194+BY194)/(1+BY194))-MIN(Z194,AZ194,(BO194+BY194)/(1+BY194)))/2</f>
        <v>0.89652173913043476</v>
      </c>
      <c r="H194" s="7">
        <f>CN194</f>
        <v>0.97222222222222221</v>
      </c>
      <c r="I194" s="4" t="s">
        <v>1229</v>
      </c>
      <c r="J194" s="4" t="s">
        <v>1300</v>
      </c>
      <c r="K194" s="6">
        <f>IFERROR(L194/M194,"")</f>
        <v>1</v>
      </c>
      <c r="L194" s="4">
        <v>5</v>
      </c>
      <c r="M194" s="4">
        <f>(COUNTIF(QuizzesByQuiz!A$2:A$100,C194)=0)*5</f>
        <v>5</v>
      </c>
      <c r="N194" s="5">
        <v>44663.013113801782</v>
      </c>
      <c r="O194" s="4" t="s">
        <v>1289</v>
      </c>
      <c r="P194" s="6">
        <f>IFERROR(Q194/R194,"")</f>
        <v>0.25</v>
      </c>
      <c r="Q194" s="4">
        <v>1</v>
      </c>
      <c r="R194" s="4">
        <f>(COUNTIF(QuizzesByQuiz!B$2:B$100,C194)=0)*4</f>
        <v>4</v>
      </c>
      <c r="S194" s="5">
        <v>44657.935527359397</v>
      </c>
      <c r="T194" s="4" t="s">
        <v>1289</v>
      </c>
      <c r="U194" s="6">
        <f>IFERROR(V194/W194,"")</f>
        <v>0.6</v>
      </c>
      <c r="V194" s="4">
        <v>3</v>
      </c>
      <c r="W194" s="4">
        <f>(COUNTIF(QuizzesByQuiz!C$2:C$100,C194)=0)*5</f>
        <v>5</v>
      </c>
      <c r="X194" s="5">
        <v>44666.694444989349</v>
      </c>
      <c r="Y194" s="4" t="s">
        <v>1289</v>
      </c>
      <c r="Z194" s="6">
        <f>IFERROR(AA194/AB194,"")</f>
        <v>0.88</v>
      </c>
      <c r="AA194" s="4">
        <f>IF(COUNTA(AC194,AG194)&gt;0, MAX(AC194,AG194),"")</f>
        <v>22</v>
      </c>
      <c r="AB194" s="4">
        <f>25</f>
        <v>25</v>
      </c>
      <c r="AC194" s="4">
        <v>22</v>
      </c>
      <c r="AD194" s="4">
        <v>25</v>
      </c>
      <c r="AE194" s="5">
        <v>44674.675295053778</v>
      </c>
      <c r="AF194" s="4" t="s">
        <v>1289</v>
      </c>
      <c r="AH194" s="4">
        <v>25</v>
      </c>
      <c r="AJ194" s="4" t="s">
        <v>1289</v>
      </c>
      <c r="AK194" s="6" t="str">
        <f>IFERROR(AL194/AM194,"")</f>
        <v/>
      </c>
      <c r="AL194" s="4">
        <v>5</v>
      </c>
      <c r="AM194" s="4">
        <f>(COUNTIF(QuizzesByQuiz!D$2:D$100,C194)=0)*5</f>
        <v>0</v>
      </c>
      <c r="AN194" s="5">
        <v>44674.701727786931</v>
      </c>
      <c r="AO194" s="4" t="s">
        <v>1289</v>
      </c>
      <c r="AP194" s="6">
        <f>IFERROR(AQ194/AR194,"")</f>
        <v>0.66666666666666663</v>
      </c>
      <c r="AQ194" s="4">
        <v>2</v>
      </c>
      <c r="AR194" s="4">
        <f>(COUNTIF(QuizzesByQuiz!E$2:E$100,C194)=0)*3</f>
        <v>3</v>
      </c>
      <c r="AS194" s="5">
        <v>44680.73439386618</v>
      </c>
      <c r="AT194" s="4" t="s">
        <v>1289</v>
      </c>
      <c r="AU194" s="6" t="str">
        <f>IFERROR(AV194/AW194,"")</f>
        <v/>
      </c>
      <c r="AV194" s="4">
        <v>1</v>
      </c>
      <c r="AW194" s="4">
        <f>(COUNTIF(QuizzesByQuiz!F$2:F$100,C194)=0)*6</f>
        <v>0</v>
      </c>
      <c r="AX194" s="5">
        <v>44687.695803411225</v>
      </c>
      <c r="AY194" s="4" t="s">
        <v>1289</v>
      </c>
      <c r="AZ194" s="6">
        <f>IFERROR(BA194/BB194,"")</f>
        <v>0.91304347826086951</v>
      </c>
      <c r="BA194" s="4">
        <v>21</v>
      </c>
      <c r="BB194" s="4">
        <v>23</v>
      </c>
      <c r="BC194" s="5">
        <v>44692.284495499895</v>
      </c>
      <c r="BD194" s="4" t="s">
        <v>1289</v>
      </c>
      <c r="BE194" s="6">
        <f>IFERROR(BF194/BG194,"")</f>
        <v>0.66666666666666663</v>
      </c>
      <c r="BF194" s="4">
        <v>2</v>
      </c>
      <c r="BG194" s="4">
        <f>(COUNTIF(QuizzesByQuiz!G$2:G$100,C194)=0)*3</f>
        <v>3</v>
      </c>
      <c r="BH194" s="5">
        <v>44694.696380517002</v>
      </c>
      <c r="BI194" s="4" t="s">
        <v>1289</v>
      </c>
      <c r="BJ194" s="6">
        <f>IFERROR(BK194/BL194,"")</f>
        <v>0.66666666666666663</v>
      </c>
      <c r="BK194" s="4">
        <v>2</v>
      </c>
      <c r="BL194" s="4">
        <f>(COUNTIF(QuizzesByQuiz!H$2:H$100,C194)=0)*3</f>
        <v>3</v>
      </c>
      <c r="BM194" s="5">
        <v>44701.693943563099</v>
      </c>
      <c r="BN194" s="4" t="s">
        <v>1289</v>
      </c>
      <c r="BO194" s="6">
        <f>IFERROR(BP194/BQ194,"")</f>
        <v>0</v>
      </c>
      <c r="BQ194" s="4">
        <v>40</v>
      </c>
      <c r="BS194" s="4" t="s">
        <v>1289</v>
      </c>
      <c r="BT194" s="6">
        <f>IFERROR(BU194/BV194,"")</f>
        <v>1</v>
      </c>
      <c r="BU194" s="4">
        <v>5</v>
      </c>
      <c r="BV194" s="4">
        <f>(COUNTIF(QuizzesByQuiz!I$2:I$100,C194)=0)*5</f>
        <v>5</v>
      </c>
      <c r="BW194" s="5">
        <v>44708.703371055286</v>
      </c>
      <c r="BX194" s="4" t="s">
        <v>1289</v>
      </c>
      <c r="BY194" s="6">
        <f>BZ194/CA194</f>
        <v>1</v>
      </c>
      <c r="BZ194" s="4">
        <v>100</v>
      </c>
      <c r="CA194" s="4">
        <v>100</v>
      </c>
      <c r="CB194" s="5">
        <v>44716.884571430855</v>
      </c>
      <c r="CC194" s="4" t="s">
        <v>1289</v>
      </c>
      <c r="CD194" s="6">
        <f>CE194/CF194</f>
        <v>1</v>
      </c>
      <c r="CE194" s="4">
        <v>100</v>
      </c>
      <c r="CF194" s="4">
        <v>100</v>
      </c>
      <c r="CG194" s="5">
        <v>44716.217144444017</v>
      </c>
      <c r="CH194" s="4" t="s">
        <v>1289</v>
      </c>
      <c r="CI194" s="6">
        <f>IFERROR(CJ194/CK194,"")</f>
        <v>1</v>
      </c>
      <c r="CJ194" s="4">
        <v>1</v>
      </c>
      <c r="CK194" s="4">
        <f>(COUNTIF(QuizzesByQuiz!I$2:I$100,C194)=0)*1</f>
        <v>1</v>
      </c>
      <c r="CL194" s="5">
        <v>44715.723812056618</v>
      </c>
      <c r="CM194" s="4" t="s">
        <v>1289</v>
      </c>
      <c r="CN194" s="6">
        <f>IFERROR(CO194/CP194,"")</f>
        <v>0.97222222222222221</v>
      </c>
      <c r="CO194" s="4">
        <v>70</v>
      </c>
      <c r="CP194" s="4">
        <f>(COUNTIF('Exams by Exam'!D$2:D$5,C194)=0)*72</f>
        <v>72</v>
      </c>
      <c r="CQ194" s="5">
        <v>44720.097940543055</v>
      </c>
      <c r="CR194" s="4" t="s">
        <v>1289</v>
      </c>
      <c r="CS194" s="4" t="s">
        <v>1289</v>
      </c>
      <c r="CT194" s="6">
        <f>VLOOKUP(C194,Webwork!$G$2:$I$230,2,FALSE)/100</f>
        <v>0.95</v>
      </c>
    </row>
    <row r="195" spans="1:98" x14ac:dyDescent="0.2">
      <c r="A195" s="4" t="s">
        <v>797</v>
      </c>
      <c r="B195" s="4" t="s">
        <v>796</v>
      </c>
      <c r="C195" s="4" t="s">
        <v>793</v>
      </c>
      <c r="D195" s="8">
        <f>E195*20%+F195*10%+G195*40%+H195*30%</f>
        <v>0.92943840579710146</v>
      </c>
      <c r="E195" s="7">
        <f>CT195</f>
        <v>1</v>
      </c>
      <c r="F195" s="7">
        <f>(AVERAGE(K195,P195,U195,AK195,AP195,AU195,BE195,BJ195,BT195,CI195)+CD195)/(1+CD195)</f>
        <v>0.85416666666666674</v>
      </c>
      <c r="G195" s="6">
        <f>(SUM(Z195,AZ195,(BO195+BY195)/(1+BY195))-MIN(Z195,AZ195,(BO195+BY195)/(1+BY195)))/2</f>
        <v>0.86005434782608703</v>
      </c>
      <c r="H195" s="7">
        <f>CN195</f>
        <v>1</v>
      </c>
      <c r="I195" s="4" t="s">
        <v>794</v>
      </c>
      <c r="J195" s="4" t="s">
        <v>1293</v>
      </c>
      <c r="K195" s="6">
        <f>IFERROR(L195/M195,"")</f>
        <v>1</v>
      </c>
      <c r="L195" s="4">
        <v>5</v>
      </c>
      <c r="M195" s="4">
        <f>(COUNTIF(QuizzesByQuiz!A$2:A$100,C195)=0)*5</f>
        <v>5</v>
      </c>
      <c r="N195" s="5">
        <v>44650.909748385478</v>
      </c>
      <c r="O195" s="4" t="s">
        <v>1289</v>
      </c>
      <c r="P195" s="6">
        <f>IFERROR(Q195/R195,"")</f>
        <v>0.5</v>
      </c>
      <c r="Q195" s="4">
        <v>2</v>
      </c>
      <c r="R195" s="4">
        <f>(COUNTIF(QuizzesByQuiz!B$2:B$100,C195)=0)*4</f>
        <v>4</v>
      </c>
      <c r="S195" s="5">
        <v>44657.935527911046</v>
      </c>
      <c r="T195" s="4" t="s">
        <v>1289</v>
      </c>
      <c r="U195" s="6">
        <f>IFERROR(V195/W195,"")</f>
        <v>1</v>
      </c>
      <c r="V195" s="4">
        <v>5</v>
      </c>
      <c r="W195" s="4">
        <f>(COUNTIF(QuizzesByQuiz!C$2:C$100,C195)=0)*5</f>
        <v>5</v>
      </c>
      <c r="X195" s="5">
        <v>44677.865289938287</v>
      </c>
      <c r="Y195" s="4" t="s">
        <v>1289</v>
      </c>
      <c r="Z195" s="6">
        <f>IFERROR(AA195/AB195,"")</f>
        <v>0.72</v>
      </c>
      <c r="AA195" s="4">
        <f>IF(COUNTA(AC195,AG195)&gt;0, MAX(AC195,AG195),"")</f>
        <v>18</v>
      </c>
      <c r="AB195" s="4">
        <f>25</f>
        <v>25</v>
      </c>
      <c r="AC195" s="4">
        <v>18</v>
      </c>
      <c r="AD195" s="4">
        <v>25</v>
      </c>
      <c r="AE195" s="5">
        <v>44674.675359666522</v>
      </c>
      <c r="AF195" s="4" t="s">
        <v>1289</v>
      </c>
      <c r="AH195" s="4">
        <v>25</v>
      </c>
      <c r="AJ195" s="4" t="s">
        <v>1289</v>
      </c>
      <c r="AK195" s="6" t="str">
        <f>IFERROR(AL195/AM195,"")</f>
        <v/>
      </c>
      <c r="AM195" s="4">
        <f>(COUNTIF(QuizzesByQuiz!D$2:D$100,C195)=0)*5</f>
        <v>0</v>
      </c>
      <c r="AO195" s="4" t="s">
        <v>1289</v>
      </c>
      <c r="AP195" s="6">
        <f>IFERROR(AQ195/AR195,"")</f>
        <v>1</v>
      </c>
      <c r="AQ195" s="4">
        <v>3</v>
      </c>
      <c r="AR195" s="4">
        <f>(COUNTIF(QuizzesByQuiz!E$2:E$100,C195)=0)*3</f>
        <v>3</v>
      </c>
      <c r="AS195" s="5">
        <v>44687.925386228228</v>
      </c>
      <c r="AT195" s="4" t="s">
        <v>1289</v>
      </c>
      <c r="AU195" s="6" t="str">
        <f>IFERROR(AV195/AW195,"")</f>
        <v/>
      </c>
      <c r="AW195" s="4">
        <f>(COUNTIF(QuizzesByQuiz!F$2:F$100,C195)=0)*6</f>
        <v>0</v>
      </c>
      <c r="AY195" s="4" t="s">
        <v>1289</v>
      </c>
      <c r="AZ195" s="6">
        <f>IFERROR(BA195/BB195,"")</f>
        <v>0.78260869565217395</v>
      </c>
      <c r="BA195" s="4">
        <v>18</v>
      </c>
      <c r="BB195" s="4">
        <v>23</v>
      </c>
      <c r="BC195" s="5">
        <v>44692.285545383609</v>
      </c>
      <c r="BD195" s="4" t="s">
        <v>1289</v>
      </c>
      <c r="BE195" s="6">
        <f>IFERROR(BF195/BG195,"")</f>
        <v>0.66666666666666663</v>
      </c>
      <c r="BF195" s="4">
        <v>2</v>
      </c>
      <c r="BG195" s="4">
        <f>(COUNTIF(QuizzesByQuiz!G$2:G$100,C195)=0)*3</f>
        <v>3</v>
      </c>
      <c r="BH195" s="5">
        <v>44694.823170412899</v>
      </c>
      <c r="BI195" s="4" t="s">
        <v>1289</v>
      </c>
      <c r="BJ195" s="6">
        <f>IFERROR(BK195/BL195,"")</f>
        <v>0.66666666666666663</v>
      </c>
      <c r="BK195" s="4">
        <v>2</v>
      </c>
      <c r="BL195" s="4">
        <f>(COUNTIF(QuizzesByQuiz!H$2:H$100,C195)=0)*3</f>
        <v>3</v>
      </c>
      <c r="BM195" s="5">
        <v>44702.033765956163</v>
      </c>
      <c r="BN195" s="4" t="s">
        <v>1289</v>
      </c>
      <c r="BO195" s="6">
        <f>IFERROR(BP195/BQ195,"")</f>
        <v>0.9375</v>
      </c>
      <c r="BP195" s="4">
        <v>37.5</v>
      </c>
      <c r="BQ195" s="4">
        <v>40</v>
      </c>
      <c r="BR195" s="5">
        <v>44707.971286061285</v>
      </c>
      <c r="BS195" s="4" t="s">
        <v>1289</v>
      </c>
      <c r="BT195" s="6">
        <f>IFERROR(BU195/BV195,"")</f>
        <v>1</v>
      </c>
      <c r="BU195" s="4">
        <v>5</v>
      </c>
      <c r="BV195" s="4">
        <f>(COUNTIF(QuizzesByQuiz!I$2:I$100,C195)=0)*5</f>
        <v>5</v>
      </c>
      <c r="BW195" s="5">
        <v>44712.929439559681</v>
      </c>
      <c r="BX195" s="4" t="s">
        <v>1289</v>
      </c>
      <c r="BY195" s="6">
        <f>BZ195/CA195</f>
        <v>0</v>
      </c>
      <c r="CA195" s="4">
        <v>100</v>
      </c>
      <c r="CC195" s="4" t="s">
        <v>1289</v>
      </c>
      <c r="CD195" s="6">
        <f>CE195/CF195</f>
        <v>0</v>
      </c>
      <c r="CF195" s="4">
        <v>100</v>
      </c>
      <c r="CH195" s="4" t="s">
        <v>1289</v>
      </c>
      <c r="CI195" s="6">
        <f>IFERROR(CJ195/CK195,"")</f>
        <v>1</v>
      </c>
      <c r="CJ195" s="4">
        <v>1</v>
      </c>
      <c r="CK195" s="4">
        <f>(COUNTIF(QuizzesByQuiz!I$2:I$100,C195)=0)*1</f>
        <v>1</v>
      </c>
      <c r="CL195" s="5">
        <v>44715.764250092659</v>
      </c>
      <c r="CM195" s="4" t="s">
        <v>1289</v>
      </c>
      <c r="CN195" s="6">
        <f>IFERROR(CO195/CP195,"")</f>
        <v>1</v>
      </c>
      <c r="CO195" s="4">
        <v>72</v>
      </c>
      <c r="CP195" s="4">
        <f>(COUNTIF('Exams by Exam'!D$2:D$5,C195)=0)*72</f>
        <v>72</v>
      </c>
      <c r="CQ195" s="5">
        <v>44720.098172360638</v>
      </c>
      <c r="CR195" s="4" t="s">
        <v>1289</v>
      </c>
      <c r="CS195" s="4" t="s">
        <v>1289</v>
      </c>
      <c r="CT195" s="6">
        <f>VLOOKUP(C195,Webwork!$G$2:$I$230,2,FALSE)/100</f>
        <v>1</v>
      </c>
    </row>
    <row r="196" spans="1:98" x14ac:dyDescent="0.2">
      <c r="A196" s="4" t="s">
        <v>173</v>
      </c>
      <c r="B196" s="4" t="s">
        <v>172</v>
      </c>
      <c r="C196" s="4" t="s">
        <v>168</v>
      </c>
      <c r="D196" s="8">
        <f>E196*20%+F196*10%+G196*40%+H196*30%</f>
        <v>0.93074999999999997</v>
      </c>
      <c r="E196" s="7">
        <f>CT196</f>
        <v>1</v>
      </c>
      <c r="F196" s="7">
        <f>(AVERAGE(K196,P196,U196,AK196,AP196,AU196,BE196,BJ196,BT196,CI196)+CD196)/(1+CD196)</f>
        <v>0.8175</v>
      </c>
      <c r="G196" s="6">
        <f>(SUM(Z196,AZ196,(BO196+BY196)/(1+BY196))-MIN(Z196,AZ196,(BO196+BY196)/(1+BY196)))/2</f>
        <v>0.93499999999999983</v>
      </c>
      <c r="H196" s="7">
        <f>CN196</f>
        <v>0.91666666666666663</v>
      </c>
      <c r="I196" s="4" t="s">
        <v>170</v>
      </c>
      <c r="J196" s="4" t="s">
        <v>1297</v>
      </c>
      <c r="K196" s="6">
        <f>IFERROR(L196/M196,"")</f>
        <v>1</v>
      </c>
      <c r="L196" s="4">
        <v>5</v>
      </c>
      <c r="M196" s="4">
        <f>(COUNTIF(QuizzesByQuiz!A$2:A$100,C196)=0)*5</f>
        <v>5</v>
      </c>
      <c r="N196" s="5">
        <v>44653.06714855555</v>
      </c>
      <c r="O196" s="4" t="s">
        <v>1289</v>
      </c>
      <c r="P196" s="6">
        <f>IFERROR(Q196/R196,"")</f>
        <v>0.25</v>
      </c>
      <c r="Q196" s="4">
        <v>1</v>
      </c>
      <c r="R196" s="4">
        <f>(COUNTIF(QuizzesByQuiz!B$2:B$100,C196)=0)*4</f>
        <v>4</v>
      </c>
      <c r="S196" s="5">
        <v>44659.685436341679</v>
      </c>
      <c r="T196" s="4" t="s">
        <v>1289</v>
      </c>
      <c r="U196" s="6">
        <f>IFERROR(V196/W196,"")</f>
        <v>0.6</v>
      </c>
      <c r="V196" s="4">
        <v>3</v>
      </c>
      <c r="W196" s="4">
        <f>(COUNTIF(QuizzesByQuiz!C$2:C$100,C196)=0)*5</f>
        <v>5</v>
      </c>
      <c r="X196" s="5">
        <v>44667.931409937242</v>
      </c>
      <c r="Y196" s="4" t="s">
        <v>1289</v>
      </c>
      <c r="Z196" s="6">
        <f>IFERROR(AA196/AB196,"")</f>
        <v>0.92</v>
      </c>
      <c r="AA196" s="4">
        <f>IF(COUNTA(AC196,AG196)&gt;0, MAX(AC196,AG196),"")</f>
        <v>23</v>
      </c>
      <c r="AB196" s="4">
        <f>25</f>
        <v>25</v>
      </c>
      <c r="AD196" s="4">
        <v>25</v>
      </c>
      <c r="AF196" s="4" t="s">
        <v>1289</v>
      </c>
      <c r="AG196" s="4">
        <v>23</v>
      </c>
      <c r="AH196" s="4">
        <v>25</v>
      </c>
      <c r="AI196" s="5">
        <v>44675.68465999925</v>
      </c>
      <c r="AJ196" s="4" t="s">
        <v>1289</v>
      </c>
      <c r="AK196" s="6">
        <f>IFERROR(AL196/AM196,"")</f>
        <v>1</v>
      </c>
      <c r="AL196" s="4">
        <v>5</v>
      </c>
      <c r="AM196" s="4">
        <f>(COUNTIF(QuizzesByQuiz!D$2:D$100,C196)=0)*5</f>
        <v>5</v>
      </c>
      <c r="AN196" s="5">
        <v>44675.678843088775</v>
      </c>
      <c r="AO196" s="4" t="s">
        <v>1289</v>
      </c>
      <c r="AP196" s="6">
        <f>IFERROR(AQ196/AR196,"")</f>
        <v>0.66666666666666663</v>
      </c>
      <c r="AQ196" s="4">
        <v>2</v>
      </c>
      <c r="AR196" s="4">
        <f>(COUNTIF(QuizzesByQuiz!E$2:E$100,C196)=0)*3</f>
        <v>3</v>
      </c>
      <c r="AS196" s="5">
        <v>44680.804338921822</v>
      </c>
      <c r="AT196" s="4" t="s">
        <v>1289</v>
      </c>
      <c r="AU196" s="6">
        <f>IFERROR(AV196/AW196,"")</f>
        <v>0.16666666666666666</v>
      </c>
      <c r="AV196" s="4">
        <v>1</v>
      </c>
      <c r="AW196" s="4">
        <f>(COUNTIF(QuizzesByQuiz!F$2:F$100,C196)=0)*6</f>
        <v>6</v>
      </c>
      <c r="AX196" s="5">
        <v>44687.937172262493</v>
      </c>
      <c r="AY196" s="4" t="s">
        <v>1289</v>
      </c>
      <c r="AZ196" s="6">
        <f>IFERROR(BA196/BB196,"")</f>
        <v>0.52173913043478259</v>
      </c>
      <c r="BA196" s="4">
        <v>12</v>
      </c>
      <c r="BB196" s="4">
        <v>23</v>
      </c>
      <c r="BC196" s="5">
        <v>44692.284577373815</v>
      </c>
      <c r="BD196" s="4" t="s">
        <v>1289</v>
      </c>
      <c r="BE196" s="6">
        <f>IFERROR(BF196/BG196,"")</f>
        <v>0.66666666666666663</v>
      </c>
      <c r="BF196" s="4">
        <v>2</v>
      </c>
      <c r="BG196" s="4">
        <f>(COUNTIF(QuizzesByQuiz!G$2:G$100,C196)=0)*3</f>
        <v>3</v>
      </c>
      <c r="BH196" s="5">
        <v>44698.621119323405</v>
      </c>
      <c r="BI196" s="4" t="s">
        <v>1289</v>
      </c>
      <c r="BJ196" s="6">
        <f>IFERROR(BK196/BL196,"")</f>
        <v>1</v>
      </c>
      <c r="BK196" s="4">
        <v>3</v>
      </c>
      <c r="BL196" s="4">
        <f>(COUNTIF(QuizzesByQuiz!H$2:H$100,C196)=0)*3</f>
        <v>3</v>
      </c>
      <c r="BM196" s="5">
        <v>44701.824794336309</v>
      </c>
      <c r="BN196" s="4" t="s">
        <v>1289</v>
      </c>
      <c r="BO196" s="6">
        <f>IFERROR(BP196/BQ196,"")</f>
        <v>0.9</v>
      </c>
      <c r="BP196" s="4">
        <v>36</v>
      </c>
      <c r="BQ196" s="4">
        <v>40</v>
      </c>
      <c r="BR196" s="5">
        <v>44707.971281979495</v>
      </c>
      <c r="BS196" s="4" t="s">
        <v>1289</v>
      </c>
      <c r="BT196" s="6">
        <f>IFERROR(BU196/BV196,"")</f>
        <v>1</v>
      </c>
      <c r="BU196" s="4">
        <v>5</v>
      </c>
      <c r="BV196" s="4">
        <f>(COUNTIF(QuizzesByQuiz!I$2:I$100,C196)=0)*5</f>
        <v>5</v>
      </c>
      <c r="BW196" s="5">
        <v>44708.725648157939</v>
      </c>
      <c r="BX196" s="4" t="s">
        <v>1289</v>
      </c>
      <c r="BY196" s="6">
        <f>BZ196/CA196</f>
        <v>1</v>
      </c>
      <c r="BZ196" s="4">
        <v>100</v>
      </c>
      <c r="CA196" s="4">
        <v>100</v>
      </c>
      <c r="CB196" s="5">
        <v>44719.179135002072</v>
      </c>
      <c r="CC196" s="4" t="s">
        <v>1289</v>
      </c>
      <c r="CD196" s="6">
        <f>CE196/CF196</f>
        <v>1</v>
      </c>
      <c r="CE196" s="4">
        <v>100</v>
      </c>
      <c r="CF196" s="4">
        <v>100</v>
      </c>
      <c r="CG196" s="5">
        <v>44718.99006186756</v>
      </c>
      <c r="CH196" s="4" t="s">
        <v>1289</v>
      </c>
      <c r="CI196" s="6">
        <f>IFERROR(CJ196/CK196,"")</f>
        <v>0</v>
      </c>
      <c r="CJ196" s="4">
        <v>0</v>
      </c>
      <c r="CK196" s="4">
        <f>(COUNTIF(QuizzesByQuiz!I$2:I$100,C196)=0)*1</f>
        <v>1</v>
      </c>
      <c r="CL196" s="5">
        <v>44715.763466388467</v>
      </c>
      <c r="CM196" s="4" t="s">
        <v>1289</v>
      </c>
      <c r="CN196" s="6">
        <f>IFERROR(CO196/CP196,"")</f>
        <v>0.91666666666666663</v>
      </c>
      <c r="CO196" s="4">
        <v>66</v>
      </c>
      <c r="CP196" s="4">
        <f>(COUNTIF('Exams by Exam'!D$2:D$5,C196)=0)*72</f>
        <v>72</v>
      </c>
      <c r="CQ196" s="5">
        <v>44720.098172560203</v>
      </c>
      <c r="CR196" s="4" t="s">
        <v>1289</v>
      </c>
      <c r="CS196" s="4" t="s">
        <v>1289</v>
      </c>
      <c r="CT196" s="6">
        <f>VLOOKUP(C196,Webwork!$G$2:$I$230,2,FALSE)/100</f>
        <v>1</v>
      </c>
    </row>
    <row r="197" spans="1:98" x14ac:dyDescent="0.2">
      <c r="A197" s="4" t="s">
        <v>807</v>
      </c>
      <c r="B197" s="4" t="s">
        <v>806</v>
      </c>
      <c r="C197" s="4" t="s">
        <v>803</v>
      </c>
      <c r="D197" s="8">
        <f>E197*20%+F197*10%+G197*40%+H197*30%</f>
        <v>0.93376086956521731</v>
      </c>
      <c r="E197" s="7">
        <f>CT197</f>
        <v>0.98</v>
      </c>
      <c r="F197" s="7">
        <f>(AVERAGE(K197,P197,U197,AK197,AP197,AU197,BE197,BJ197,BT197,CI197)+CD197)/(1+CD197)</f>
        <v>0.92500000000000004</v>
      </c>
      <c r="G197" s="6">
        <f>(SUM(Z197,AZ197,(BO197+BY197)/(1+BY197))-MIN(Z197,AZ197,(BO197+BY197)/(1+BY197)))/2</f>
        <v>0.92565217391304344</v>
      </c>
      <c r="H197" s="7">
        <f>CN197</f>
        <v>0.91666666666666663</v>
      </c>
      <c r="I197" s="4" t="s">
        <v>804</v>
      </c>
      <c r="J197" s="4" t="s">
        <v>1295</v>
      </c>
      <c r="K197" s="6">
        <f>IFERROR(L197/M197,"")</f>
        <v>1</v>
      </c>
      <c r="L197" s="4">
        <v>5</v>
      </c>
      <c r="M197" s="4">
        <f>(COUNTIF(QuizzesByQuiz!A$2:A$100,C197)=0)*5</f>
        <v>5</v>
      </c>
      <c r="N197" s="5">
        <v>44653.065620851878</v>
      </c>
      <c r="O197" s="4" t="s">
        <v>1289</v>
      </c>
      <c r="P197" s="6">
        <f>IFERROR(Q197/R197,"")</f>
        <v>0.5</v>
      </c>
      <c r="Q197" s="4">
        <v>2</v>
      </c>
      <c r="R197" s="4">
        <f>(COUNTIF(QuizzesByQuiz!B$2:B$100,C197)=0)*4</f>
        <v>4</v>
      </c>
      <c r="S197" s="5">
        <v>44659.6842125025</v>
      </c>
      <c r="T197" s="4" t="s">
        <v>1289</v>
      </c>
      <c r="U197" s="6">
        <f>IFERROR(V197/W197,"")</f>
        <v>1</v>
      </c>
      <c r="V197" s="4">
        <v>5</v>
      </c>
      <c r="W197" s="4">
        <f>(COUNTIF(QuizzesByQuiz!C$2:C$100,C197)=0)*5</f>
        <v>5</v>
      </c>
      <c r="X197" s="5">
        <v>44666.694444866283</v>
      </c>
      <c r="Y197" s="4" t="s">
        <v>1289</v>
      </c>
      <c r="Z197" s="6">
        <f>IFERROR(AA197/AB197,"")</f>
        <v>0.96</v>
      </c>
      <c r="AA197" s="4">
        <f>IF(COUNTA(AC197,AG197)&gt;0, MAX(AC197,AG197),"")</f>
        <v>24</v>
      </c>
      <c r="AB197" s="4">
        <f>25</f>
        <v>25</v>
      </c>
      <c r="AD197" s="4">
        <v>25</v>
      </c>
      <c r="AF197" s="4" t="s">
        <v>1289</v>
      </c>
      <c r="AG197" s="4">
        <v>24</v>
      </c>
      <c r="AH197" s="4">
        <v>25</v>
      </c>
      <c r="AI197" s="5">
        <v>44675.684659767059</v>
      </c>
      <c r="AJ197" s="4" t="s">
        <v>1289</v>
      </c>
      <c r="AK197" s="6">
        <f>IFERROR(AL197/AM197,"")</f>
        <v>1</v>
      </c>
      <c r="AL197" s="4">
        <v>5</v>
      </c>
      <c r="AM197" s="4">
        <f>(COUNTIF(QuizzesByQuiz!D$2:D$100,C197)=0)*5</f>
        <v>5</v>
      </c>
      <c r="AN197" s="5">
        <v>44674.701727503736</v>
      </c>
      <c r="AO197" s="4" t="s">
        <v>1289</v>
      </c>
      <c r="AP197" s="6">
        <f>IFERROR(AQ197/AR197,"")</f>
        <v>1</v>
      </c>
      <c r="AQ197" s="4">
        <v>3</v>
      </c>
      <c r="AR197" s="4">
        <f>(COUNTIF(QuizzesByQuiz!E$2:E$100,C197)=0)*3</f>
        <v>3</v>
      </c>
      <c r="AS197" s="5">
        <v>44680.734393563056</v>
      </c>
      <c r="AT197" s="4" t="s">
        <v>1289</v>
      </c>
      <c r="AU197" s="6">
        <f>IFERROR(AV197/AW197,"")</f>
        <v>0.33333333333333331</v>
      </c>
      <c r="AV197" s="4">
        <v>2</v>
      </c>
      <c r="AW197" s="4">
        <f>(COUNTIF(QuizzesByQuiz!F$2:F$100,C197)=0)*6</f>
        <v>6</v>
      </c>
      <c r="AX197" s="5">
        <v>44687.695802617192</v>
      </c>
      <c r="AY197" s="4" t="s">
        <v>1289</v>
      </c>
      <c r="AZ197" s="6">
        <f>IFERROR(BA197/BB197,"")</f>
        <v>0.89130434782608692</v>
      </c>
      <c r="BA197" s="4">
        <v>20.5</v>
      </c>
      <c r="BB197" s="4">
        <v>23</v>
      </c>
      <c r="BC197" s="5">
        <v>44692.285661230286</v>
      </c>
      <c r="BD197" s="4" t="s">
        <v>1289</v>
      </c>
      <c r="BE197" s="6">
        <f>IFERROR(BF197/BG197,"")</f>
        <v>0.66666666666666663</v>
      </c>
      <c r="BF197" s="4">
        <v>2</v>
      </c>
      <c r="BG197" s="4">
        <f>(COUNTIF(QuizzesByQuiz!G$2:G$100,C197)=0)*3</f>
        <v>3</v>
      </c>
      <c r="BH197" s="5">
        <v>44694.696380202149</v>
      </c>
      <c r="BI197" s="4" t="s">
        <v>1289</v>
      </c>
      <c r="BJ197" s="6">
        <f>IFERROR(BK197/BL197,"")</f>
        <v>1</v>
      </c>
      <c r="BK197" s="4">
        <v>3</v>
      </c>
      <c r="BL197" s="4">
        <f>(COUNTIF(QuizzesByQuiz!H$2:H$100,C197)=0)*3</f>
        <v>3</v>
      </c>
      <c r="BM197" s="5">
        <v>44701.693943772028</v>
      </c>
      <c r="BN197" s="4" t="s">
        <v>1289</v>
      </c>
      <c r="BO197" s="6">
        <f>IFERROR(BP197/BQ197,"")</f>
        <v>0.75</v>
      </c>
      <c r="BP197" s="4">
        <v>30</v>
      </c>
      <c r="BQ197" s="4">
        <v>40</v>
      </c>
      <c r="BR197" s="5">
        <v>44707.971135851149</v>
      </c>
      <c r="BS197" s="4" t="s">
        <v>1289</v>
      </c>
      <c r="BT197" s="6">
        <f>IFERROR(BU197/BV197,"")</f>
        <v>1</v>
      </c>
      <c r="BU197" s="4">
        <v>5</v>
      </c>
      <c r="BV197" s="4">
        <f>(COUNTIF(QuizzesByQuiz!I$2:I$100,C197)=0)*5</f>
        <v>5</v>
      </c>
      <c r="BW197" s="5">
        <v>44708.703370665608</v>
      </c>
      <c r="BX197" s="4" t="s">
        <v>1289</v>
      </c>
      <c r="BY197" s="6">
        <f>BZ197/CA197</f>
        <v>1</v>
      </c>
      <c r="BZ197" s="4">
        <v>100</v>
      </c>
      <c r="CA197" s="4">
        <v>100</v>
      </c>
      <c r="CB197" s="5">
        <v>44715.808390443111</v>
      </c>
      <c r="CC197" s="4" t="s">
        <v>1289</v>
      </c>
      <c r="CD197" s="6">
        <f>CE197/CF197</f>
        <v>1</v>
      </c>
      <c r="CE197" s="4">
        <v>100</v>
      </c>
      <c r="CF197" s="4">
        <v>100</v>
      </c>
      <c r="CG197" s="5">
        <v>44715.900552514155</v>
      </c>
      <c r="CH197" s="4" t="s">
        <v>1289</v>
      </c>
      <c r="CI197" s="6">
        <f>IFERROR(CJ197/CK197,"")</f>
        <v>1</v>
      </c>
      <c r="CJ197" s="4">
        <v>1</v>
      </c>
      <c r="CK197" s="4">
        <f>(COUNTIF(QuizzesByQuiz!I$2:I$100,C197)=0)*1</f>
        <v>1</v>
      </c>
      <c r="CL197" s="5">
        <v>44715.723811842487</v>
      </c>
      <c r="CM197" s="4" t="s">
        <v>1289</v>
      </c>
      <c r="CN197" s="6">
        <f>IFERROR(CO197/CP197,"")</f>
        <v>0.91666666666666663</v>
      </c>
      <c r="CO197" s="4">
        <v>66</v>
      </c>
      <c r="CP197" s="4">
        <f>(COUNTIF('Exams by Exam'!D$2:D$5,C197)=0)*72</f>
        <v>72</v>
      </c>
      <c r="CQ197" s="5">
        <v>44720.097940198626</v>
      </c>
      <c r="CR197" s="4" t="s">
        <v>1289</v>
      </c>
      <c r="CS197" s="4" t="s">
        <v>1289</v>
      </c>
      <c r="CT197" s="6">
        <f>VLOOKUP(C197,Webwork!$G$2:$I$230,2,FALSE)/100</f>
        <v>0.98</v>
      </c>
    </row>
    <row r="198" spans="1:98" x14ac:dyDescent="0.2">
      <c r="A198" s="4" t="s">
        <v>1046</v>
      </c>
      <c r="B198" s="4" t="s">
        <v>1045</v>
      </c>
      <c r="C198" s="4" t="s">
        <v>1042</v>
      </c>
      <c r="D198" s="8">
        <f>E198*20%+F198*10%+G198*40%+H198*30%</f>
        <v>0.93585054347826091</v>
      </c>
      <c r="E198" s="7">
        <f>CT198</f>
        <v>0.93</v>
      </c>
      <c r="F198" s="7">
        <f>(AVERAGE(K198,P198,U198,AK198,AP198,AU198,BE198,BJ198,BT198,CI198)+CD198)/(1+CD198)</f>
        <v>0.9302083333333333</v>
      </c>
      <c r="G198" s="6">
        <f>(SUM(Z198,AZ198,(BO198+BY198)/(1+BY198))-MIN(Z198,AZ198,(BO198+BY198)/(1+BY198)))/2</f>
        <v>0.89728260869565213</v>
      </c>
      <c r="H198" s="7">
        <f>CN198</f>
        <v>0.99305555555555558</v>
      </c>
      <c r="I198" s="4" t="s">
        <v>1043</v>
      </c>
      <c r="J198" s="4" t="s">
        <v>1292</v>
      </c>
      <c r="K198" s="6">
        <f>IFERROR(L198/M198,"")</f>
        <v>1</v>
      </c>
      <c r="L198" s="4">
        <v>5</v>
      </c>
      <c r="M198" s="4">
        <f>(COUNTIF(QuizzesByQuiz!A$2:A$100,C198)=0)*5</f>
        <v>5</v>
      </c>
      <c r="N198" s="5">
        <v>44650.909748870719</v>
      </c>
      <c r="O198" s="4" t="s">
        <v>1289</v>
      </c>
      <c r="P198" s="6">
        <f>IFERROR(Q198/R198,"")</f>
        <v>0.75</v>
      </c>
      <c r="Q198" s="4">
        <v>3</v>
      </c>
      <c r="R198" s="4">
        <f>(COUNTIF(QuizzesByQuiz!B$2:B$100,C198)=0)*4</f>
        <v>4</v>
      </c>
      <c r="S198" s="5">
        <v>44657.935526810048</v>
      </c>
      <c r="T198" s="4" t="s">
        <v>1289</v>
      </c>
      <c r="U198" s="6">
        <f>IFERROR(V198/W198,"")</f>
        <v>0.8</v>
      </c>
      <c r="V198" s="4">
        <v>4</v>
      </c>
      <c r="W198" s="4">
        <f>(COUNTIF(QuizzesByQuiz!C$2:C$100,C198)=0)*5</f>
        <v>5</v>
      </c>
      <c r="X198" s="5">
        <v>44677.86528827525</v>
      </c>
      <c r="Y198" s="4" t="s">
        <v>1289</v>
      </c>
      <c r="Z198" s="6">
        <f>IFERROR(AA198/AB198,"")</f>
        <v>0.72</v>
      </c>
      <c r="AA198" s="4">
        <f>IF(COUNTA(AC198,AG198)&gt;0, MAX(AC198,AG198),"")</f>
        <v>18</v>
      </c>
      <c r="AB198" s="4">
        <f>25</f>
        <v>25</v>
      </c>
      <c r="AC198" s="4">
        <v>18</v>
      </c>
      <c r="AD198" s="4">
        <v>25</v>
      </c>
      <c r="AE198" s="5">
        <v>44674.675353581944</v>
      </c>
      <c r="AF198" s="4" t="s">
        <v>1289</v>
      </c>
      <c r="AH198" s="4">
        <v>25</v>
      </c>
      <c r="AJ198" s="4" t="s">
        <v>1289</v>
      </c>
      <c r="AK198" s="6" t="str">
        <f>IFERROR(AL198/AM198,"")</f>
        <v/>
      </c>
      <c r="AM198" s="4">
        <f>(COUNTIF(QuizzesByQuiz!D$2:D$100,C198)=0)*5</f>
        <v>0</v>
      </c>
      <c r="AO198" s="4" t="s">
        <v>1289</v>
      </c>
      <c r="AP198" s="6">
        <f>IFERROR(AQ198/AR198,"")</f>
        <v>0.66666666666666663</v>
      </c>
      <c r="AQ198" s="4">
        <v>2</v>
      </c>
      <c r="AR198" s="4">
        <f>(COUNTIF(QuizzesByQuiz!E$2:E$100,C198)=0)*3</f>
        <v>3</v>
      </c>
      <c r="AS198" s="5">
        <v>44687.925385409049</v>
      </c>
      <c r="AT198" s="4" t="s">
        <v>1289</v>
      </c>
      <c r="AU198" s="6" t="str">
        <f>IFERROR(AV198/AW198,"")</f>
        <v/>
      </c>
      <c r="AW198" s="4">
        <f>(COUNTIF(QuizzesByQuiz!F$2:F$100,C198)=0)*6</f>
        <v>0</v>
      </c>
      <c r="AY198" s="4" t="s">
        <v>1289</v>
      </c>
      <c r="AZ198" s="6">
        <f>IFERROR(BA198/BB198,"")</f>
        <v>0.86956521739130432</v>
      </c>
      <c r="BA198" s="4">
        <v>20</v>
      </c>
      <c r="BB198" s="4">
        <v>23</v>
      </c>
      <c r="BC198" s="5">
        <v>44699.005413732324</v>
      </c>
      <c r="BD198" s="4" t="s">
        <v>1289</v>
      </c>
      <c r="BE198" s="6">
        <f>IFERROR(BF198/BG198,"")</f>
        <v>1</v>
      </c>
      <c r="BF198" s="4">
        <v>3</v>
      </c>
      <c r="BG198" s="4">
        <f>(COUNTIF(QuizzesByQuiz!G$2:G$100,C198)=0)*3</f>
        <v>3</v>
      </c>
      <c r="BH198" s="5">
        <v>44694.823170718882</v>
      </c>
      <c r="BI198" s="4" t="s">
        <v>1289</v>
      </c>
      <c r="BJ198" s="6">
        <f>IFERROR(BK198/BL198,"")</f>
        <v>0.66666666666666663</v>
      </c>
      <c r="BK198" s="4">
        <v>2</v>
      </c>
      <c r="BL198" s="4">
        <f>(COUNTIF(QuizzesByQuiz!H$2:H$100,C198)=0)*3</f>
        <v>3</v>
      </c>
      <c r="BM198" s="5">
        <v>44702.033765226224</v>
      </c>
      <c r="BN198" s="4" t="s">
        <v>1289</v>
      </c>
      <c r="BO198" s="6">
        <f>IFERROR(BP198/BQ198,"")</f>
        <v>0.85</v>
      </c>
      <c r="BP198" s="4">
        <v>34</v>
      </c>
      <c r="BQ198" s="4">
        <v>40</v>
      </c>
      <c r="BR198" s="5">
        <v>44707.971275871838</v>
      </c>
      <c r="BS198" s="4" t="s">
        <v>1289</v>
      </c>
      <c r="BT198" s="6">
        <f>IFERROR(BU198/BV198,"")</f>
        <v>1</v>
      </c>
      <c r="BU198" s="4">
        <v>5</v>
      </c>
      <c r="BV198" s="4">
        <f>(COUNTIF(QuizzesByQuiz!I$2:I$100,C198)=0)*5</f>
        <v>5</v>
      </c>
      <c r="BW198" s="5">
        <v>44712.929439078631</v>
      </c>
      <c r="BX198" s="4" t="s">
        <v>1289</v>
      </c>
      <c r="BY198" s="6">
        <f>BZ198/CA198</f>
        <v>1</v>
      </c>
      <c r="BZ198" s="4">
        <v>100</v>
      </c>
      <c r="CA198" s="4">
        <v>100</v>
      </c>
      <c r="CB198" s="5">
        <v>44719.220880720342</v>
      </c>
      <c r="CC198" s="4" t="s">
        <v>1289</v>
      </c>
      <c r="CD198" s="6">
        <f>CE198/CF198</f>
        <v>1</v>
      </c>
      <c r="CE198" s="4">
        <v>100</v>
      </c>
      <c r="CF198" s="4">
        <v>100</v>
      </c>
      <c r="CG198" s="5">
        <v>44719.249309720428</v>
      </c>
      <c r="CH198" s="4" t="s">
        <v>1289</v>
      </c>
      <c r="CI198" s="6">
        <f>IFERROR(CJ198/CK198,"")</f>
        <v>1</v>
      </c>
      <c r="CJ198" s="4">
        <v>1</v>
      </c>
      <c r="CK198" s="4">
        <f>(COUNTIF(QuizzesByQuiz!I$2:I$100,C198)=0)*1</f>
        <v>1</v>
      </c>
      <c r="CL198" s="5">
        <v>44715.764249275373</v>
      </c>
      <c r="CM198" s="4" t="s">
        <v>1289</v>
      </c>
      <c r="CN198" s="6">
        <f>IFERROR(CO198/CP198,"")</f>
        <v>0.99305555555555558</v>
      </c>
      <c r="CO198" s="4">
        <v>71.5</v>
      </c>
      <c r="CP198" s="4">
        <f>(COUNTIF('Exams by Exam'!D$2:D$5,C198)=0)*72</f>
        <v>72</v>
      </c>
      <c r="CQ198" s="5">
        <v>44720.098042435333</v>
      </c>
      <c r="CR198" s="4" t="s">
        <v>1289</v>
      </c>
      <c r="CS198" s="4" t="s">
        <v>1289</v>
      </c>
      <c r="CT198" s="6">
        <f>VLOOKUP(C198,Webwork!$G$2:$I$230,2,FALSE)/100</f>
        <v>0.93</v>
      </c>
    </row>
    <row r="199" spans="1:98" x14ac:dyDescent="0.2">
      <c r="A199" s="4" t="s">
        <v>333</v>
      </c>
      <c r="B199" s="4" t="s">
        <v>332</v>
      </c>
      <c r="C199" s="4" t="s">
        <v>329</v>
      </c>
      <c r="D199" s="8">
        <f>E199*20%+F199*10%+G199*40%+H199*30%</f>
        <v>0.93619202898550724</v>
      </c>
      <c r="E199" s="7">
        <f>CT199</f>
        <v>1</v>
      </c>
      <c r="F199" s="7">
        <f>(AVERAGE(K199,P199,U199,AK199,AP199,AU199,BE199,BJ199,BT199,CI199)+CD199)/(1+CD199)</f>
        <v>0.82333333333333325</v>
      </c>
      <c r="G199" s="6">
        <f>(SUM(Z199,AZ199,(BO199+BY199)/(1+BY199))-MIN(Z199,AZ199,(BO199+BY199)/(1+BY199)))/2</f>
        <v>0.93152173913043468</v>
      </c>
      <c r="H199" s="7">
        <f>CN199</f>
        <v>0.9375</v>
      </c>
      <c r="I199" s="4" t="s">
        <v>330</v>
      </c>
      <c r="J199" s="4" t="s">
        <v>1302</v>
      </c>
      <c r="K199" s="6">
        <f>IFERROR(L199/M199,"")</f>
        <v>1</v>
      </c>
      <c r="L199" s="4">
        <v>5</v>
      </c>
      <c r="M199" s="4">
        <f>(COUNTIF(QuizzesByQuiz!A$2:A$100,C199)=0)*5</f>
        <v>5</v>
      </c>
      <c r="N199" s="5">
        <v>44653.06561966845</v>
      </c>
      <c r="O199" s="4" t="s">
        <v>1289</v>
      </c>
      <c r="P199" s="6">
        <f>IFERROR(Q199/R199,"")</f>
        <v>0.5</v>
      </c>
      <c r="Q199" s="4">
        <v>2</v>
      </c>
      <c r="R199" s="4">
        <f>(COUNTIF(QuizzesByQuiz!B$2:B$100,C199)=0)*4</f>
        <v>4</v>
      </c>
      <c r="S199" s="5">
        <v>44659.684212410517</v>
      </c>
      <c r="T199" s="4" t="s">
        <v>1289</v>
      </c>
      <c r="U199" s="6">
        <f>IFERROR(V199/W199,"")</f>
        <v>0.8</v>
      </c>
      <c r="V199" s="4">
        <v>4</v>
      </c>
      <c r="W199" s="4">
        <f>(COUNTIF(QuizzesByQuiz!C$2:C$100,C199)=0)*5</f>
        <v>5</v>
      </c>
      <c r="X199" s="5">
        <v>44677.865288483037</v>
      </c>
      <c r="Y199" s="4" t="s">
        <v>1289</v>
      </c>
      <c r="Z199" s="6">
        <f>IFERROR(AA199/AB199,"")</f>
        <v>0.84</v>
      </c>
      <c r="AA199" s="4">
        <f>IF(COUNTA(AC199,AG199)&gt;0, MAX(AC199,AG199),"")</f>
        <v>21</v>
      </c>
      <c r="AB199" s="4">
        <f>25</f>
        <v>25</v>
      </c>
      <c r="AD199" s="4">
        <v>25</v>
      </c>
      <c r="AF199" s="4" t="s">
        <v>1289</v>
      </c>
      <c r="AG199" s="4">
        <v>21</v>
      </c>
      <c r="AH199" s="4">
        <v>25</v>
      </c>
      <c r="AI199" s="5">
        <v>44675.684660218205</v>
      </c>
      <c r="AJ199" s="4" t="s">
        <v>1289</v>
      </c>
      <c r="AK199" s="6">
        <f>IFERROR(AL199/AM199,"")</f>
        <v>1</v>
      </c>
      <c r="AL199" s="4">
        <v>5</v>
      </c>
      <c r="AM199" s="4">
        <f>(COUNTIF(QuizzesByQuiz!D$2:D$100,C199)=0)*5</f>
        <v>5</v>
      </c>
      <c r="AN199" s="5">
        <v>44674.701726948879</v>
      </c>
      <c r="AO199" s="4" t="s">
        <v>1289</v>
      </c>
      <c r="AP199" s="6">
        <f>IFERROR(AQ199/AR199,"")</f>
        <v>0.66666666666666663</v>
      </c>
      <c r="AQ199" s="4">
        <v>2</v>
      </c>
      <c r="AR199" s="4">
        <f>(COUNTIF(QuizzesByQuiz!E$2:E$100,C199)=0)*3</f>
        <v>3</v>
      </c>
      <c r="AS199" s="5">
        <v>44680.734033921937</v>
      </c>
      <c r="AT199" s="4" t="s">
        <v>1289</v>
      </c>
      <c r="AU199" s="6">
        <f>IFERROR(AV199/AW199,"")</f>
        <v>0.16666666666666666</v>
      </c>
      <c r="AV199" s="4">
        <v>1</v>
      </c>
      <c r="AW199" s="4">
        <f>(COUNTIF(QuizzesByQuiz!F$2:F$100,C199)=0)*6</f>
        <v>6</v>
      </c>
      <c r="AX199" s="5">
        <v>44687.695802431263</v>
      </c>
      <c r="AY199" s="4" t="s">
        <v>1289</v>
      </c>
      <c r="AZ199" s="6">
        <f>IFERROR(BA199/BB199,"")</f>
        <v>0.91304347826086951</v>
      </c>
      <c r="BA199" s="4">
        <v>21</v>
      </c>
      <c r="BB199" s="4">
        <v>23</v>
      </c>
      <c r="BC199" s="5">
        <v>44692.284921227838</v>
      </c>
      <c r="BD199" s="4" t="s">
        <v>1289</v>
      </c>
      <c r="BE199" s="6">
        <f>IFERROR(BF199/BG199,"")</f>
        <v>0.33333333333333331</v>
      </c>
      <c r="BF199" s="4">
        <v>1</v>
      </c>
      <c r="BG199" s="4">
        <f>(COUNTIF(QuizzesByQuiz!G$2:G$100,C199)=0)*3</f>
        <v>3</v>
      </c>
      <c r="BH199" s="5">
        <v>44694.696379804125</v>
      </c>
      <c r="BI199" s="4" t="s">
        <v>1289</v>
      </c>
      <c r="BJ199" s="6">
        <f>IFERROR(BK199/BL199,"")</f>
        <v>1</v>
      </c>
      <c r="BK199" s="4">
        <v>3</v>
      </c>
      <c r="BL199" s="4">
        <f>(COUNTIF(QuizzesByQuiz!H$2:H$100,C199)=0)*3</f>
        <v>3</v>
      </c>
      <c r="BM199" s="5">
        <v>44701.693942714839</v>
      </c>
      <c r="BN199" s="4" t="s">
        <v>1289</v>
      </c>
      <c r="BO199" s="6">
        <f>IFERROR(BP199/BQ199,"")</f>
        <v>0.9</v>
      </c>
      <c r="BP199" s="4">
        <v>36</v>
      </c>
      <c r="BQ199" s="4">
        <v>40</v>
      </c>
      <c r="BR199" s="5">
        <v>44707.971496382961</v>
      </c>
      <c r="BS199" s="4" t="s">
        <v>1289</v>
      </c>
      <c r="BT199" s="6">
        <f>IFERROR(BU199/BV199,"")</f>
        <v>1</v>
      </c>
      <c r="BU199" s="4">
        <v>5</v>
      </c>
      <c r="BV199" s="4">
        <f>(COUNTIF(QuizzesByQuiz!I$2:I$100,C199)=0)*5</f>
        <v>5</v>
      </c>
      <c r="BW199" s="5">
        <v>44708.70337054546</v>
      </c>
      <c r="BX199" s="4" t="s">
        <v>1289</v>
      </c>
      <c r="BY199" s="6">
        <f>BZ199/CA199</f>
        <v>1</v>
      </c>
      <c r="BZ199" s="4">
        <v>100</v>
      </c>
      <c r="CA199" s="4">
        <v>100</v>
      </c>
      <c r="CB199" s="5">
        <v>44717.641735306701</v>
      </c>
      <c r="CC199" s="4" t="s">
        <v>1289</v>
      </c>
      <c r="CD199" s="6">
        <f>CE199/CF199</f>
        <v>1</v>
      </c>
      <c r="CE199" s="4">
        <v>100</v>
      </c>
      <c r="CF199" s="4">
        <v>100</v>
      </c>
      <c r="CG199" s="5">
        <v>44716.164603263896</v>
      </c>
      <c r="CH199" s="4" t="s">
        <v>1289</v>
      </c>
      <c r="CI199" s="6">
        <f>IFERROR(CJ199/CK199,"")</f>
        <v>0</v>
      </c>
      <c r="CJ199" s="4">
        <v>0</v>
      </c>
      <c r="CK199" s="4">
        <f>(COUNTIF(QuizzesByQuiz!I$2:I$100,C199)=0)*1</f>
        <v>1</v>
      </c>
      <c r="CL199" s="5">
        <v>44715.723811672557</v>
      </c>
      <c r="CM199" s="4" t="s">
        <v>1289</v>
      </c>
      <c r="CN199" s="6">
        <f>IFERROR(CO199/CP199,"")</f>
        <v>0.9375</v>
      </c>
      <c r="CO199" s="4">
        <v>67.5</v>
      </c>
      <c r="CP199" s="4">
        <f>(COUNTIF('Exams by Exam'!D$2:D$5,C199)=0)*72</f>
        <v>72</v>
      </c>
      <c r="CQ199" s="5">
        <v>44720.098174362902</v>
      </c>
      <c r="CR199" s="4" t="s">
        <v>1289</v>
      </c>
      <c r="CS199" s="4" t="s">
        <v>1289</v>
      </c>
      <c r="CT199" s="6">
        <f>VLOOKUP(C199,Webwork!$G$2:$I$230,2,FALSE)/100</f>
        <v>1</v>
      </c>
    </row>
    <row r="200" spans="1:98" x14ac:dyDescent="0.2">
      <c r="A200" s="4" t="s">
        <v>1199</v>
      </c>
      <c r="B200" s="4" t="s">
        <v>1198</v>
      </c>
      <c r="C200" s="4" t="s">
        <v>1195</v>
      </c>
      <c r="D200" s="8">
        <f>E200*20%+F200*10%+G200*40%+H200*30%</f>
        <v>0.93772222222222235</v>
      </c>
      <c r="E200" s="7">
        <f>CT200</f>
        <v>0.89</v>
      </c>
      <c r="F200" s="7">
        <f>(AVERAGE(K200,P200,U200,AK200,AP200,AU200,BE200,BJ200,BT200,CI200)+CD200)/(1+CD200)</f>
        <v>0.73888888888888893</v>
      </c>
      <c r="G200" s="6">
        <f>(SUM(Z200,AZ200,(BO200+BY200)/(1+BY200))-MIN(Z200,AZ200,(BO200+BY200)/(1+BY200)))/2</f>
        <v>0.97499999999999987</v>
      </c>
      <c r="H200" s="7">
        <f>CN200</f>
        <v>0.98611111111111116</v>
      </c>
      <c r="I200" s="4" t="s">
        <v>1196</v>
      </c>
      <c r="J200" s="4" t="s">
        <v>1294</v>
      </c>
      <c r="K200" s="6">
        <f>IFERROR(L200/M200,"")</f>
        <v>1</v>
      </c>
      <c r="L200" s="4">
        <v>5</v>
      </c>
      <c r="M200" s="4">
        <f>(COUNTIF(QuizzesByQuiz!A$2:A$100,C200)=0)*5</f>
        <v>5</v>
      </c>
      <c r="N200" s="5">
        <v>44653.065621010872</v>
      </c>
      <c r="O200" s="4" t="s">
        <v>1289</v>
      </c>
      <c r="P200" s="6">
        <f>IFERROR(Q200/R200,"")</f>
        <v>0.5</v>
      </c>
      <c r="Q200" s="4">
        <v>2</v>
      </c>
      <c r="R200" s="4">
        <f>(COUNTIF(QuizzesByQuiz!B$2:B$100,C200)=0)*4</f>
        <v>4</v>
      </c>
      <c r="S200" s="5">
        <v>44659.684211699016</v>
      </c>
      <c r="T200" s="4" t="s">
        <v>1289</v>
      </c>
      <c r="U200" s="6">
        <f>IFERROR(V200/W200,"")</f>
        <v>0.8</v>
      </c>
      <c r="V200" s="4">
        <v>4</v>
      </c>
      <c r="W200" s="4">
        <f>(COUNTIF(QuizzesByQuiz!C$2:C$100,C200)=0)*5</f>
        <v>5</v>
      </c>
      <c r="X200" s="5">
        <v>44666.694445447429</v>
      </c>
      <c r="Y200" s="4" t="s">
        <v>1289</v>
      </c>
      <c r="Z200" s="6">
        <f>IFERROR(AA200/AB200,"")</f>
        <v>0.9</v>
      </c>
      <c r="AA200" s="4">
        <f>IF(COUNTA(AC200,AG200)&gt;0, MAX(AC200,AG200),"")</f>
        <v>22.5</v>
      </c>
      <c r="AB200" s="4">
        <f>25</f>
        <v>25</v>
      </c>
      <c r="AD200" s="4">
        <v>25</v>
      </c>
      <c r="AF200" s="4" t="s">
        <v>1289</v>
      </c>
      <c r="AG200" s="4">
        <v>22.5</v>
      </c>
      <c r="AH200" s="4">
        <v>25</v>
      </c>
      <c r="AI200" s="5">
        <v>44675.684659827311</v>
      </c>
      <c r="AJ200" s="4" t="s">
        <v>1289</v>
      </c>
      <c r="AK200" s="6">
        <f>IFERROR(AL200/AM200,"")</f>
        <v>0</v>
      </c>
      <c r="AM200" s="4">
        <f>(COUNTIF(QuizzesByQuiz!D$2:D$100,C200)=0)*5</f>
        <v>5</v>
      </c>
      <c r="AO200" s="4" t="s">
        <v>1289</v>
      </c>
      <c r="AP200" s="6">
        <f>IFERROR(AQ200/AR200,"")</f>
        <v>1</v>
      </c>
      <c r="AQ200" s="4">
        <v>3</v>
      </c>
      <c r="AR200" s="4">
        <f>(COUNTIF(QuizzesByQuiz!E$2:E$100,C200)=0)*3</f>
        <v>3</v>
      </c>
      <c r="AS200" s="5">
        <v>44680.734393011146</v>
      </c>
      <c r="AT200" s="4" t="s">
        <v>1289</v>
      </c>
      <c r="AU200" s="6">
        <f>IFERROR(AV200/AW200,"")</f>
        <v>0</v>
      </c>
      <c r="AW200" s="4">
        <f>(COUNTIF(QuizzesByQuiz!F$2:F$100,C200)=0)*6</f>
        <v>6</v>
      </c>
      <c r="AY200" s="4" t="s">
        <v>1289</v>
      </c>
      <c r="AZ200" s="6">
        <f>IFERROR(BA200/BB200,"")</f>
        <v>1</v>
      </c>
      <c r="BA200" s="4">
        <v>23</v>
      </c>
      <c r="BB200" s="4">
        <v>23</v>
      </c>
      <c r="BC200" s="5">
        <v>44692.286000397711</v>
      </c>
      <c r="BD200" s="4" t="s">
        <v>1289</v>
      </c>
      <c r="BE200" s="6">
        <f>IFERROR(BF200/BG200,"")</f>
        <v>0</v>
      </c>
      <c r="BG200" s="4">
        <f>(COUNTIF(QuizzesByQuiz!G$2:G$100,C200)=0)*3</f>
        <v>3</v>
      </c>
      <c r="BI200" s="4" t="s">
        <v>1289</v>
      </c>
      <c r="BJ200" s="6" t="str">
        <f>IFERROR(BK200/BL200,"")</f>
        <v/>
      </c>
      <c r="BL200" s="4">
        <f>(COUNTIF(QuizzesByQuiz!H$2:H$100,C200)=0)*3</f>
        <v>0</v>
      </c>
      <c r="BN200" s="4" t="s">
        <v>1289</v>
      </c>
      <c r="BO200" s="6">
        <f>IFERROR(BP200/BQ200,"")</f>
        <v>0.9</v>
      </c>
      <c r="BP200" s="4">
        <v>36</v>
      </c>
      <c r="BQ200" s="4">
        <v>40</v>
      </c>
      <c r="BR200" s="5">
        <v>44707.971341616307</v>
      </c>
      <c r="BS200" s="4" t="s">
        <v>1289</v>
      </c>
      <c r="BT200" s="6">
        <f>IFERROR(BU200/BV200,"")</f>
        <v>0</v>
      </c>
      <c r="BV200" s="4">
        <f>(COUNTIF(QuizzesByQuiz!I$2:I$100,C200)=0)*5</f>
        <v>5</v>
      </c>
      <c r="BX200" s="4" t="s">
        <v>1289</v>
      </c>
      <c r="BY200" s="6">
        <f>BZ200/CA200</f>
        <v>1</v>
      </c>
      <c r="BZ200" s="4">
        <v>100</v>
      </c>
      <c r="CA200" s="4">
        <v>100</v>
      </c>
      <c r="CB200" s="5">
        <v>44717.325867319785</v>
      </c>
      <c r="CC200" s="4" t="s">
        <v>1289</v>
      </c>
      <c r="CD200" s="6">
        <f>CE200/CF200</f>
        <v>1</v>
      </c>
      <c r="CE200" s="4">
        <v>100</v>
      </c>
      <c r="CF200" s="4">
        <v>100</v>
      </c>
      <c r="CG200" s="5">
        <v>44719.211796772419</v>
      </c>
      <c r="CH200" s="4" t="s">
        <v>1289</v>
      </c>
      <c r="CI200" s="6">
        <f>IFERROR(CJ200/CK200,"")</f>
        <v>1</v>
      </c>
      <c r="CJ200" s="4">
        <v>1</v>
      </c>
      <c r="CK200" s="4">
        <f>(COUNTIF(QuizzesByQuiz!I$2:I$100,C200)=0)*1</f>
        <v>1</v>
      </c>
      <c r="CL200" s="5">
        <v>44715.723812240365</v>
      </c>
      <c r="CM200" s="4" t="s">
        <v>1289</v>
      </c>
      <c r="CN200" s="6">
        <f>IFERROR(CO200/CP200,"")</f>
        <v>0.98611111111111116</v>
      </c>
      <c r="CO200" s="4">
        <v>71</v>
      </c>
      <c r="CP200" s="4">
        <f>(COUNTIF('Exams by Exam'!D$2:D$5,C200)=0)*72</f>
        <v>72</v>
      </c>
      <c r="CQ200" s="5">
        <v>44720.09817457608</v>
      </c>
      <c r="CR200" s="4" t="s">
        <v>1289</v>
      </c>
      <c r="CS200" s="4" t="s">
        <v>1289</v>
      </c>
      <c r="CT200" s="6">
        <f>VLOOKUP(C200,Webwork!$G$2:$I$230,2,FALSE)/100</f>
        <v>0.89</v>
      </c>
    </row>
    <row r="201" spans="1:98" x14ac:dyDescent="0.2">
      <c r="A201" s="4" t="s">
        <v>1051</v>
      </c>
      <c r="B201" s="4" t="s">
        <v>1050</v>
      </c>
      <c r="C201" s="4" t="s">
        <v>1047</v>
      </c>
      <c r="D201" s="8">
        <f>E201*20%+F201*10%+G201*40%+H201*30%</f>
        <v>0.947241847826087</v>
      </c>
      <c r="E201" s="7">
        <f>CT201</f>
        <v>1</v>
      </c>
      <c r="F201" s="7">
        <f>(AVERAGE(K201,P201,U201,AK201,AP201,AU201,BE201,BJ201,BT201,CI201)+CD201)/(1+CD201)</f>
        <v>0.89270833333333344</v>
      </c>
      <c r="G201" s="6">
        <f>(SUM(Z201,AZ201,(BO201+BY201)/(1+BY201))-MIN(Z201,AZ201,(BO201+BY201)/(1+BY201)))/2</f>
        <v>0.94701086956521752</v>
      </c>
      <c r="H201" s="7">
        <f>CN201</f>
        <v>0.93055555555555558</v>
      </c>
      <c r="I201" s="4" t="s">
        <v>1048</v>
      </c>
      <c r="J201" s="4" t="s">
        <v>1293</v>
      </c>
      <c r="K201" s="6">
        <f>IFERROR(L201/M201,"")</f>
        <v>1</v>
      </c>
      <c r="L201" s="4">
        <v>5</v>
      </c>
      <c r="M201" s="4">
        <f>(COUNTIF(QuizzesByQuiz!A$2:A$100,C201)=0)*5</f>
        <v>5</v>
      </c>
      <c r="N201" s="5">
        <v>44650.909748190694</v>
      </c>
      <c r="O201" s="4" t="s">
        <v>1289</v>
      </c>
      <c r="P201" s="6">
        <f>IFERROR(Q201/R201,"")</f>
        <v>0.75</v>
      </c>
      <c r="Q201" s="4">
        <v>3</v>
      </c>
      <c r="R201" s="4">
        <f>(COUNTIF(QuizzesByQuiz!B$2:B$100,C201)=0)*4</f>
        <v>4</v>
      </c>
      <c r="S201" s="5">
        <v>44657.935528156304</v>
      </c>
      <c r="T201" s="4" t="s">
        <v>1289</v>
      </c>
      <c r="U201" s="6">
        <f>IFERROR(V201/W201,"")</f>
        <v>0.8</v>
      </c>
      <c r="V201" s="4">
        <v>4</v>
      </c>
      <c r="W201" s="4">
        <f>(COUNTIF(QuizzesByQuiz!C$2:C$100,C201)=0)*5</f>
        <v>5</v>
      </c>
      <c r="X201" s="5">
        <v>44677.865290128728</v>
      </c>
      <c r="Y201" s="4" t="s">
        <v>1289</v>
      </c>
      <c r="Z201" s="6">
        <f>IFERROR(AA201/AB201,"")</f>
        <v>0.92</v>
      </c>
      <c r="AA201" s="4">
        <f>IF(COUNTA(AC201,AG201)&gt;0, MAX(AC201,AG201),"")</f>
        <v>23</v>
      </c>
      <c r="AB201" s="4">
        <f>25</f>
        <v>25</v>
      </c>
      <c r="AC201" s="4">
        <v>23</v>
      </c>
      <c r="AD201" s="4">
        <v>25</v>
      </c>
      <c r="AE201" s="5">
        <v>44674.675127195362</v>
      </c>
      <c r="AF201" s="4" t="s">
        <v>1289</v>
      </c>
      <c r="AH201" s="4">
        <v>25</v>
      </c>
      <c r="AJ201" s="4" t="s">
        <v>1289</v>
      </c>
      <c r="AK201" s="6" t="str">
        <f>IFERROR(AL201/AM201,"")</f>
        <v/>
      </c>
      <c r="AM201" s="4">
        <f>(COUNTIF(QuizzesByQuiz!D$2:D$100,C201)=0)*5</f>
        <v>0</v>
      </c>
      <c r="AO201" s="4" t="s">
        <v>1289</v>
      </c>
      <c r="AP201" s="6">
        <f>IFERROR(AQ201/AR201,"")</f>
        <v>0.66666666666666663</v>
      </c>
      <c r="AQ201" s="4">
        <v>2</v>
      </c>
      <c r="AR201" s="4">
        <f>(COUNTIF(QuizzesByQuiz!E$2:E$100,C201)=0)*3</f>
        <v>3</v>
      </c>
      <c r="AS201" s="5">
        <v>44687.925386370669</v>
      </c>
      <c r="AT201" s="4" t="s">
        <v>1289</v>
      </c>
      <c r="AU201" s="6" t="str">
        <f>IFERROR(AV201/AW201,"")</f>
        <v/>
      </c>
      <c r="AW201" s="4">
        <f>(COUNTIF(QuizzesByQuiz!F$2:F$100,C201)=0)*6</f>
        <v>0</v>
      </c>
      <c r="AY201" s="4" t="s">
        <v>1289</v>
      </c>
      <c r="AZ201" s="6">
        <f>IFERROR(BA201/BB201,"")</f>
        <v>0.95652173913043481</v>
      </c>
      <c r="BA201" s="4">
        <v>22</v>
      </c>
      <c r="BB201" s="4">
        <v>23</v>
      </c>
      <c r="BC201" s="5">
        <v>44692.286386345993</v>
      </c>
      <c r="BD201" s="4" t="s">
        <v>1289</v>
      </c>
      <c r="BE201" s="6">
        <f>IFERROR(BF201/BG201,"")</f>
        <v>1</v>
      </c>
      <c r="BF201" s="4">
        <v>3</v>
      </c>
      <c r="BG201" s="4">
        <f>(COUNTIF(QuizzesByQuiz!G$2:G$100,C201)=0)*3</f>
        <v>3</v>
      </c>
      <c r="BH201" s="5">
        <v>44694.823170483127</v>
      </c>
      <c r="BI201" s="4" t="s">
        <v>1289</v>
      </c>
      <c r="BJ201" s="6">
        <f>IFERROR(BK201/BL201,"")</f>
        <v>0.66666666666666663</v>
      </c>
      <c r="BK201" s="4">
        <v>2</v>
      </c>
      <c r="BL201" s="4">
        <f>(COUNTIF(QuizzesByQuiz!H$2:H$100,C201)=0)*3</f>
        <v>3</v>
      </c>
      <c r="BM201" s="5">
        <v>44702.033766043511</v>
      </c>
      <c r="BN201" s="4" t="s">
        <v>1289</v>
      </c>
      <c r="BO201" s="6">
        <f>IFERROR(BP201/BQ201,"")</f>
        <v>0.875</v>
      </c>
      <c r="BP201" s="4">
        <v>35</v>
      </c>
      <c r="BQ201" s="4">
        <v>40</v>
      </c>
      <c r="BR201" s="5">
        <v>44707.971399392722</v>
      </c>
      <c r="BS201" s="4" t="s">
        <v>1289</v>
      </c>
      <c r="BT201" s="6">
        <f>IFERROR(BU201/BV201,"")</f>
        <v>0.4</v>
      </c>
      <c r="BU201" s="4">
        <v>2</v>
      </c>
      <c r="BV201" s="4">
        <f>(COUNTIF(QuizzesByQuiz!I$2:I$100,C201)=0)*5</f>
        <v>5</v>
      </c>
      <c r="BW201" s="5">
        <v>44712.929439517335</v>
      </c>
      <c r="BX201" s="4" t="s">
        <v>1289</v>
      </c>
      <c r="BY201" s="6">
        <f>BZ201/CA201</f>
        <v>1</v>
      </c>
      <c r="BZ201" s="4">
        <v>100</v>
      </c>
      <c r="CA201" s="4">
        <v>100</v>
      </c>
      <c r="CB201" s="5">
        <v>44717.785192939722</v>
      </c>
      <c r="CC201" s="4" t="s">
        <v>1289</v>
      </c>
      <c r="CD201" s="6">
        <f>CE201/CF201</f>
        <v>1</v>
      </c>
      <c r="CE201" s="4">
        <v>100</v>
      </c>
      <c r="CF201" s="4">
        <v>100</v>
      </c>
      <c r="CG201" s="5">
        <v>44717.784180292656</v>
      </c>
      <c r="CH201" s="4" t="s">
        <v>1289</v>
      </c>
      <c r="CI201" s="6">
        <f>IFERROR(CJ201/CK201,"")</f>
        <v>1</v>
      </c>
      <c r="CJ201" s="4">
        <v>1</v>
      </c>
      <c r="CK201" s="4">
        <f>(COUNTIF(QuizzesByQuiz!I$2:I$100,C201)=0)*1</f>
        <v>1</v>
      </c>
      <c r="CL201" s="5">
        <v>44715.764249863241</v>
      </c>
      <c r="CM201" s="4" t="s">
        <v>1289</v>
      </c>
      <c r="CN201" s="6">
        <f>IFERROR(CO201/CP201,"")</f>
        <v>0.93055555555555558</v>
      </c>
      <c r="CO201" s="4">
        <v>67</v>
      </c>
      <c r="CP201" s="4">
        <f>(COUNTIF('Exams by Exam'!D$2:D$5,C201)=0)*72</f>
        <v>72</v>
      </c>
      <c r="CQ201" s="5">
        <v>44720.098174307604</v>
      </c>
      <c r="CR201" s="4" t="s">
        <v>1289</v>
      </c>
      <c r="CS201" s="4" t="s">
        <v>1289</v>
      </c>
      <c r="CT201" s="6">
        <f>VLOOKUP(C201,Webwork!$G$2:$I$230,2,FALSE)/100</f>
        <v>1</v>
      </c>
    </row>
    <row r="202" spans="1:98" x14ac:dyDescent="0.2">
      <c r="A202" s="4" t="s">
        <v>364</v>
      </c>
      <c r="B202" s="4" t="s">
        <v>363</v>
      </c>
      <c r="C202" s="4" t="s">
        <v>360</v>
      </c>
      <c r="D202" s="8">
        <f>E202*20%+F202*10%+G202*40%+H202*30%</f>
        <v>0.94983333333333331</v>
      </c>
      <c r="E202" s="7">
        <f>CT202</f>
        <v>1</v>
      </c>
      <c r="F202" s="7">
        <f>(AVERAGE(K202,P202,U202,AK202,AP202,AU202,BE202,BJ202,BT202,CI202)+CD202)/(1+CD202)</f>
        <v>0.65833333333333333</v>
      </c>
      <c r="G202" s="6">
        <f>(SUM(Z202,AZ202,(BO202+BY202)/(1+BY202))-MIN(Z202,AZ202,(BO202+BY202)/(1+BY202)))/2</f>
        <v>0.96</v>
      </c>
      <c r="H202" s="7">
        <f>CN202</f>
        <v>1</v>
      </c>
      <c r="I202" s="4" t="s">
        <v>361</v>
      </c>
      <c r="J202" s="4" t="s">
        <v>1297</v>
      </c>
      <c r="K202" s="6">
        <f>IFERROR(L202/M202,"")</f>
        <v>1</v>
      </c>
      <c r="L202" s="4">
        <v>5</v>
      </c>
      <c r="M202" s="4">
        <f>(COUNTIF(QuizzesByQuiz!A$2:A$100,C202)=0)*5</f>
        <v>5</v>
      </c>
      <c r="N202" s="5">
        <v>44653.067148021641</v>
      </c>
      <c r="O202" s="4" t="s">
        <v>1289</v>
      </c>
      <c r="P202" s="6">
        <f>IFERROR(Q202/R202,"")</f>
        <v>0.75</v>
      </c>
      <c r="Q202" s="4">
        <v>3</v>
      </c>
      <c r="R202" s="4">
        <f>(COUNTIF(QuizzesByQuiz!B$2:B$100,C202)=0)*4</f>
        <v>4</v>
      </c>
      <c r="S202" s="5">
        <v>44659.685436061955</v>
      </c>
      <c r="T202" s="4" t="s">
        <v>1289</v>
      </c>
      <c r="U202" s="6">
        <f>IFERROR(V202/W202,"")</f>
        <v>1</v>
      </c>
      <c r="V202" s="4">
        <v>5</v>
      </c>
      <c r="W202" s="4">
        <f>(COUNTIF(QuizzesByQuiz!C$2:C$100,C202)=0)*5</f>
        <v>5</v>
      </c>
      <c r="X202" s="5">
        <v>44667.931409307341</v>
      </c>
      <c r="Y202" s="4" t="s">
        <v>1289</v>
      </c>
      <c r="Z202" s="6">
        <f>IFERROR(AA202/AB202,"")</f>
        <v>0.92</v>
      </c>
      <c r="AA202" s="4">
        <f>IF(COUNTA(AC202,AG202)&gt;0, MAX(AC202,AG202),"")</f>
        <v>23</v>
      </c>
      <c r="AB202" s="4">
        <f>25</f>
        <v>25</v>
      </c>
      <c r="AC202" s="4">
        <v>23</v>
      </c>
      <c r="AD202" s="4">
        <v>25</v>
      </c>
      <c r="AE202" s="5">
        <v>44674.675126974966</v>
      </c>
      <c r="AF202" s="4" t="s">
        <v>1289</v>
      </c>
      <c r="AH202" s="4">
        <v>25</v>
      </c>
      <c r="AJ202" s="4" t="s">
        <v>1289</v>
      </c>
      <c r="AK202" s="6">
        <f>IFERROR(AL202/AM202,"")</f>
        <v>1</v>
      </c>
      <c r="AL202" s="4">
        <v>5</v>
      </c>
      <c r="AM202" s="4">
        <f>(COUNTIF(QuizzesByQuiz!D$2:D$100,C202)=0)*5</f>
        <v>5</v>
      </c>
      <c r="AN202" s="5">
        <v>44675.678842846122</v>
      </c>
      <c r="AO202" s="4" t="s">
        <v>1289</v>
      </c>
      <c r="AP202" s="6">
        <f>IFERROR(AQ202/AR202,"")</f>
        <v>1</v>
      </c>
      <c r="AQ202" s="4">
        <v>3</v>
      </c>
      <c r="AR202" s="4">
        <f>(COUNTIF(QuizzesByQuiz!E$2:E$100,C202)=0)*3</f>
        <v>3</v>
      </c>
      <c r="AS202" s="5">
        <v>44680.804338966787</v>
      </c>
      <c r="AT202" s="4" t="s">
        <v>1289</v>
      </c>
      <c r="AU202" s="6">
        <f>IFERROR(AV202/AW202,"")</f>
        <v>0.83333333333333337</v>
      </c>
      <c r="AV202" s="4">
        <v>5</v>
      </c>
      <c r="AW202" s="4">
        <f>(COUNTIF(QuizzesByQuiz!F$2:F$100,C202)=0)*6</f>
        <v>6</v>
      </c>
      <c r="AX202" s="5">
        <v>44687.937172127407</v>
      </c>
      <c r="AY202" s="4" t="s">
        <v>1289</v>
      </c>
      <c r="AZ202" s="6">
        <f>IFERROR(BA202/BB202,"")</f>
        <v>1</v>
      </c>
      <c r="BA202" s="4">
        <v>23</v>
      </c>
      <c r="BB202" s="4">
        <v>23</v>
      </c>
      <c r="BC202" s="5">
        <v>44692.292355650694</v>
      </c>
      <c r="BD202" s="4" t="s">
        <v>1289</v>
      </c>
      <c r="BE202" s="6">
        <f>IFERROR(BF202/BG202,"")</f>
        <v>1</v>
      </c>
      <c r="BF202" s="4">
        <v>3</v>
      </c>
      <c r="BG202" s="4">
        <f>(COUNTIF(QuizzesByQuiz!G$2:G$100,C202)=0)*3</f>
        <v>3</v>
      </c>
      <c r="BH202" s="5">
        <v>44698.621120381446</v>
      </c>
      <c r="BI202" s="4" t="s">
        <v>1289</v>
      </c>
      <c r="BJ202" s="6">
        <f>IFERROR(BK202/BL202,"")</f>
        <v>0</v>
      </c>
      <c r="BL202" s="4">
        <f>(COUNTIF(QuizzesByQuiz!H$2:H$100,C202)=0)*3</f>
        <v>3</v>
      </c>
      <c r="BN202" s="4" t="s">
        <v>1289</v>
      </c>
      <c r="BO202" s="6">
        <f>IFERROR(BP202/BQ202,"")</f>
        <v>0</v>
      </c>
      <c r="BQ202" s="4">
        <v>40</v>
      </c>
      <c r="BS202" s="4" t="s">
        <v>1289</v>
      </c>
      <c r="BT202" s="6">
        <f>IFERROR(BU202/BV202,"")</f>
        <v>0</v>
      </c>
      <c r="BV202" s="4">
        <f>(COUNTIF(QuizzesByQuiz!I$2:I$100,C202)=0)*5</f>
        <v>5</v>
      </c>
      <c r="BX202" s="4" t="s">
        <v>1289</v>
      </c>
      <c r="BY202" s="6">
        <f>BZ202/CA202</f>
        <v>0</v>
      </c>
      <c r="CA202" s="4">
        <v>100</v>
      </c>
      <c r="CC202" s="4" t="s">
        <v>1289</v>
      </c>
      <c r="CD202" s="6">
        <f>CE202/CF202</f>
        <v>0</v>
      </c>
      <c r="CF202" s="4">
        <v>100</v>
      </c>
      <c r="CH202" s="4" t="s">
        <v>1289</v>
      </c>
      <c r="CI202" s="6">
        <f>IFERROR(CJ202/CK202,"")</f>
        <v>0</v>
      </c>
      <c r="CK202" s="4">
        <f>(COUNTIF(QuizzesByQuiz!I$2:I$100,C202)=0)*1</f>
        <v>1</v>
      </c>
      <c r="CM202" s="4" t="s">
        <v>1289</v>
      </c>
      <c r="CN202" s="6">
        <f>IFERROR(CO202/CP202,"")</f>
        <v>1</v>
      </c>
      <c r="CO202" s="4">
        <v>72</v>
      </c>
      <c r="CP202" s="4">
        <f>(COUNTIF('Exams by Exam'!D$2:D$5,C202)=0)*72</f>
        <v>72</v>
      </c>
      <c r="CQ202" s="5">
        <v>44720.098174217572</v>
      </c>
      <c r="CR202" s="4" t="s">
        <v>1289</v>
      </c>
      <c r="CS202" s="4" t="s">
        <v>1289</v>
      </c>
      <c r="CT202" s="6">
        <f>VLOOKUP(C202,Webwork!$G$2:$I$230,2,FALSE)/100</f>
        <v>1</v>
      </c>
    </row>
    <row r="203" spans="1:98" x14ac:dyDescent="0.2">
      <c r="A203" s="4" t="s">
        <v>1162</v>
      </c>
      <c r="B203" s="4" t="s">
        <v>1161</v>
      </c>
      <c r="C203" s="4" t="s">
        <v>1158</v>
      </c>
      <c r="D203" s="8">
        <f>E203*20%+F203*10%+G203*40%+H203*30%</f>
        <v>0.94992934782608685</v>
      </c>
      <c r="E203" s="7">
        <f>CT203</f>
        <v>0.99</v>
      </c>
      <c r="F203" s="7">
        <f>(AVERAGE(K203,P203,U203,AK203,AP203,AU203,BE203,BJ203,BT203,CI203)+CD203)/(1+CD203)</f>
        <v>0.88124999999999998</v>
      </c>
      <c r="G203" s="6">
        <f>(SUM(Z203,AZ203,(BO203+BY203)/(1+BY203))-MIN(Z203,AZ203,(BO203+BY203)/(1+BY203)))/2</f>
        <v>0.97201086956521732</v>
      </c>
      <c r="H203" s="7">
        <f>CN203</f>
        <v>0.91666666666666663</v>
      </c>
      <c r="I203" s="4" t="s">
        <v>1159</v>
      </c>
      <c r="J203" s="4" t="s">
        <v>1301</v>
      </c>
      <c r="K203" s="6">
        <f>IFERROR(L203/M203,"")</f>
        <v>1</v>
      </c>
      <c r="L203" s="4">
        <v>5</v>
      </c>
      <c r="M203" s="4">
        <f>(COUNTIF(QuizzesByQuiz!A$2:A$100,C203)=0)*5</f>
        <v>5</v>
      </c>
      <c r="N203" s="5">
        <v>44650.909748754479</v>
      </c>
      <c r="O203" s="4" t="s">
        <v>1289</v>
      </c>
      <c r="P203" s="6">
        <f>IFERROR(Q203/R203,"")</f>
        <v>0.5</v>
      </c>
      <c r="Q203" s="4">
        <v>2</v>
      </c>
      <c r="R203" s="4">
        <f>(COUNTIF(QuizzesByQuiz!B$2:B$100,C203)=0)*4</f>
        <v>4</v>
      </c>
      <c r="S203" s="5">
        <v>44657.935528426933</v>
      </c>
      <c r="T203" s="4" t="s">
        <v>1289</v>
      </c>
      <c r="U203" s="6">
        <f>IFERROR(V203/W203,"")</f>
        <v>0.8</v>
      </c>
      <c r="V203" s="4">
        <v>4</v>
      </c>
      <c r="W203" s="4">
        <f>(COUNTIF(QuizzesByQuiz!C$2:C$100,C203)=0)*5</f>
        <v>5</v>
      </c>
      <c r="X203" s="5">
        <v>44677.865289797715</v>
      </c>
      <c r="Y203" s="4" t="s">
        <v>1289</v>
      </c>
      <c r="Z203" s="6">
        <f>IFERROR(AA203/AB203,"")</f>
        <v>0.78</v>
      </c>
      <c r="AA203" s="4">
        <f>IF(COUNTA(AC203,AG203)&gt;0, MAX(AC203,AG203),"")</f>
        <v>19.5</v>
      </c>
      <c r="AB203" s="4">
        <f>25</f>
        <v>25</v>
      </c>
      <c r="AD203" s="4">
        <v>25</v>
      </c>
      <c r="AF203" s="4" t="s">
        <v>1289</v>
      </c>
      <c r="AG203" s="4">
        <v>19.5</v>
      </c>
      <c r="AH203" s="4">
        <v>25</v>
      </c>
      <c r="AI203" s="5">
        <v>44675.68224567992</v>
      </c>
      <c r="AJ203" s="4" t="s">
        <v>1289</v>
      </c>
      <c r="AK203" s="6" t="str">
        <f>IFERROR(AL203/AM203,"")</f>
        <v/>
      </c>
      <c r="AM203" s="4">
        <f>(COUNTIF(QuizzesByQuiz!D$2:D$100,C203)=0)*5</f>
        <v>0</v>
      </c>
      <c r="AO203" s="4" t="s">
        <v>1289</v>
      </c>
      <c r="AP203" s="6">
        <f>IFERROR(AQ203/AR203,"")</f>
        <v>0.66666666666666663</v>
      </c>
      <c r="AQ203" s="4">
        <v>2</v>
      </c>
      <c r="AR203" s="4">
        <f>(COUNTIF(QuizzesByQuiz!E$2:E$100,C203)=0)*3</f>
        <v>3</v>
      </c>
      <c r="AS203" s="5">
        <v>44687.92538642096</v>
      </c>
      <c r="AT203" s="4" t="s">
        <v>1289</v>
      </c>
      <c r="AU203" s="6" t="str">
        <f>IFERROR(AV203/AW203,"")</f>
        <v/>
      </c>
      <c r="AW203" s="4">
        <f>(COUNTIF(QuizzesByQuiz!F$2:F$100,C203)=0)*6</f>
        <v>0</v>
      </c>
      <c r="AY203" s="4" t="s">
        <v>1289</v>
      </c>
      <c r="AZ203" s="6">
        <f>IFERROR(BA203/BB203,"")</f>
        <v>0.95652173913043481</v>
      </c>
      <c r="BA203" s="4">
        <v>22</v>
      </c>
      <c r="BB203" s="4">
        <v>23</v>
      </c>
      <c r="BC203" s="5">
        <v>44692.284238278313</v>
      </c>
      <c r="BD203" s="4" t="s">
        <v>1289</v>
      </c>
      <c r="BE203" s="6">
        <f>IFERROR(BF203/BG203,"")</f>
        <v>0.66666666666666663</v>
      </c>
      <c r="BF203" s="4">
        <v>2</v>
      </c>
      <c r="BG203" s="4">
        <f>(COUNTIF(QuizzesByQuiz!G$2:G$100,C203)=0)*3</f>
        <v>3</v>
      </c>
      <c r="BH203" s="5">
        <v>44694.823170774835</v>
      </c>
      <c r="BI203" s="4" t="s">
        <v>1289</v>
      </c>
      <c r="BJ203" s="6">
        <f>IFERROR(BK203/BL203,"")</f>
        <v>0.66666666666666663</v>
      </c>
      <c r="BK203" s="4">
        <v>2</v>
      </c>
      <c r="BL203" s="4">
        <f>(COUNTIF(QuizzesByQuiz!H$2:H$100,C203)=0)*3</f>
        <v>3</v>
      </c>
      <c r="BM203" s="5">
        <v>44702.033766461514</v>
      </c>
      <c r="BN203" s="4" t="s">
        <v>1289</v>
      </c>
      <c r="BO203" s="6">
        <f>IFERROR(BP203/BQ203,"")</f>
        <v>0.97499999999999998</v>
      </c>
      <c r="BP203" s="4">
        <v>39</v>
      </c>
      <c r="BQ203" s="4">
        <v>40</v>
      </c>
      <c r="BR203" s="5">
        <v>44707.971341597498</v>
      </c>
      <c r="BS203" s="4" t="s">
        <v>1289</v>
      </c>
      <c r="BT203" s="6">
        <f>IFERROR(BU203/BV203,"")</f>
        <v>0.8</v>
      </c>
      <c r="BU203" s="4">
        <v>4</v>
      </c>
      <c r="BV203" s="4">
        <f>(COUNTIF(QuizzesByQuiz!I$2:I$100,C203)=0)*5</f>
        <v>5</v>
      </c>
      <c r="BW203" s="5">
        <v>44712.92944008566</v>
      </c>
      <c r="BX203" s="4" t="s">
        <v>1289</v>
      </c>
      <c r="BY203" s="6">
        <f>BZ203/CA203</f>
        <v>1</v>
      </c>
      <c r="BZ203" s="4">
        <v>100</v>
      </c>
      <c r="CA203" s="4">
        <v>100</v>
      </c>
      <c r="CB203" s="5">
        <v>44718.766349152575</v>
      </c>
      <c r="CC203" s="4" t="s">
        <v>1289</v>
      </c>
      <c r="CD203" s="6">
        <f>CE203/CF203</f>
        <v>1</v>
      </c>
      <c r="CE203" s="4">
        <v>100</v>
      </c>
      <c r="CF203" s="4">
        <v>100</v>
      </c>
      <c r="CG203" s="5">
        <v>44718.795068661086</v>
      </c>
      <c r="CH203" s="4" t="s">
        <v>1289</v>
      </c>
      <c r="CI203" s="6">
        <f>IFERROR(CJ203/CK203,"")</f>
        <v>1</v>
      </c>
      <c r="CJ203" s="4">
        <v>1</v>
      </c>
      <c r="CK203" s="4">
        <f>(COUNTIF(QuizzesByQuiz!I$2:I$100,C203)=0)*1</f>
        <v>1</v>
      </c>
      <c r="CL203" s="5">
        <v>44715.764249344604</v>
      </c>
      <c r="CM203" s="4" t="s">
        <v>1289</v>
      </c>
      <c r="CN203" s="6">
        <f>IFERROR(CO203/CP203,"")</f>
        <v>0.91666666666666663</v>
      </c>
      <c r="CO203" s="4">
        <v>66</v>
      </c>
      <c r="CP203" s="4">
        <f>(COUNTIF('Exams by Exam'!D$2:D$5,C203)=0)*72</f>
        <v>72</v>
      </c>
      <c r="CQ203" s="5">
        <v>44720.09804270594</v>
      </c>
      <c r="CR203" s="4" t="s">
        <v>1289</v>
      </c>
      <c r="CS203" s="4" t="s">
        <v>1289</v>
      </c>
      <c r="CT203" s="6">
        <f>VLOOKUP(C203,Webwork!$G$2:$I$230,2,FALSE)/100</f>
        <v>0.99</v>
      </c>
    </row>
    <row r="204" spans="1:98" x14ac:dyDescent="0.2">
      <c r="A204" s="4" t="s">
        <v>1237</v>
      </c>
      <c r="B204" s="4" t="s">
        <v>1236</v>
      </c>
      <c r="C204" s="4" t="s">
        <v>1233</v>
      </c>
      <c r="D204" s="8">
        <f>E204*20%+F204*10%+G204*40%+H204*30%</f>
        <v>0.9499375000000001</v>
      </c>
      <c r="E204" s="7">
        <f>CT204</f>
        <v>0.82</v>
      </c>
      <c r="F204" s="7">
        <f>(AVERAGE(K204,P204,U204,AK204,AP204,AU204,BE204,BJ204,BT204,CI204)+CD204)/(1+CD204)</f>
        <v>0.921875</v>
      </c>
      <c r="G204" s="6">
        <f>(SUM(Z204,AZ204,(BO204+BY204)/(1+BY204))-MIN(Z204,AZ204,(BO204+BY204)/(1+BY204)))/2</f>
        <v>0.984375</v>
      </c>
      <c r="H204" s="7">
        <f>CN204</f>
        <v>1</v>
      </c>
      <c r="I204" s="4" t="s">
        <v>1234</v>
      </c>
      <c r="J204" s="4" t="s">
        <v>1293</v>
      </c>
      <c r="K204" s="6">
        <f>IFERROR(L204/M204,"")</f>
        <v>1</v>
      </c>
      <c r="L204" s="4">
        <v>5</v>
      </c>
      <c r="M204" s="4">
        <f>(COUNTIF(QuizzesByQuiz!A$2:A$100,C204)=0)*5</f>
        <v>5</v>
      </c>
      <c r="N204" s="5">
        <v>44650.909748235739</v>
      </c>
      <c r="O204" s="4" t="s">
        <v>1289</v>
      </c>
      <c r="P204" s="6">
        <f>IFERROR(Q204/R204,"")</f>
        <v>0.75</v>
      </c>
      <c r="Q204" s="4">
        <v>3</v>
      </c>
      <c r="R204" s="4">
        <f>(COUNTIF(QuizzesByQuiz!B$2:B$100,C204)=0)*4</f>
        <v>4</v>
      </c>
      <c r="S204" s="5">
        <v>44657.935528242728</v>
      </c>
      <c r="T204" s="4" t="s">
        <v>1289</v>
      </c>
      <c r="U204" s="6">
        <f>IFERROR(V204/W204,"")</f>
        <v>1</v>
      </c>
      <c r="V204" s="4">
        <v>5</v>
      </c>
      <c r="W204" s="4">
        <f>(COUNTIF(QuizzesByQuiz!C$2:C$100,C204)=0)*5</f>
        <v>5</v>
      </c>
      <c r="X204" s="5">
        <v>44677.865290371381</v>
      </c>
      <c r="Y204" s="4" t="s">
        <v>1289</v>
      </c>
      <c r="Z204" s="6">
        <f>IFERROR(AA204/AB204,"")</f>
        <v>1</v>
      </c>
      <c r="AA204" s="4">
        <f>IF(COUNTA(AC204,AG204)&gt;0, MAX(AC204,AG204),"")</f>
        <v>25</v>
      </c>
      <c r="AB204" s="4">
        <f>25</f>
        <v>25</v>
      </c>
      <c r="AD204" s="4">
        <v>25</v>
      </c>
      <c r="AF204" s="4" t="s">
        <v>1289</v>
      </c>
      <c r="AG204" s="4">
        <v>25</v>
      </c>
      <c r="AH204" s="4">
        <v>25</v>
      </c>
      <c r="AI204" s="5">
        <v>44675.684659753439</v>
      </c>
      <c r="AJ204" s="4" t="s">
        <v>1289</v>
      </c>
      <c r="AK204" s="6" t="str">
        <f>IFERROR(AL204/AM204,"")</f>
        <v/>
      </c>
      <c r="AM204" s="4">
        <f>(COUNTIF(QuizzesByQuiz!D$2:D$100,C204)=0)*5</f>
        <v>0</v>
      </c>
      <c r="AO204" s="4" t="s">
        <v>1289</v>
      </c>
      <c r="AP204" s="6">
        <f>IFERROR(AQ204/AR204,"")</f>
        <v>1</v>
      </c>
      <c r="AQ204" s="4">
        <v>3</v>
      </c>
      <c r="AR204" s="4">
        <f>(COUNTIF(QuizzesByQuiz!E$2:E$100,C204)=0)*3</f>
        <v>3</v>
      </c>
      <c r="AS204" s="5">
        <v>44687.925386205694</v>
      </c>
      <c r="AT204" s="4" t="s">
        <v>1289</v>
      </c>
      <c r="AU204" s="6" t="str">
        <f>IFERROR(AV204/AW204,"")</f>
        <v/>
      </c>
      <c r="AW204" s="4">
        <f>(COUNTIF(QuizzesByQuiz!F$2:F$100,C204)=0)*6</f>
        <v>0</v>
      </c>
      <c r="AY204" s="4" t="s">
        <v>1289</v>
      </c>
      <c r="AZ204" s="6">
        <f>IFERROR(BA204/BB204,"")</f>
        <v>0.80434782608695654</v>
      </c>
      <c r="BA204" s="4">
        <v>18.5</v>
      </c>
      <c r="BB204" s="4">
        <v>23</v>
      </c>
      <c r="BC204" s="5">
        <v>44692.286000339678</v>
      </c>
      <c r="BD204" s="4" t="s">
        <v>1289</v>
      </c>
      <c r="BE204" s="6">
        <f>IFERROR(BF204/BG204,"")</f>
        <v>1</v>
      </c>
      <c r="BF204" s="4">
        <v>3</v>
      </c>
      <c r="BG204" s="4">
        <f>(COUNTIF(QuizzesByQuiz!G$2:G$100,C204)=0)*3</f>
        <v>3</v>
      </c>
      <c r="BH204" s="5">
        <v>44694.823170385323</v>
      </c>
      <c r="BI204" s="4" t="s">
        <v>1289</v>
      </c>
      <c r="BJ204" s="6">
        <f>IFERROR(BK204/BL204,"")</f>
        <v>1</v>
      </c>
      <c r="BK204" s="4">
        <v>3</v>
      </c>
      <c r="BL204" s="4">
        <f>(COUNTIF(QuizzesByQuiz!H$2:H$100,C204)=0)*3</f>
        <v>3</v>
      </c>
      <c r="BM204" s="5">
        <v>44702.033766105524</v>
      </c>
      <c r="BN204" s="4" t="s">
        <v>1289</v>
      </c>
      <c r="BO204" s="6">
        <f>IFERROR(BP204/BQ204,"")</f>
        <v>0.9375</v>
      </c>
      <c r="BP204" s="4">
        <v>37.5</v>
      </c>
      <c r="BQ204" s="4">
        <v>40</v>
      </c>
      <c r="BR204" s="5">
        <v>44707.971138312714</v>
      </c>
      <c r="BS204" s="4" t="s">
        <v>1289</v>
      </c>
      <c r="BT204" s="6">
        <f>IFERROR(BU204/BV204,"")</f>
        <v>1</v>
      </c>
      <c r="BU204" s="4">
        <v>5</v>
      </c>
      <c r="BV204" s="4">
        <f>(COUNTIF(QuizzesByQuiz!I$2:I$100,C204)=0)*5</f>
        <v>5</v>
      </c>
      <c r="BW204" s="5">
        <v>44712.929439712461</v>
      </c>
      <c r="BX204" s="4" t="s">
        <v>1289</v>
      </c>
      <c r="BY204" s="6">
        <f>BZ204/CA204</f>
        <v>1</v>
      </c>
      <c r="BZ204" s="4">
        <v>100</v>
      </c>
      <c r="CA204" s="4">
        <v>100</v>
      </c>
      <c r="CB204" s="5">
        <v>44719.219647252117</v>
      </c>
      <c r="CC204" s="4" t="s">
        <v>1289</v>
      </c>
      <c r="CD204" s="6">
        <f>CE204/CF204</f>
        <v>1</v>
      </c>
      <c r="CE204" s="4">
        <v>100</v>
      </c>
      <c r="CF204" s="4">
        <v>100</v>
      </c>
      <c r="CG204" s="5">
        <v>44719.232674132887</v>
      </c>
      <c r="CH204" s="4" t="s">
        <v>1289</v>
      </c>
      <c r="CI204" s="6">
        <f>IFERROR(CJ204/CK204,"")</f>
        <v>0</v>
      </c>
      <c r="CK204" s="4">
        <f>(COUNTIF(QuizzesByQuiz!I$2:I$100,C204)=0)*1</f>
        <v>1</v>
      </c>
      <c r="CM204" s="4" t="s">
        <v>1289</v>
      </c>
      <c r="CN204" s="6">
        <f>IFERROR(CO204/CP204,"")</f>
        <v>1</v>
      </c>
      <c r="CO204" s="4">
        <v>72</v>
      </c>
      <c r="CP204" s="4">
        <f>(COUNTIF('Exams by Exam'!D$2:D$5,C204)=0)*72</f>
        <v>72</v>
      </c>
      <c r="CQ204" s="5">
        <v>44720.098172517668</v>
      </c>
      <c r="CR204" s="4" t="s">
        <v>1289</v>
      </c>
      <c r="CS204" s="4" t="s">
        <v>1289</v>
      </c>
      <c r="CT204" s="6">
        <f>VLOOKUP(C204,Webwork!$G$2:$I$230,2,FALSE)/100</f>
        <v>0.82</v>
      </c>
    </row>
    <row r="205" spans="1:98" x14ac:dyDescent="0.2">
      <c r="A205" s="4" t="s">
        <v>1091</v>
      </c>
      <c r="B205" s="4" t="s">
        <v>1090</v>
      </c>
      <c r="C205" s="4" t="s">
        <v>1087</v>
      </c>
      <c r="D205" s="8">
        <f>E205*20%+F205*10%+G205*40%+H205*30%</f>
        <v>0.95050000000000012</v>
      </c>
      <c r="E205" s="7">
        <f>CT205</f>
        <v>0.89</v>
      </c>
      <c r="F205" s="7">
        <f>(AVERAGE(K205,P205,U205,AK205,AP205,AU205,BE205,BJ205,BT205,CI205)+CD205)/(1+CD205)</f>
        <v>0.875</v>
      </c>
      <c r="G205" s="6">
        <f>(SUM(Z205,AZ205,(BO205+BY205)/(1+BY205))-MIN(Z205,AZ205,(BO205+BY205)/(1+BY205)))/2</f>
        <v>0.96250000000000013</v>
      </c>
      <c r="H205" s="7">
        <f>CN205</f>
        <v>1</v>
      </c>
      <c r="I205" s="4" t="s">
        <v>1088</v>
      </c>
      <c r="J205" s="4" t="s">
        <v>1291</v>
      </c>
      <c r="K205" s="6">
        <f>IFERROR(L205/M205,"")</f>
        <v>1</v>
      </c>
      <c r="L205" s="4">
        <v>5</v>
      </c>
      <c r="M205" s="4">
        <f>(COUNTIF(QuizzesByQuiz!A$2:A$100,C205)=0)*5</f>
        <v>5</v>
      </c>
      <c r="N205" s="5">
        <v>44653.065620743495</v>
      </c>
      <c r="O205" s="4" t="s">
        <v>1289</v>
      </c>
      <c r="P205" s="6">
        <f>IFERROR(Q205/R205,"")</f>
        <v>0.75</v>
      </c>
      <c r="Q205" s="4">
        <v>3</v>
      </c>
      <c r="R205" s="4">
        <f>(COUNTIF(QuizzesByQuiz!B$2:B$100,C205)=0)*4</f>
        <v>4</v>
      </c>
      <c r="S205" s="5">
        <v>44659.684212961212</v>
      </c>
      <c r="T205" s="4" t="s">
        <v>1289</v>
      </c>
      <c r="U205" s="6">
        <f>IFERROR(V205/W205,"")</f>
        <v>1</v>
      </c>
      <c r="V205" s="4">
        <v>5</v>
      </c>
      <c r="W205" s="4">
        <f>(COUNTIF(QuizzesByQuiz!C$2:C$100,C205)=0)*5</f>
        <v>5</v>
      </c>
      <c r="X205" s="5">
        <v>44666.694445324727</v>
      </c>
      <c r="Y205" s="4" t="s">
        <v>1289</v>
      </c>
      <c r="Z205" s="6">
        <f>IFERROR(AA205/AB205,"")</f>
        <v>0.9</v>
      </c>
      <c r="AA205" s="4">
        <f>IF(COUNTA(AC205,AG205)&gt;0, MAX(AC205,AG205),"")</f>
        <v>22.5</v>
      </c>
      <c r="AB205" s="4">
        <f>25</f>
        <v>25</v>
      </c>
      <c r="AC205" s="4">
        <v>22.5</v>
      </c>
      <c r="AD205" s="4">
        <v>25</v>
      </c>
      <c r="AE205" s="5">
        <v>44674.675127063158</v>
      </c>
      <c r="AF205" s="4" t="s">
        <v>1289</v>
      </c>
      <c r="AH205" s="4">
        <v>25</v>
      </c>
      <c r="AJ205" s="4" t="s">
        <v>1289</v>
      </c>
      <c r="AK205" s="6">
        <f>IFERROR(AL205/AM205,"")</f>
        <v>1</v>
      </c>
      <c r="AL205" s="4">
        <v>5</v>
      </c>
      <c r="AM205" s="4">
        <f>(COUNTIF(QuizzesByQuiz!D$2:D$100,C205)=0)*5</f>
        <v>5</v>
      </c>
      <c r="AN205" s="5">
        <v>44674.701727838205</v>
      </c>
      <c r="AO205" s="4" t="s">
        <v>1289</v>
      </c>
      <c r="AP205" s="6">
        <f>IFERROR(AQ205/AR205,"")</f>
        <v>0.33333333333333331</v>
      </c>
      <c r="AQ205" s="4">
        <v>1</v>
      </c>
      <c r="AR205" s="4">
        <f>(COUNTIF(QuizzesByQuiz!E$2:E$100,C205)=0)*3</f>
        <v>3</v>
      </c>
      <c r="AS205" s="5">
        <v>44680.734393989238</v>
      </c>
      <c r="AT205" s="4" t="s">
        <v>1289</v>
      </c>
      <c r="AU205" s="6">
        <f>IFERROR(AV205/AW205,"")</f>
        <v>0.66666666666666663</v>
      </c>
      <c r="AV205" s="4">
        <v>4</v>
      </c>
      <c r="AW205" s="4">
        <f>(COUNTIF(QuizzesByQuiz!F$2:F$100,C205)=0)*6</f>
        <v>6</v>
      </c>
      <c r="AX205" s="5">
        <v>44687.695803173359</v>
      </c>
      <c r="AY205" s="4" t="s">
        <v>1289</v>
      </c>
      <c r="AZ205" s="6">
        <f>IFERROR(BA205/BB205,"")</f>
        <v>1</v>
      </c>
      <c r="BA205" s="4">
        <v>23</v>
      </c>
      <c r="BB205" s="4">
        <v>23</v>
      </c>
      <c r="BC205" s="5">
        <v>44692.285305140198</v>
      </c>
      <c r="BD205" s="4" t="s">
        <v>1289</v>
      </c>
      <c r="BE205" s="6">
        <f>IFERROR(BF205/BG205,"")</f>
        <v>1</v>
      </c>
      <c r="BF205" s="4">
        <v>3</v>
      </c>
      <c r="BG205" s="4">
        <f>(COUNTIF(QuizzesByQuiz!G$2:G$100,C205)=0)*3</f>
        <v>3</v>
      </c>
      <c r="BH205" s="5">
        <v>44694.696380489826</v>
      </c>
      <c r="BI205" s="4" t="s">
        <v>1289</v>
      </c>
      <c r="BJ205" s="6">
        <f>IFERROR(BK205/BL205,"")</f>
        <v>1</v>
      </c>
      <c r="BK205" s="4">
        <v>3</v>
      </c>
      <c r="BL205" s="4">
        <f>(COUNTIF(QuizzesByQuiz!H$2:H$100,C205)=0)*3</f>
        <v>3</v>
      </c>
      <c r="BM205" s="5">
        <v>44701.693943679507</v>
      </c>
      <c r="BN205" s="4" t="s">
        <v>1289</v>
      </c>
      <c r="BO205" s="6">
        <f>IFERROR(BP205/BQ205,"")</f>
        <v>0.92500000000000004</v>
      </c>
      <c r="BP205" s="4">
        <v>37</v>
      </c>
      <c r="BQ205" s="4">
        <v>40</v>
      </c>
      <c r="BR205" s="5">
        <v>44707.971303849132</v>
      </c>
      <c r="BS205" s="4" t="s">
        <v>1289</v>
      </c>
      <c r="BT205" s="6">
        <f>IFERROR(BU205/BV205,"")</f>
        <v>1</v>
      </c>
      <c r="BU205" s="4">
        <v>5</v>
      </c>
      <c r="BV205" s="4">
        <f>(COUNTIF(QuizzesByQuiz!I$2:I$100,C205)=0)*5</f>
        <v>5</v>
      </c>
      <c r="BW205" s="5">
        <v>44708.703371216383</v>
      </c>
      <c r="BX205" s="4" t="s">
        <v>1289</v>
      </c>
      <c r="BY205" s="6">
        <f>BZ205/CA205</f>
        <v>0</v>
      </c>
      <c r="CA205" s="4">
        <v>100</v>
      </c>
      <c r="CC205" s="4" t="s">
        <v>1289</v>
      </c>
      <c r="CD205" s="6">
        <f>CE205/CF205</f>
        <v>0</v>
      </c>
      <c r="CF205" s="4">
        <v>100</v>
      </c>
      <c r="CH205" s="4" t="s">
        <v>1289</v>
      </c>
      <c r="CI205" s="6">
        <f>IFERROR(CJ205/CK205,"")</f>
        <v>1</v>
      </c>
      <c r="CJ205" s="4">
        <v>1</v>
      </c>
      <c r="CK205" s="4">
        <f>(COUNTIF(QuizzesByQuiz!I$2:I$100,C205)=0)*1</f>
        <v>1</v>
      </c>
      <c r="CL205" s="5">
        <v>44715.723812102231</v>
      </c>
      <c r="CM205" s="4" t="s">
        <v>1289</v>
      </c>
      <c r="CN205" s="6">
        <f>IFERROR(CO205/CP205,"")</f>
        <v>1</v>
      </c>
      <c r="CO205" s="4">
        <v>72</v>
      </c>
      <c r="CP205" s="4">
        <f>(COUNTIF('Exams by Exam'!D$2:D$5,C205)=0)*72</f>
        <v>72</v>
      </c>
      <c r="CQ205" s="5">
        <v>44720.098174631807</v>
      </c>
      <c r="CR205" s="4" t="s">
        <v>1289</v>
      </c>
      <c r="CS205" s="4" t="s">
        <v>1289</v>
      </c>
      <c r="CT205" s="6">
        <f>VLOOKUP(C205,Webwork!$G$2:$I$230,2,FALSE)/100</f>
        <v>0.89</v>
      </c>
    </row>
    <row r="206" spans="1:98" x14ac:dyDescent="0.2">
      <c r="A206" s="4" t="s">
        <v>278</v>
      </c>
      <c r="B206" s="4" t="s">
        <v>277</v>
      </c>
      <c r="C206" s="4" t="s">
        <v>274</v>
      </c>
      <c r="D206" s="8">
        <f>E206*20%+F206*10%+G206*40%+H206*30%</f>
        <v>0.95444202898550734</v>
      </c>
      <c r="E206" s="7">
        <f>CT206</f>
        <v>1</v>
      </c>
      <c r="F206" s="7">
        <f>(AVERAGE(K206,P206,U206,AK206,AP206,AU206,BE206,BJ206,BT206,CI206)+CD206)/(1+CD206)</f>
        <v>0.8783333333333333</v>
      </c>
      <c r="G206" s="6">
        <f>(SUM(Z206,AZ206,(BO206+BY206)/(1+BY206))-MIN(Z206,AZ206,(BO206+BY206)/(1+BY206)))/2</f>
        <v>0.91652173913043478</v>
      </c>
      <c r="H206" s="7">
        <f>CN206</f>
        <v>1</v>
      </c>
      <c r="I206" s="4" t="s">
        <v>275</v>
      </c>
      <c r="J206" s="4" t="s">
        <v>1302</v>
      </c>
      <c r="K206" s="6">
        <f>IFERROR(L206/M206,"")</f>
        <v>1</v>
      </c>
      <c r="L206" s="4">
        <v>5</v>
      </c>
      <c r="M206" s="4">
        <f>(COUNTIF(QuizzesByQuiz!A$2:A$100,C206)=0)*5</f>
        <v>5</v>
      </c>
      <c r="N206" s="5">
        <v>44653.065619834379</v>
      </c>
      <c r="O206" s="4" t="s">
        <v>1289</v>
      </c>
      <c r="P206" s="6">
        <f>IFERROR(Q206/R206,"")</f>
        <v>0.5</v>
      </c>
      <c r="Q206" s="4">
        <v>2</v>
      </c>
      <c r="R206" s="4">
        <f>(COUNTIF(QuizzesByQuiz!B$2:B$100,C206)=0)*4</f>
        <v>4</v>
      </c>
      <c r="S206" s="5">
        <v>44659.684212232372</v>
      </c>
      <c r="T206" s="4" t="s">
        <v>1289</v>
      </c>
      <c r="U206" s="6">
        <f>IFERROR(V206/W206,"")</f>
        <v>0.8</v>
      </c>
      <c r="V206" s="4">
        <v>4</v>
      </c>
      <c r="W206" s="4">
        <f>(COUNTIF(QuizzesByQuiz!C$2:C$100,C206)=0)*5</f>
        <v>5</v>
      </c>
      <c r="X206" s="5">
        <v>44666.694444637651</v>
      </c>
      <c r="Y206" s="4" t="s">
        <v>1289</v>
      </c>
      <c r="Z206" s="6">
        <f>IFERROR(AA206/AB206,"")</f>
        <v>0.92</v>
      </c>
      <c r="AA206" s="4">
        <f>IF(COUNTA(AC206,AG206)&gt;0, MAX(AC206,AG206),"")</f>
        <v>23</v>
      </c>
      <c r="AB206" s="4">
        <f>25</f>
        <v>25</v>
      </c>
      <c r="AC206" s="4">
        <v>23</v>
      </c>
      <c r="AD206" s="4">
        <v>25</v>
      </c>
      <c r="AE206" s="5">
        <v>44674.675352947059</v>
      </c>
      <c r="AF206" s="4" t="s">
        <v>1289</v>
      </c>
      <c r="AH206" s="4">
        <v>25</v>
      </c>
      <c r="AJ206" s="4" t="s">
        <v>1289</v>
      </c>
      <c r="AK206" s="6">
        <f>IFERROR(AL206/AM206,"")</f>
        <v>1</v>
      </c>
      <c r="AL206" s="4">
        <v>5</v>
      </c>
      <c r="AM206" s="4">
        <f>(COUNTIF(QuizzesByQuiz!D$2:D$100,C206)=0)*5</f>
        <v>5</v>
      </c>
      <c r="AN206" s="5">
        <v>44674.701727126579</v>
      </c>
      <c r="AO206" s="4" t="s">
        <v>1289</v>
      </c>
      <c r="AP206" s="6">
        <f>IFERROR(AQ206/AR206,"")</f>
        <v>1</v>
      </c>
      <c r="AQ206" s="4">
        <v>3</v>
      </c>
      <c r="AR206" s="4">
        <f>(COUNTIF(QuizzesByQuiz!E$2:E$100,C206)=0)*3</f>
        <v>3</v>
      </c>
      <c r="AS206" s="5">
        <v>44680.734393085593</v>
      </c>
      <c r="AT206" s="4" t="s">
        <v>1289</v>
      </c>
      <c r="AU206" s="6">
        <f>IFERROR(AV206/AW206,"")</f>
        <v>0</v>
      </c>
      <c r="AW206" s="4">
        <f>(COUNTIF(QuizzesByQuiz!F$2:F$100,C206)=0)*6</f>
        <v>6</v>
      </c>
      <c r="AY206" s="4" t="s">
        <v>1289</v>
      </c>
      <c r="AZ206" s="6">
        <f>IFERROR(BA206/BB206,"")</f>
        <v>0.91304347826086951</v>
      </c>
      <c r="BA206" s="4">
        <v>21</v>
      </c>
      <c r="BB206" s="4">
        <v>23</v>
      </c>
      <c r="BC206" s="5">
        <v>44699.005598452684</v>
      </c>
      <c r="BD206" s="4" t="s">
        <v>1289</v>
      </c>
      <c r="BE206" s="6">
        <f>IFERROR(BF206/BG206,"")</f>
        <v>0.66666666666666663</v>
      </c>
      <c r="BF206" s="4">
        <v>2</v>
      </c>
      <c r="BG206" s="4">
        <f>(COUNTIF(QuizzesByQuiz!G$2:G$100,C206)=0)*3</f>
        <v>3</v>
      </c>
      <c r="BH206" s="5">
        <v>44694.696379731744</v>
      </c>
      <c r="BI206" s="4" t="s">
        <v>1289</v>
      </c>
      <c r="BJ206" s="6">
        <f>IFERROR(BK206/BL206,"")</f>
        <v>1</v>
      </c>
      <c r="BK206" s="4">
        <v>3</v>
      </c>
      <c r="BL206" s="4">
        <f>(COUNTIF(QuizzesByQuiz!H$2:H$100,C206)=0)*3</f>
        <v>3</v>
      </c>
      <c r="BM206" s="5">
        <v>44701.693942737606</v>
      </c>
      <c r="BN206" s="4" t="s">
        <v>1289</v>
      </c>
      <c r="BO206" s="6">
        <f>IFERROR(BP206/BQ206,"")</f>
        <v>0</v>
      </c>
      <c r="BQ206" s="4">
        <v>40</v>
      </c>
      <c r="BS206" s="4" t="s">
        <v>1289</v>
      </c>
      <c r="BT206" s="6">
        <f>IFERROR(BU206/BV206,"")</f>
        <v>0.6</v>
      </c>
      <c r="BU206" s="4">
        <v>3</v>
      </c>
      <c r="BV206" s="4">
        <f>(COUNTIF(QuizzesByQuiz!I$2:I$100,C206)=0)*5</f>
        <v>5</v>
      </c>
      <c r="BW206" s="5">
        <v>44708.703370336458</v>
      </c>
      <c r="BX206" s="4" t="s">
        <v>1289</v>
      </c>
      <c r="BY206" s="6">
        <f>BZ206/CA206</f>
        <v>1</v>
      </c>
      <c r="BZ206" s="4">
        <v>100</v>
      </c>
      <c r="CA206" s="4">
        <v>100</v>
      </c>
      <c r="CB206" s="5">
        <v>44714.179324701763</v>
      </c>
      <c r="CC206" s="4" t="s">
        <v>1289</v>
      </c>
      <c r="CD206" s="6">
        <f>CE206/CF206</f>
        <v>1</v>
      </c>
      <c r="CE206" s="4">
        <v>100</v>
      </c>
      <c r="CF206" s="4">
        <v>100</v>
      </c>
      <c r="CG206" s="5">
        <v>44714.963720340129</v>
      </c>
      <c r="CH206" s="4" t="s">
        <v>1289</v>
      </c>
      <c r="CI206" s="6">
        <f>IFERROR(CJ206/CK206,"")</f>
        <v>1</v>
      </c>
      <c r="CJ206" s="4">
        <v>1</v>
      </c>
      <c r="CK206" s="4">
        <f>(COUNTIF(QuizzesByQuiz!I$2:I$100,C206)=0)*1</f>
        <v>1</v>
      </c>
      <c r="CL206" s="5">
        <v>44715.72381164234</v>
      </c>
      <c r="CM206" s="4" t="s">
        <v>1289</v>
      </c>
      <c r="CN206" s="6">
        <f>IFERROR(CO206/CP206,"")</f>
        <v>1</v>
      </c>
      <c r="CO206" s="4">
        <v>72</v>
      </c>
      <c r="CP206" s="4">
        <f>(COUNTIF('Exams by Exam'!D$2:D$5,C206)=0)*72</f>
        <v>72</v>
      </c>
      <c r="CQ206" s="5">
        <v>44720.098174348779</v>
      </c>
      <c r="CR206" s="4" t="s">
        <v>1289</v>
      </c>
      <c r="CS206" s="4" t="s">
        <v>1289</v>
      </c>
      <c r="CT206" s="6">
        <f>VLOOKUP(C206,Webwork!$G$2:$I$230,2,FALSE)/100</f>
        <v>1</v>
      </c>
    </row>
    <row r="207" spans="1:98" x14ac:dyDescent="0.2">
      <c r="A207" s="4" t="s">
        <v>374</v>
      </c>
      <c r="B207" s="4" t="s">
        <v>373</v>
      </c>
      <c r="C207" s="4" t="s">
        <v>370</v>
      </c>
      <c r="D207" s="8">
        <f>E207*20%+F207*10%+G207*40%+H207*30%</f>
        <v>0.9563731884057971</v>
      </c>
      <c r="E207" s="7">
        <f>CT207</f>
        <v>1</v>
      </c>
      <c r="F207" s="7">
        <f>(AVERAGE(K207,P207,U207,AK207,AP207,AU207,BE207,BJ207,BT207,CI207)+CD207)/(1+CD207)</f>
        <v>0.8816666666666666</v>
      </c>
      <c r="G207" s="6">
        <f>(SUM(Z207,AZ207,(BO207+BY207)/(1+BY207))-MIN(Z207,AZ207,(BO207+BY207)/(1+BY207)))/2</f>
        <v>0.96739130434782605</v>
      </c>
      <c r="H207" s="7">
        <f>CN207</f>
        <v>0.9375</v>
      </c>
      <c r="I207" s="4" t="s">
        <v>371</v>
      </c>
      <c r="J207" s="4" t="s">
        <v>1291</v>
      </c>
      <c r="K207" s="6">
        <f>IFERROR(L207/M207,"")</f>
        <v>1</v>
      </c>
      <c r="L207" s="4">
        <v>5</v>
      </c>
      <c r="M207" s="4">
        <f>(COUNTIF(QuizzesByQuiz!A$2:A$100,C207)=0)*5</f>
        <v>5</v>
      </c>
      <c r="N207" s="5">
        <v>44653.065620551526</v>
      </c>
      <c r="O207" s="4" t="s">
        <v>1289</v>
      </c>
      <c r="P207" s="6">
        <f>IFERROR(Q207/R207,"")</f>
        <v>0.5</v>
      </c>
      <c r="Q207" s="4">
        <v>2</v>
      </c>
      <c r="R207" s="4">
        <f>(COUNTIF(QuizzesByQuiz!B$2:B$100,C207)=0)*4</f>
        <v>4</v>
      </c>
      <c r="S207" s="5">
        <v>44659.684212625973</v>
      </c>
      <c r="T207" s="4" t="s">
        <v>1289</v>
      </c>
      <c r="U207" s="6">
        <f>IFERROR(V207/W207,"")</f>
        <v>0.8</v>
      </c>
      <c r="V207" s="4">
        <v>4</v>
      </c>
      <c r="W207" s="4">
        <f>(COUNTIF(QuizzesByQuiz!C$2:C$100,C207)=0)*5</f>
        <v>5</v>
      </c>
      <c r="X207" s="5">
        <v>44666.694445004119</v>
      </c>
      <c r="Y207" s="4" t="s">
        <v>1289</v>
      </c>
      <c r="Z207" s="6">
        <f>IFERROR(AA207/AB207,"")</f>
        <v>0.8</v>
      </c>
      <c r="AA207" s="4">
        <f>IF(COUNTA(AC207,AG207)&gt;0, MAX(AC207,AG207),"")</f>
        <v>20</v>
      </c>
      <c r="AB207" s="4">
        <f>25</f>
        <v>25</v>
      </c>
      <c r="AD207" s="4">
        <v>25</v>
      </c>
      <c r="AF207" s="4" t="s">
        <v>1289</v>
      </c>
      <c r="AG207" s="4">
        <v>20</v>
      </c>
      <c r="AH207" s="4">
        <v>25</v>
      </c>
      <c r="AI207" s="5">
        <v>44679.856982919075</v>
      </c>
      <c r="AJ207" s="4" t="s">
        <v>1289</v>
      </c>
      <c r="AK207" s="6">
        <f>IFERROR(AL207/AM207,"")</f>
        <v>1</v>
      </c>
      <c r="AL207" s="4">
        <v>5</v>
      </c>
      <c r="AM207" s="4">
        <f>(COUNTIF(QuizzesByQuiz!D$2:D$100,C207)=0)*5</f>
        <v>5</v>
      </c>
      <c r="AN207" s="5">
        <v>44674.701727884189</v>
      </c>
      <c r="AO207" s="4" t="s">
        <v>1289</v>
      </c>
      <c r="AP207" s="6">
        <f>IFERROR(AQ207/AR207,"")</f>
        <v>0.66666666666666663</v>
      </c>
      <c r="AQ207" s="4">
        <v>2</v>
      </c>
      <c r="AR207" s="4">
        <f>(COUNTIF(QuizzesByQuiz!E$2:E$100,C207)=0)*3</f>
        <v>3</v>
      </c>
      <c r="AS207" s="5">
        <v>44680.734393605977</v>
      </c>
      <c r="AT207" s="4" t="s">
        <v>1289</v>
      </c>
      <c r="AU207" s="6">
        <f>IFERROR(AV207/AW207,"")</f>
        <v>0</v>
      </c>
      <c r="AW207" s="4">
        <f>(COUNTIF(QuizzesByQuiz!F$2:F$100,C207)=0)*6</f>
        <v>6</v>
      </c>
      <c r="AY207" s="4" t="s">
        <v>1289</v>
      </c>
      <c r="AZ207" s="6">
        <f>IFERROR(BA207/BB207,"")</f>
        <v>0.93478260869565222</v>
      </c>
      <c r="BA207" s="4">
        <v>21.5</v>
      </c>
      <c r="BB207" s="4">
        <v>23</v>
      </c>
      <c r="BC207" s="5">
        <v>44692.292287332064</v>
      </c>
      <c r="BD207" s="4" t="s">
        <v>1289</v>
      </c>
      <c r="BE207" s="6">
        <f>IFERROR(BF207/BG207,"")</f>
        <v>0.66666666666666663</v>
      </c>
      <c r="BF207" s="4">
        <v>2</v>
      </c>
      <c r="BG207" s="4">
        <f>(COUNTIF(QuizzesByQuiz!G$2:G$100,C207)=0)*3</f>
        <v>3</v>
      </c>
      <c r="BH207" s="5">
        <v>44694.69638033658</v>
      </c>
      <c r="BI207" s="4" t="s">
        <v>1289</v>
      </c>
      <c r="BJ207" s="6">
        <f>IFERROR(BK207/BL207,"")</f>
        <v>1</v>
      </c>
      <c r="BK207" s="4">
        <v>3</v>
      </c>
      <c r="BL207" s="4">
        <f>(COUNTIF(QuizzesByQuiz!H$2:H$100,C207)=0)*3</f>
        <v>3</v>
      </c>
      <c r="BM207" s="5">
        <v>44701.693943304082</v>
      </c>
      <c r="BN207" s="4" t="s">
        <v>1289</v>
      </c>
      <c r="BO207" s="6">
        <f>IFERROR(BP207/BQ207,"")</f>
        <v>1</v>
      </c>
      <c r="BP207" s="4">
        <v>40</v>
      </c>
      <c r="BQ207" s="4">
        <v>40</v>
      </c>
      <c r="BR207" s="5">
        <v>44707.97133051986</v>
      </c>
      <c r="BS207" s="4" t="s">
        <v>1289</v>
      </c>
      <c r="BT207" s="6">
        <f>IFERROR(BU207/BV207,"")</f>
        <v>1</v>
      </c>
      <c r="BU207" s="4">
        <v>5</v>
      </c>
      <c r="BV207" s="4">
        <f>(COUNTIF(QuizzesByQuiz!I$2:I$100,C207)=0)*5</f>
        <v>5</v>
      </c>
      <c r="BW207" s="5">
        <v>44708.703370861418</v>
      </c>
      <c r="BX207" s="4" t="s">
        <v>1289</v>
      </c>
      <c r="BY207" s="6">
        <f>BZ207/CA207</f>
        <v>1</v>
      </c>
      <c r="BZ207" s="4">
        <v>100</v>
      </c>
      <c r="CA207" s="4">
        <v>100</v>
      </c>
      <c r="CB207" s="5">
        <v>44714.803612435673</v>
      </c>
      <c r="CC207" s="4" t="s">
        <v>1289</v>
      </c>
      <c r="CD207" s="6">
        <f>CE207/CF207</f>
        <v>1</v>
      </c>
      <c r="CE207" s="4">
        <v>100</v>
      </c>
      <c r="CF207" s="4">
        <v>100</v>
      </c>
      <c r="CG207" s="5">
        <v>44714.804021844757</v>
      </c>
      <c r="CH207" s="4" t="s">
        <v>1289</v>
      </c>
      <c r="CI207" s="6">
        <f>IFERROR(CJ207/CK207,"")</f>
        <v>1</v>
      </c>
      <c r="CJ207" s="4">
        <v>1</v>
      </c>
      <c r="CK207" s="4">
        <f>(COUNTIF(QuizzesByQuiz!I$2:I$100,C207)=0)*1</f>
        <v>1</v>
      </c>
      <c r="CL207" s="5">
        <v>44715.72381198009</v>
      </c>
      <c r="CM207" s="4" t="s">
        <v>1289</v>
      </c>
      <c r="CN207" s="6">
        <f>IFERROR(CO207/CP207,"")</f>
        <v>0.9375</v>
      </c>
      <c r="CO207" s="4">
        <v>67.5</v>
      </c>
      <c r="CP207" s="4">
        <f>(COUNTIF('Exams by Exam'!D$2:D$5,C207)=0)*72</f>
        <v>72</v>
      </c>
      <c r="CQ207" s="5">
        <v>44720.099913266538</v>
      </c>
      <c r="CR207" s="4" t="s">
        <v>1289</v>
      </c>
      <c r="CS207" s="4" t="s">
        <v>1289</v>
      </c>
      <c r="CT207" s="6">
        <f>VLOOKUP(C207,Webwork!$G$2:$I$230,2,FALSE)/100</f>
        <v>1</v>
      </c>
    </row>
    <row r="208" spans="1:98" x14ac:dyDescent="0.2">
      <c r="A208" s="4" t="s">
        <v>942</v>
      </c>
      <c r="B208" s="4" t="s">
        <v>941</v>
      </c>
      <c r="C208" s="4" t="s">
        <v>938</v>
      </c>
      <c r="D208" s="8">
        <f>E208*20%+F208*10%+G208*40%+H208*30%</f>
        <v>0.9563876811594203</v>
      </c>
      <c r="E208" s="7">
        <f>CT208</f>
        <v>0.99</v>
      </c>
      <c r="F208" s="7">
        <f>(AVERAGE(K208,P208,U208,AK208,AP208,AU208,BE208,BJ208,BT208,CI208)+CD208)/(1+CD208)</f>
        <v>0.81666666666666676</v>
      </c>
      <c r="G208" s="6">
        <f>(SUM(Z208,AZ208,(BO208+BY208)/(1+BY208))-MIN(Z208,AZ208,(BO208+BY208)/(1+BY208)))/2</f>
        <v>0.97826086956521741</v>
      </c>
      <c r="H208" s="7">
        <f>CN208</f>
        <v>0.95138888888888884</v>
      </c>
      <c r="I208" s="4" t="s">
        <v>939</v>
      </c>
      <c r="J208" s="4" t="s">
        <v>1290</v>
      </c>
      <c r="K208" s="6">
        <f>IFERROR(L208/M208,"")</f>
        <v>1</v>
      </c>
      <c r="L208" s="4">
        <v>5</v>
      </c>
      <c r="M208" s="4">
        <f>(COUNTIF(QuizzesByQuiz!A$2:A$100,C208)=0)*5</f>
        <v>5</v>
      </c>
      <c r="N208" s="5">
        <v>44653.067146603105</v>
      </c>
      <c r="O208" s="4" t="s">
        <v>1289</v>
      </c>
      <c r="P208" s="6">
        <f>IFERROR(Q208/R208,"")</f>
        <v>0.5</v>
      </c>
      <c r="Q208" s="4">
        <v>2</v>
      </c>
      <c r="R208" s="4">
        <f>(COUNTIF(QuizzesByQuiz!B$2:B$100,C208)=0)*4</f>
        <v>4</v>
      </c>
      <c r="S208" s="5">
        <v>44659.685435451393</v>
      </c>
      <c r="T208" s="4" t="s">
        <v>1289</v>
      </c>
      <c r="U208" s="6">
        <f>IFERROR(V208/W208,"")</f>
        <v>1</v>
      </c>
      <c r="V208" s="4">
        <v>5</v>
      </c>
      <c r="W208" s="4">
        <f>(COUNTIF(QuizzesByQuiz!C$2:C$100,C208)=0)*5</f>
        <v>5</v>
      </c>
      <c r="X208" s="5">
        <v>44667.931408803459</v>
      </c>
      <c r="Y208" s="4" t="s">
        <v>1289</v>
      </c>
      <c r="Z208" s="6">
        <f>IFERROR(AA208/AB208,"")</f>
        <v>1</v>
      </c>
      <c r="AA208" s="4">
        <f>IF(COUNTA(AC208,AG208)&gt;0, MAX(AC208,AG208),"")</f>
        <v>25</v>
      </c>
      <c r="AB208" s="4">
        <f>25</f>
        <v>25</v>
      </c>
      <c r="AC208" s="4">
        <v>25</v>
      </c>
      <c r="AD208" s="4">
        <v>25</v>
      </c>
      <c r="AE208" s="5">
        <v>44674.675352965554</v>
      </c>
      <c r="AF208" s="4" t="s">
        <v>1289</v>
      </c>
      <c r="AH208" s="4">
        <v>25</v>
      </c>
      <c r="AJ208" s="4" t="s">
        <v>1289</v>
      </c>
      <c r="AK208" s="6">
        <f>IFERROR(AL208/AM208,"")</f>
        <v>1</v>
      </c>
      <c r="AL208" s="4">
        <v>5</v>
      </c>
      <c r="AM208" s="4">
        <f>(COUNTIF(QuizzesByQuiz!D$2:D$100,C208)=0)*5</f>
        <v>5</v>
      </c>
      <c r="AN208" s="5">
        <v>44675.678842487308</v>
      </c>
      <c r="AO208" s="4" t="s">
        <v>1289</v>
      </c>
      <c r="AP208" s="6">
        <f>IFERROR(AQ208/AR208,"")</f>
        <v>1</v>
      </c>
      <c r="AQ208" s="4">
        <v>3</v>
      </c>
      <c r="AR208" s="4">
        <f>(COUNTIF(QuizzesByQuiz!E$2:E$100,C208)=0)*3</f>
        <v>3</v>
      </c>
      <c r="AS208" s="5">
        <v>44680.8043394329</v>
      </c>
      <c r="AT208" s="4" t="s">
        <v>1289</v>
      </c>
      <c r="AU208" s="6">
        <f>IFERROR(AV208/AW208,"")</f>
        <v>1</v>
      </c>
      <c r="AV208" s="4">
        <v>6</v>
      </c>
      <c r="AW208" s="4">
        <f>(COUNTIF(QuizzesByQuiz!F$2:F$100,C208)=0)*6</f>
        <v>6</v>
      </c>
      <c r="AX208" s="5">
        <v>44687.937171583275</v>
      </c>
      <c r="AY208" s="4" t="s">
        <v>1289</v>
      </c>
      <c r="AZ208" s="6">
        <f>IFERROR(BA208/BB208,"")</f>
        <v>0.95652173913043481</v>
      </c>
      <c r="BA208" s="4">
        <v>22</v>
      </c>
      <c r="BB208" s="4">
        <v>23</v>
      </c>
      <c r="BC208" s="5">
        <v>44692.285305058715</v>
      </c>
      <c r="BD208" s="4" t="s">
        <v>1289</v>
      </c>
      <c r="BE208" s="6">
        <f>IFERROR(BF208/BG208,"")</f>
        <v>0</v>
      </c>
      <c r="BG208" s="4">
        <f>(COUNTIF(QuizzesByQuiz!G$2:G$100,C208)=0)*3</f>
        <v>3</v>
      </c>
      <c r="BI208" s="4" t="s">
        <v>1289</v>
      </c>
      <c r="BJ208" s="6">
        <f>IFERROR(BK208/BL208,"")</f>
        <v>0.66666666666666663</v>
      </c>
      <c r="BK208" s="4">
        <v>2</v>
      </c>
      <c r="BL208" s="4">
        <f>(COUNTIF(QuizzesByQuiz!H$2:H$100,C208)=0)*3</f>
        <v>3</v>
      </c>
      <c r="BM208" s="5">
        <v>44701.824794095104</v>
      </c>
      <c r="BN208" s="4" t="s">
        <v>1289</v>
      </c>
      <c r="BO208" s="6">
        <f>IFERROR(BP208/BQ208,"")</f>
        <v>0.92500000000000004</v>
      </c>
      <c r="BP208" s="4">
        <v>37</v>
      </c>
      <c r="BQ208" s="4">
        <v>40</v>
      </c>
      <c r="BR208" s="5">
        <v>44707.971399355563</v>
      </c>
      <c r="BS208" s="4" t="s">
        <v>1289</v>
      </c>
      <c r="BT208" s="6">
        <f>IFERROR(BU208/BV208,"")</f>
        <v>1</v>
      </c>
      <c r="BU208" s="4">
        <v>5</v>
      </c>
      <c r="BV208" s="4">
        <f>(COUNTIF(QuizzesByQuiz!I$2:I$100,C208)=0)*5</f>
        <v>5</v>
      </c>
      <c r="BW208" s="5">
        <v>44708.725647532709</v>
      </c>
      <c r="BX208" s="4" t="s">
        <v>1289</v>
      </c>
      <c r="BY208" s="6">
        <f>BZ208/CA208</f>
        <v>0</v>
      </c>
      <c r="CA208" s="4">
        <v>100</v>
      </c>
      <c r="CC208" s="4" t="s">
        <v>1289</v>
      </c>
      <c r="CD208" s="6">
        <f>CE208/CF208</f>
        <v>0</v>
      </c>
      <c r="CF208" s="4">
        <v>100</v>
      </c>
      <c r="CH208" s="4" t="s">
        <v>1289</v>
      </c>
      <c r="CI208" s="6">
        <f>IFERROR(CJ208/CK208,"")</f>
        <v>1</v>
      </c>
      <c r="CJ208" s="4">
        <v>1</v>
      </c>
      <c r="CK208" s="4">
        <f>(COUNTIF(QuizzesByQuiz!I$2:I$100,C208)=0)*1</f>
        <v>1</v>
      </c>
      <c r="CL208" s="5">
        <v>44715.763465370444</v>
      </c>
      <c r="CM208" s="4" t="s">
        <v>1289</v>
      </c>
      <c r="CN208" s="6">
        <f>IFERROR(CO208/CP208,"")</f>
        <v>0.95138888888888884</v>
      </c>
      <c r="CO208" s="4">
        <v>68.5</v>
      </c>
      <c r="CP208" s="4">
        <f>(COUNTIF('Exams by Exam'!D$2:D$5,C208)=0)*72</f>
        <v>72</v>
      </c>
      <c r="CQ208" s="5">
        <v>44720.097940344684</v>
      </c>
      <c r="CR208" s="4" t="s">
        <v>1289</v>
      </c>
      <c r="CS208" s="4" t="s">
        <v>1289</v>
      </c>
      <c r="CT208" s="6">
        <f>VLOOKUP(C208,Webwork!$G$2:$I$230,2,FALSE)/100</f>
        <v>0.99</v>
      </c>
    </row>
    <row r="209" spans="1:98" x14ac:dyDescent="0.2">
      <c r="A209" s="4" t="s">
        <v>379</v>
      </c>
      <c r="B209" s="4" t="s">
        <v>378</v>
      </c>
      <c r="C209" s="4" t="s">
        <v>375</v>
      </c>
      <c r="D209" s="8">
        <f>E209*20%+F209*10%+G209*40%+H209*30%</f>
        <v>0.9569230072463768</v>
      </c>
      <c r="E209" s="7">
        <f>CT209</f>
        <v>0.96</v>
      </c>
      <c r="F209" s="7">
        <f>(AVERAGE(K209,P209,U209,AK209,AP209,AU209,BE209,BJ209,BT209,CI209)+CD209)/(1+CD209)</f>
        <v>0.94270833333333326</v>
      </c>
      <c r="G209" s="6">
        <f>(SUM(Z209,AZ209,(BO209+BY209)/(1+BY209))-MIN(Z209,AZ209,(BO209+BY209)/(1+BY209)))/2</f>
        <v>0.98913043478260865</v>
      </c>
      <c r="H209" s="7">
        <f>CN209</f>
        <v>0.91666666666666663</v>
      </c>
      <c r="I209" s="4" t="s">
        <v>376</v>
      </c>
      <c r="J209" s="4" t="s">
        <v>1293</v>
      </c>
      <c r="K209" s="6">
        <f>IFERROR(L209/M209,"")</f>
        <v>1</v>
      </c>
      <c r="L209" s="4">
        <v>5</v>
      </c>
      <c r="M209" s="4">
        <f>(COUNTIF(QuizzesByQuiz!A$2:A$100,C209)=0)*5</f>
        <v>5</v>
      </c>
      <c r="N209" s="5">
        <v>44650.909748251179</v>
      </c>
      <c r="O209" s="4" t="s">
        <v>1289</v>
      </c>
      <c r="P209" s="6">
        <f>IFERROR(Q209/R209,"")</f>
        <v>0.75</v>
      </c>
      <c r="Q209" s="4">
        <v>3</v>
      </c>
      <c r="R209" s="4">
        <f>(COUNTIF(QuizzesByQuiz!B$2:B$100,C209)=0)*4</f>
        <v>4</v>
      </c>
      <c r="S209" s="5">
        <v>44657.935528183632</v>
      </c>
      <c r="T209" s="4" t="s">
        <v>1289</v>
      </c>
      <c r="U209" s="6">
        <f>IFERROR(V209/W209,"")</f>
        <v>1</v>
      </c>
      <c r="V209" s="4">
        <v>5</v>
      </c>
      <c r="W209" s="4">
        <f>(COUNTIF(QuizzesByQuiz!C$2:C$100,C209)=0)*5</f>
        <v>5</v>
      </c>
      <c r="X209" s="5">
        <v>44677.865290175774</v>
      </c>
      <c r="Y209" s="4" t="s">
        <v>1289</v>
      </c>
      <c r="Z209" s="6">
        <f>IFERROR(AA209/AB209,"")</f>
        <v>1</v>
      </c>
      <c r="AA209" s="4">
        <f>IF(COUNTA(AC209,AG209)&gt;0, MAX(AC209,AG209),"")</f>
        <v>25</v>
      </c>
      <c r="AB209" s="4">
        <f>25</f>
        <v>25</v>
      </c>
      <c r="AC209" s="4">
        <v>25</v>
      </c>
      <c r="AD209" s="4">
        <v>25</v>
      </c>
      <c r="AE209" s="5">
        <v>44674.675398044346</v>
      </c>
      <c r="AF209" s="4" t="s">
        <v>1289</v>
      </c>
      <c r="AH209" s="4">
        <v>25</v>
      </c>
      <c r="AJ209" s="4" t="s">
        <v>1289</v>
      </c>
      <c r="AK209" s="6" t="str">
        <f>IFERROR(AL209/AM209,"")</f>
        <v/>
      </c>
      <c r="AM209" s="4">
        <f>(COUNTIF(QuizzesByQuiz!D$2:D$100,C209)=0)*5</f>
        <v>0</v>
      </c>
      <c r="AO209" s="4" t="s">
        <v>1289</v>
      </c>
      <c r="AP209" s="6">
        <f>IFERROR(AQ209/AR209,"")</f>
        <v>1</v>
      </c>
      <c r="AQ209" s="4">
        <v>3</v>
      </c>
      <c r="AR209" s="4">
        <f>(COUNTIF(QuizzesByQuiz!E$2:E$100,C209)=0)*3</f>
        <v>3</v>
      </c>
      <c r="AS209" s="5">
        <v>44687.925386076255</v>
      </c>
      <c r="AT209" s="4" t="s">
        <v>1289</v>
      </c>
      <c r="AU209" s="6" t="str">
        <f>IFERROR(AV209/AW209,"")</f>
        <v/>
      </c>
      <c r="AW209" s="4">
        <f>(COUNTIF(QuizzesByQuiz!F$2:F$100,C209)=0)*6</f>
        <v>0</v>
      </c>
      <c r="AY209" s="4" t="s">
        <v>1289</v>
      </c>
      <c r="AZ209" s="6">
        <f>IFERROR(BA209/BB209,"")</f>
        <v>0.97826086956521741</v>
      </c>
      <c r="BA209" s="4">
        <v>22.5</v>
      </c>
      <c r="BB209" s="4">
        <v>23</v>
      </c>
      <c r="BC209" s="5">
        <v>44692.292628918294</v>
      </c>
      <c r="BD209" s="4" t="s">
        <v>1289</v>
      </c>
      <c r="BE209" s="6">
        <f>IFERROR(BF209/BG209,"")</f>
        <v>1</v>
      </c>
      <c r="BF209" s="4">
        <v>3</v>
      </c>
      <c r="BG209" s="4">
        <f>(COUNTIF(QuizzesByQuiz!G$2:G$100,C209)=0)*3</f>
        <v>3</v>
      </c>
      <c r="BH209" s="5">
        <v>44694.823170497017</v>
      </c>
      <c r="BI209" s="4" t="s">
        <v>1289</v>
      </c>
      <c r="BJ209" s="6">
        <f>IFERROR(BK209/BL209,"")</f>
        <v>0.33333333333333331</v>
      </c>
      <c r="BK209" s="4">
        <v>1</v>
      </c>
      <c r="BL209" s="4">
        <f>(COUNTIF(QuizzesByQuiz!H$2:H$100,C209)=0)*3</f>
        <v>3</v>
      </c>
      <c r="BM209" s="5">
        <v>44702.03376627119</v>
      </c>
      <c r="BN209" s="4" t="s">
        <v>1289</v>
      </c>
      <c r="BO209" s="6">
        <f>IFERROR(BP209/BQ209,"")</f>
        <v>0</v>
      </c>
      <c r="BQ209" s="4">
        <v>40</v>
      </c>
      <c r="BS209" s="4" t="s">
        <v>1289</v>
      </c>
      <c r="BT209" s="6">
        <f>IFERROR(BU209/BV209,"")</f>
        <v>1</v>
      </c>
      <c r="BU209" s="4">
        <v>5</v>
      </c>
      <c r="BV209" s="4">
        <f>(COUNTIF(QuizzesByQuiz!I$2:I$100,C209)=0)*5</f>
        <v>5</v>
      </c>
      <c r="BW209" s="5">
        <v>44712.929439752799</v>
      </c>
      <c r="BX209" s="4" t="s">
        <v>1289</v>
      </c>
      <c r="BY209" s="6">
        <f>BZ209/CA209</f>
        <v>1</v>
      </c>
      <c r="BZ209" s="4">
        <v>100</v>
      </c>
      <c r="CA209" s="4">
        <v>100</v>
      </c>
      <c r="CB209" s="5">
        <v>44714.945820222216</v>
      </c>
      <c r="CC209" s="4" t="s">
        <v>1289</v>
      </c>
      <c r="CD209" s="6">
        <f>CE209/CF209</f>
        <v>1</v>
      </c>
      <c r="CE209" s="4">
        <v>100</v>
      </c>
      <c r="CF209" s="4">
        <v>100</v>
      </c>
      <c r="CG209" s="5">
        <v>44714.946537830983</v>
      </c>
      <c r="CH209" s="4" t="s">
        <v>1289</v>
      </c>
      <c r="CI209" s="6">
        <f>IFERROR(CJ209/CK209,"")</f>
        <v>1</v>
      </c>
      <c r="CJ209" s="4">
        <v>1</v>
      </c>
      <c r="CK209" s="4">
        <f>(COUNTIF(QuizzesByQuiz!I$2:I$100,C209)=0)*1</f>
        <v>1</v>
      </c>
      <c r="CL209" s="5">
        <v>44715.764249886146</v>
      </c>
      <c r="CM209" s="4" t="s">
        <v>1289</v>
      </c>
      <c r="CN209" s="6">
        <f>IFERROR(CO209/CP209,"")</f>
        <v>0.91666666666666663</v>
      </c>
      <c r="CO209" s="4">
        <v>66</v>
      </c>
      <c r="CP209" s="4">
        <f>(COUNTIF('Exams by Exam'!D$2:D$5,C209)=0)*72</f>
        <v>72</v>
      </c>
      <c r="CQ209" s="5">
        <v>44720.098174535196</v>
      </c>
      <c r="CR209" s="4" t="s">
        <v>1289</v>
      </c>
      <c r="CS209" s="4" t="s">
        <v>1289</v>
      </c>
      <c r="CT209" s="6">
        <f>VLOOKUP(C209,Webwork!$G$2:$I$230,2,FALSE)/100</f>
        <v>0.96</v>
      </c>
    </row>
    <row r="210" spans="1:98" x14ac:dyDescent="0.2">
      <c r="A210" s="4" t="s">
        <v>409</v>
      </c>
      <c r="B210" s="4" t="s">
        <v>408</v>
      </c>
      <c r="C210" s="4" t="s">
        <v>405</v>
      </c>
      <c r="D210" s="8">
        <f>E210*20%+F210*10%+G210*40%+H210*30%</f>
        <v>0.95894720496894426</v>
      </c>
      <c r="E210" s="7">
        <f>CT210</f>
        <v>0.99</v>
      </c>
      <c r="F210" s="7">
        <f>(AVERAGE(K210,P210,U210,AK210,AP210,AU210,BE210,BJ210,BT210,CI210)+CD210)/(1+CD210)</f>
        <v>0.84642857142857142</v>
      </c>
      <c r="G210" s="6">
        <f>(SUM(Z210,AZ210,(BO210+BY210)/(1+BY210))-MIN(Z210,AZ210,(BO210+BY210)/(1+BY210)))/2</f>
        <v>0.94076086956521743</v>
      </c>
      <c r="H210" s="7">
        <f>CN210</f>
        <v>1</v>
      </c>
      <c r="I210" s="4" t="s">
        <v>406</v>
      </c>
      <c r="J210" s="4" t="s">
        <v>1301</v>
      </c>
      <c r="K210" s="6">
        <f>IFERROR(L210/M210,"")</f>
        <v>1</v>
      </c>
      <c r="L210" s="4">
        <v>5</v>
      </c>
      <c r="M210" s="4">
        <f>(COUNTIF(QuizzesByQuiz!A$2:A$100,C210)=0)*5</f>
        <v>5</v>
      </c>
      <c r="N210" s="5">
        <v>44650.909748592734</v>
      </c>
      <c r="O210" s="4" t="s">
        <v>1289</v>
      </c>
      <c r="P210" s="6">
        <f>IFERROR(Q210/R210,"")</f>
        <v>0.25</v>
      </c>
      <c r="Q210" s="4">
        <v>1</v>
      </c>
      <c r="R210" s="4">
        <f>(COUNTIF(QuizzesByQuiz!B$2:B$100,C210)=0)*4</f>
        <v>4</v>
      </c>
      <c r="S210" s="5">
        <v>44657.935528946386</v>
      </c>
      <c r="T210" s="4" t="s">
        <v>1289</v>
      </c>
      <c r="U210" s="6">
        <f>IFERROR(V210/W210,"")</f>
        <v>0.8</v>
      </c>
      <c r="V210" s="4">
        <v>4</v>
      </c>
      <c r="W210" s="4">
        <f>(COUNTIF(QuizzesByQuiz!C$2:C$100,C210)=0)*5</f>
        <v>5</v>
      </c>
      <c r="X210" s="5">
        <v>44677.865289328125</v>
      </c>
      <c r="Y210" s="4" t="s">
        <v>1289</v>
      </c>
      <c r="Z210" s="6">
        <f>IFERROR(AA210/AB210,"")</f>
        <v>0.68</v>
      </c>
      <c r="AA210" s="4">
        <f>IF(COUNTA(AC210,AG210)&gt;0, MAX(AC210,AG210),"")</f>
        <v>17</v>
      </c>
      <c r="AB210" s="4">
        <f>25</f>
        <v>25</v>
      </c>
      <c r="AD210" s="4">
        <v>25</v>
      </c>
      <c r="AF210" s="4" t="s">
        <v>1289</v>
      </c>
      <c r="AG210" s="4">
        <v>17</v>
      </c>
      <c r="AH210" s="4">
        <v>25</v>
      </c>
      <c r="AI210" s="5">
        <v>44675.682070234383</v>
      </c>
      <c r="AJ210" s="4" t="s">
        <v>1289</v>
      </c>
      <c r="AK210" s="6" t="str">
        <f>IFERROR(AL210/AM210,"")</f>
        <v/>
      </c>
      <c r="AM210" s="4">
        <f>(COUNTIF(QuizzesByQuiz!D$2:D$100,C210)=0)*5</f>
        <v>0</v>
      </c>
      <c r="AO210" s="4" t="s">
        <v>1289</v>
      </c>
      <c r="AP210" s="6">
        <f>IFERROR(AQ210/AR210,"")</f>
        <v>1</v>
      </c>
      <c r="AQ210" s="4">
        <v>3</v>
      </c>
      <c r="AR210" s="4">
        <f>(COUNTIF(QuizzesByQuiz!E$2:E$100,C210)=0)*3</f>
        <v>3</v>
      </c>
      <c r="AS210" s="5">
        <v>44687.925386557428</v>
      </c>
      <c r="AT210" s="4" t="s">
        <v>1289</v>
      </c>
      <c r="AU210" s="6" t="str">
        <f>IFERROR(AV210/AW210,"")</f>
        <v/>
      </c>
      <c r="AW210" s="4">
        <f>(COUNTIF(QuizzesByQuiz!F$2:F$100,C210)=0)*6</f>
        <v>0</v>
      </c>
      <c r="AY210" s="4" t="s">
        <v>1289</v>
      </c>
      <c r="AZ210" s="6">
        <f>IFERROR(BA210/BB210,"")</f>
        <v>0.95652173913043481</v>
      </c>
      <c r="BA210" s="4">
        <v>22</v>
      </c>
      <c r="BB210" s="4">
        <v>23</v>
      </c>
      <c r="BC210" s="5">
        <v>44692.284238303269</v>
      </c>
      <c r="BD210" s="4" t="s">
        <v>1289</v>
      </c>
      <c r="BE210" s="6">
        <f>IFERROR(BF210/BG210,"")</f>
        <v>1</v>
      </c>
      <c r="BF210" s="4">
        <v>3</v>
      </c>
      <c r="BG210" s="4">
        <f>(COUNTIF(QuizzesByQuiz!G$2:G$100,C210)=0)*3</f>
        <v>3</v>
      </c>
      <c r="BH210" s="5">
        <v>44698.62112013383</v>
      </c>
      <c r="BI210" s="4" t="s">
        <v>1289</v>
      </c>
      <c r="BJ210" s="6" t="str">
        <f>IFERROR(BK210/BL210,"")</f>
        <v/>
      </c>
      <c r="BL210" s="4">
        <f>(COUNTIF(QuizzesByQuiz!H$2:H$100,C210)=0)*3</f>
        <v>0</v>
      </c>
      <c r="BN210" s="4" t="s">
        <v>1289</v>
      </c>
      <c r="BO210" s="6">
        <f>IFERROR(BP210/BQ210,"")</f>
        <v>0.85</v>
      </c>
      <c r="BP210" s="4">
        <v>34</v>
      </c>
      <c r="BQ210" s="4">
        <v>40</v>
      </c>
      <c r="BR210" s="5">
        <v>44707.971686015975</v>
      </c>
      <c r="BS210" s="4" t="s">
        <v>1289</v>
      </c>
      <c r="BT210" s="6">
        <f>IFERROR(BU210/BV210,"")</f>
        <v>0.8</v>
      </c>
      <c r="BU210" s="4">
        <v>4</v>
      </c>
      <c r="BV210" s="4">
        <f>(COUNTIF(QuizzesByQuiz!I$2:I$100,C210)=0)*5</f>
        <v>5</v>
      </c>
      <c r="BW210" s="5">
        <v>44712.929439982996</v>
      </c>
      <c r="BX210" s="4" t="s">
        <v>1289</v>
      </c>
      <c r="BY210" s="6">
        <f>BZ210/CA210</f>
        <v>1</v>
      </c>
      <c r="BZ210" s="4">
        <v>100</v>
      </c>
      <c r="CA210" s="4">
        <v>100</v>
      </c>
      <c r="CB210" s="5">
        <v>44718.894443432924</v>
      </c>
      <c r="CC210" s="4" t="s">
        <v>1289</v>
      </c>
      <c r="CD210" s="6">
        <f>CE210/CF210</f>
        <v>1</v>
      </c>
      <c r="CE210" s="4">
        <v>100</v>
      </c>
      <c r="CF210" s="4">
        <v>100</v>
      </c>
      <c r="CG210" s="5">
        <v>44718.895871975474</v>
      </c>
      <c r="CH210" s="4" t="s">
        <v>1289</v>
      </c>
      <c r="CI210" s="6">
        <f>IFERROR(CJ210/CK210,"")</f>
        <v>0</v>
      </c>
      <c r="CJ210" s="4">
        <v>0</v>
      </c>
      <c r="CK210" s="4">
        <f>(COUNTIF(QuizzesByQuiz!I$2:I$100,C210)=0)*1</f>
        <v>1</v>
      </c>
      <c r="CL210" s="5">
        <v>44715.763466035249</v>
      </c>
      <c r="CM210" s="4" t="s">
        <v>1289</v>
      </c>
      <c r="CN210" s="6">
        <f>IFERROR(CO210/CP210,"")</f>
        <v>1</v>
      </c>
      <c r="CO210" s="4">
        <v>72</v>
      </c>
      <c r="CP210" s="4">
        <f>(COUNTIF('Exams by Exam'!D$2:D$5,C210)=0)*72</f>
        <v>72</v>
      </c>
      <c r="CQ210" s="5">
        <v>44720.097939729145</v>
      </c>
      <c r="CR210" s="4" t="s">
        <v>1289</v>
      </c>
      <c r="CS210" s="4" t="s">
        <v>1289</v>
      </c>
      <c r="CT210" s="6">
        <f>VLOOKUP(C210,Webwork!$G$2:$I$230,2,FALSE)/100</f>
        <v>0.99</v>
      </c>
    </row>
    <row r="211" spans="1:98" x14ac:dyDescent="0.2">
      <c r="A211" s="4" t="s">
        <v>354</v>
      </c>
      <c r="B211" s="4" t="s">
        <v>353</v>
      </c>
      <c r="C211" s="4" t="s">
        <v>350</v>
      </c>
      <c r="D211" s="8">
        <f>E211*20%+F211*10%+G211*40%+H211*30%</f>
        <v>0.96308333333333329</v>
      </c>
      <c r="E211" s="7">
        <f>CT211</f>
        <v>0.99</v>
      </c>
      <c r="F211" s="7">
        <f>(AVERAGE(K211,P211,U211,AK211,AP211,AU211,BE211,BJ211,BT211,CI211)+CD211)/(1+CD211)</f>
        <v>0.80333333333333323</v>
      </c>
      <c r="G211" s="6">
        <f>(SUM(Z211,AZ211,(BO211+BY211)/(1+BY211))-MIN(Z211,AZ211,(BO211+BY211)/(1+BY211)))/2</f>
        <v>0.97750000000000004</v>
      </c>
      <c r="H211" s="7">
        <f>CN211</f>
        <v>0.97916666666666663</v>
      </c>
      <c r="I211" s="4" t="s">
        <v>351</v>
      </c>
      <c r="J211" s="4" t="s">
        <v>1291</v>
      </c>
      <c r="K211" s="6">
        <f>IFERROR(L211/M211,"")</f>
        <v>1</v>
      </c>
      <c r="L211" s="4">
        <v>5</v>
      </c>
      <c r="M211" s="4">
        <f>(COUNTIF(QuizzesByQuiz!A$2:A$100,C211)=0)*5</f>
        <v>5</v>
      </c>
      <c r="N211" s="5">
        <v>44653.065620782014</v>
      </c>
      <c r="O211" s="4" t="s">
        <v>1289</v>
      </c>
      <c r="P211" s="6">
        <f>IFERROR(Q211/R211,"")</f>
        <v>0.5</v>
      </c>
      <c r="Q211" s="4">
        <v>2</v>
      </c>
      <c r="R211" s="4">
        <f>(COUNTIF(QuizzesByQuiz!B$2:B$100,C211)=0)*4</f>
        <v>4</v>
      </c>
      <c r="S211" s="5">
        <v>44659.684212848566</v>
      </c>
      <c r="T211" s="4" t="s">
        <v>1289</v>
      </c>
      <c r="U211" s="6">
        <f>IFERROR(V211/W211,"")</f>
        <v>0.8</v>
      </c>
      <c r="V211" s="4">
        <v>4</v>
      </c>
      <c r="W211" s="4">
        <f>(COUNTIF(QuizzesByQuiz!C$2:C$100,C211)=0)*5</f>
        <v>5</v>
      </c>
      <c r="X211" s="5">
        <v>44666.694445069435</v>
      </c>
      <c r="Y211" s="4" t="s">
        <v>1289</v>
      </c>
      <c r="Z211" s="6">
        <f>IFERROR(AA211/AB211,"")</f>
        <v>0.98</v>
      </c>
      <c r="AA211" s="4">
        <f>IF(COUNTA(AC211,AG211)&gt;0, MAX(AC211,AG211),"")</f>
        <v>24.5</v>
      </c>
      <c r="AB211" s="4">
        <f>25</f>
        <v>25</v>
      </c>
      <c r="AC211" s="4">
        <v>24.5</v>
      </c>
      <c r="AD211" s="4">
        <v>25</v>
      </c>
      <c r="AE211" s="5">
        <v>44674.675294895824</v>
      </c>
      <c r="AF211" s="4" t="s">
        <v>1289</v>
      </c>
      <c r="AH211" s="4">
        <v>25</v>
      </c>
      <c r="AJ211" s="4" t="s">
        <v>1289</v>
      </c>
      <c r="AK211" s="6">
        <f>IFERROR(AL211/AM211,"")</f>
        <v>1</v>
      </c>
      <c r="AL211" s="4">
        <v>5</v>
      </c>
      <c r="AM211" s="4">
        <f>(COUNTIF(QuizzesByQuiz!D$2:D$100,C211)=0)*5</f>
        <v>5</v>
      </c>
      <c r="AN211" s="5">
        <v>44674.701728105909</v>
      </c>
      <c r="AO211" s="4" t="s">
        <v>1289</v>
      </c>
      <c r="AP211" s="6">
        <f>IFERROR(AQ211/AR211,"")</f>
        <v>0.66666666666666663</v>
      </c>
      <c r="AQ211" s="4">
        <v>2</v>
      </c>
      <c r="AR211" s="4">
        <f>(COUNTIF(QuizzesByQuiz!E$2:E$100,C211)=0)*3</f>
        <v>3</v>
      </c>
      <c r="AS211" s="5">
        <v>44680.734393845458</v>
      </c>
      <c r="AT211" s="4" t="s">
        <v>1289</v>
      </c>
      <c r="AU211" s="6">
        <f>IFERROR(AV211/AW211,"")</f>
        <v>0.16666666666666666</v>
      </c>
      <c r="AV211" s="4">
        <v>1</v>
      </c>
      <c r="AW211" s="4">
        <f>(COUNTIF(QuizzesByQuiz!F$2:F$100,C211)=0)*6</f>
        <v>6</v>
      </c>
      <c r="AX211" s="5">
        <v>44687.695803267154</v>
      </c>
      <c r="AY211" s="4" t="s">
        <v>1289</v>
      </c>
      <c r="AZ211" s="6">
        <f>IFERROR(BA211/BB211,"")</f>
        <v>0.89130434782608692</v>
      </c>
      <c r="BA211" s="4">
        <v>20.5</v>
      </c>
      <c r="BB211" s="4">
        <v>23</v>
      </c>
      <c r="BC211" s="5">
        <v>44692.28401995622</v>
      </c>
      <c r="BD211" s="4" t="s">
        <v>1289</v>
      </c>
      <c r="BE211" s="6">
        <f>IFERROR(BF211/BG211,"")</f>
        <v>0.33333333333333331</v>
      </c>
      <c r="BF211" s="4">
        <v>1</v>
      </c>
      <c r="BG211" s="4">
        <f>(COUNTIF(QuizzesByQuiz!G$2:G$100,C211)=0)*3</f>
        <v>3</v>
      </c>
      <c r="BH211" s="5">
        <v>44694.696380299283</v>
      </c>
      <c r="BI211" s="4" t="s">
        <v>1289</v>
      </c>
      <c r="BJ211" s="6">
        <f>IFERROR(BK211/BL211,"")</f>
        <v>1</v>
      </c>
      <c r="BK211" s="4">
        <v>3</v>
      </c>
      <c r="BL211" s="4">
        <f>(COUNTIF(QuizzesByQuiz!H$2:H$100,C211)=0)*3</f>
        <v>3</v>
      </c>
      <c r="BM211" s="5">
        <v>44701.693943375125</v>
      </c>
      <c r="BN211" s="4" t="s">
        <v>1289</v>
      </c>
      <c r="BO211" s="6">
        <f>IFERROR(BP211/BQ211,"")</f>
        <v>0.95</v>
      </c>
      <c r="BP211" s="4">
        <v>38</v>
      </c>
      <c r="BQ211" s="4">
        <v>40</v>
      </c>
      <c r="BR211" s="5">
        <v>44707.971322775869</v>
      </c>
      <c r="BS211" s="4" t="s">
        <v>1289</v>
      </c>
      <c r="BT211" s="6">
        <f>IFERROR(BU211/BV211,"")</f>
        <v>0.6</v>
      </c>
      <c r="BU211" s="4">
        <v>3</v>
      </c>
      <c r="BV211" s="4">
        <f>(COUNTIF(QuizzesByQuiz!I$2:I$100,C211)=0)*5</f>
        <v>5</v>
      </c>
      <c r="BW211" s="5">
        <v>44708.703371096308</v>
      </c>
      <c r="BX211" s="4" t="s">
        <v>1289</v>
      </c>
      <c r="BY211" s="6">
        <f>BZ211/CA211</f>
        <v>1</v>
      </c>
      <c r="BZ211" s="4">
        <v>100</v>
      </c>
      <c r="CA211" s="4">
        <v>100</v>
      </c>
      <c r="CB211" s="5">
        <v>44717.93361945996</v>
      </c>
      <c r="CC211" s="4" t="s">
        <v>1289</v>
      </c>
      <c r="CD211" s="6">
        <f>CE211/CF211</f>
        <v>1</v>
      </c>
      <c r="CE211" s="4">
        <v>100</v>
      </c>
      <c r="CF211" s="4">
        <v>100</v>
      </c>
      <c r="CG211" s="5">
        <v>44717.894109744979</v>
      </c>
      <c r="CH211" s="4" t="s">
        <v>1289</v>
      </c>
      <c r="CI211" s="6">
        <f>IFERROR(CJ211/CK211,"")</f>
        <v>0</v>
      </c>
      <c r="CK211" s="4">
        <f>(COUNTIF(QuizzesByQuiz!I$2:I$100,C211)=0)*1</f>
        <v>1</v>
      </c>
      <c r="CM211" s="4" t="s">
        <v>1289</v>
      </c>
      <c r="CN211" s="6">
        <f>IFERROR(CO211/CP211,"")</f>
        <v>0.97916666666666663</v>
      </c>
      <c r="CO211" s="4">
        <v>70.5</v>
      </c>
      <c r="CP211" s="4">
        <f>(COUNTIF('Exams by Exam'!D$2:D$5,C211)=0)*72</f>
        <v>72</v>
      </c>
      <c r="CQ211" s="5">
        <v>44720.097939986728</v>
      </c>
      <c r="CR211" s="4" t="s">
        <v>1289</v>
      </c>
      <c r="CS211" s="4" t="s">
        <v>1289</v>
      </c>
      <c r="CT211" s="6">
        <f>VLOOKUP(C211,Webwork!$G$2:$I$230,2,FALSE)/100</f>
        <v>0.99</v>
      </c>
    </row>
    <row r="212" spans="1:98" x14ac:dyDescent="0.2">
      <c r="A212" s="4" t="s">
        <v>827</v>
      </c>
      <c r="B212" s="4" t="s">
        <v>826</v>
      </c>
      <c r="C212" s="4" t="s">
        <v>823</v>
      </c>
      <c r="D212" s="8">
        <f>E212*20%+F212*10%+G212*40%+H212*30%</f>
        <v>0.96458333333333335</v>
      </c>
      <c r="E212" s="7">
        <f>CT212</f>
        <v>1</v>
      </c>
      <c r="F212" s="7">
        <f>(AVERAGE(K212,P212,U212,AK212,AP212,AU212,BE212,BJ212,BT212,CI212)+CD212)/(1+CD212)</f>
        <v>0.86250000000000004</v>
      </c>
      <c r="G212" s="6">
        <f>(SUM(Z212,AZ212,(BO212+BY212)/(1+BY212))-MIN(Z212,AZ212,(BO212+BY212)/(1+BY212)))/2</f>
        <v>0.95625000000000004</v>
      </c>
      <c r="H212" s="7">
        <f>CN212</f>
        <v>0.98611111111111116</v>
      </c>
      <c r="I212" s="4" t="s">
        <v>824</v>
      </c>
      <c r="J212" s="4" t="s">
        <v>1291</v>
      </c>
      <c r="K212" s="6">
        <f>IFERROR(L212/M212,"")</f>
        <v>1</v>
      </c>
      <c r="L212" s="4">
        <v>5</v>
      </c>
      <c r="M212" s="4">
        <f>(COUNTIF(QuizzesByQuiz!A$2:A$100,C212)=0)*5</f>
        <v>5</v>
      </c>
      <c r="N212" s="5">
        <v>44653.065620341098</v>
      </c>
      <c r="O212" s="4" t="s">
        <v>1289</v>
      </c>
      <c r="P212" s="6">
        <f>IFERROR(Q212/R212,"")</f>
        <v>0.75</v>
      </c>
      <c r="Q212" s="4">
        <v>3</v>
      </c>
      <c r="R212" s="4">
        <f>(COUNTIF(QuizzesByQuiz!B$2:B$100,C212)=0)*4</f>
        <v>4</v>
      </c>
      <c r="S212" s="5">
        <v>44659.684212766988</v>
      </c>
      <c r="T212" s="4" t="s">
        <v>1289</v>
      </c>
      <c r="U212" s="6">
        <f>IFERROR(V212/W212,"")</f>
        <v>1</v>
      </c>
      <c r="V212" s="4">
        <v>5</v>
      </c>
      <c r="W212" s="4">
        <f>(COUNTIF(QuizzesByQuiz!C$2:C$100,C212)=0)*5</f>
        <v>5</v>
      </c>
      <c r="X212" s="5">
        <v>44666.694445117275</v>
      </c>
      <c r="Y212" s="4" t="s">
        <v>1289</v>
      </c>
      <c r="Z212" s="6">
        <f>IFERROR(AA212/AB212,"")</f>
        <v>0.86</v>
      </c>
      <c r="AA212" s="4">
        <f>IF(COUNTA(AC212,AG212)&gt;0, MAX(AC212,AG212),"")</f>
        <v>21.5</v>
      </c>
      <c r="AB212" s="4">
        <f>25</f>
        <v>25</v>
      </c>
      <c r="AC212" s="4">
        <v>21.5</v>
      </c>
      <c r="AD212" s="4">
        <v>25</v>
      </c>
      <c r="AE212" s="5">
        <v>44674.675294702254</v>
      </c>
      <c r="AF212" s="4" t="s">
        <v>1289</v>
      </c>
      <c r="AH212" s="4">
        <v>25</v>
      </c>
      <c r="AJ212" s="4" t="s">
        <v>1289</v>
      </c>
      <c r="AK212" s="6">
        <f>IFERROR(AL212/AM212,"")</f>
        <v>1</v>
      </c>
      <c r="AL212" s="4">
        <v>5</v>
      </c>
      <c r="AM212" s="4">
        <f>(COUNTIF(QuizzesByQuiz!D$2:D$100,C212)=0)*5</f>
        <v>5</v>
      </c>
      <c r="AN212" s="5">
        <v>44674.701727741391</v>
      </c>
      <c r="AO212" s="4" t="s">
        <v>1289</v>
      </c>
      <c r="AP212" s="6">
        <f>IFERROR(AQ212/AR212,"")</f>
        <v>0.66666666666666663</v>
      </c>
      <c r="AQ212" s="4">
        <v>2</v>
      </c>
      <c r="AR212" s="4">
        <f>(COUNTIF(QuizzesByQuiz!E$2:E$100,C212)=0)*3</f>
        <v>3</v>
      </c>
      <c r="AS212" s="5">
        <v>44680.734393737541</v>
      </c>
      <c r="AT212" s="4" t="s">
        <v>1289</v>
      </c>
      <c r="AU212" s="6">
        <f>IFERROR(AV212/AW212,"")</f>
        <v>0.16666666666666666</v>
      </c>
      <c r="AV212" s="4">
        <v>1</v>
      </c>
      <c r="AW212" s="4">
        <f>(COUNTIF(QuizzesByQuiz!F$2:F$100,C212)=0)*6</f>
        <v>6</v>
      </c>
      <c r="AX212" s="5">
        <v>44687.69580328645</v>
      </c>
      <c r="AY212" s="4" t="s">
        <v>1289</v>
      </c>
      <c r="AZ212" s="6">
        <f>IFERROR(BA212/BB212,"")</f>
        <v>1</v>
      </c>
      <c r="BA212" s="4">
        <v>23</v>
      </c>
      <c r="BB212" s="4">
        <v>23</v>
      </c>
      <c r="BC212" s="5">
        <v>44692.284495415581</v>
      </c>
      <c r="BD212" s="4" t="s">
        <v>1289</v>
      </c>
      <c r="BE212" s="6">
        <f>IFERROR(BF212/BG212,"")</f>
        <v>0.66666666666666663</v>
      </c>
      <c r="BF212" s="4">
        <v>2</v>
      </c>
      <c r="BG212" s="4">
        <f>(COUNTIF(QuizzesByQuiz!G$2:G$100,C212)=0)*3</f>
        <v>3</v>
      </c>
      <c r="BH212" s="5">
        <v>44694.696380449313</v>
      </c>
      <c r="BI212" s="4" t="s">
        <v>1289</v>
      </c>
      <c r="BJ212" s="6">
        <f>IFERROR(BK212/BL212,"")</f>
        <v>1</v>
      </c>
      <c r="BK212" s="4">
        <v>3</v>
      </c>
      <c r="BL212" s="4">
        <f>(COUNTIF(QuizzesByQuiz!H$2:H$100,C212)=0)*3</f>
        <v>3</v>
      </c>
      <c r="BM212" s="5">
        <v>44701.693943656777</v>
      </c>
      <c r="BN212" s="4" t="s">
        <v>1289</v>
      </c>
      <c r="BO212" s="6">
        <f>IFERROR(BP212/BQ212,"")</f>
        <v>0.82499999999999996</v>
      </c>
      <c r="BP212" s="4">
        <v>33</v>
      </c>
      <c r="BQ212" s="4">
        <v>40</v>
      </c>
      <c r="BR212" s="5">
        <v>44707.971130222504</v>
      </c>
      <c r="BS212" s="4" t="s">
        <v>1289</v>
      </c>
      <c r="BT212" s="6">
        <f>IFERROR(BU212/BV212,"")</f>
        <v>1</v>
      </c>
      <c r="BU212" s="4">
        <v>5</v>
      </c>
      <c r="BV212" s="4">
        <f>(COUNTIF(QuizzesByQuiz!I$2:I$100,C212)=0)*5</f>
        <v>5</v>
      </c>
      <c r="BW212" s="5">
        <v>44708.703371076088</v>
      </c>
      <c r="BX212" s="4" t="s">
        <v>1289</v>
      </c>
      <c r="BY212" s="6">
        <f>BZ212/CA212</f>
        <v>1</v>
      </c>
      <c r="BZ212" s="4">
        <v>100</v>
      </c>
      <c r="CA212" s="4">
        <v>100</v>
      </c>
      <c r="CB212" s="5">
        <v>44718.103867106023</v>
      </c>
      <c r="CC212" s="4" t="s">
        <v>1289</v>
      </c>
      <c r="CD212" s="6">
        <f>CE212/CF212</f>
        <v>1</v>
      </c>
      <c r="CE212" s="4">
        <v>100</v>
      </c>
      <c r="CF212" s="4">
        <v>100</v>
      </c>
      <c r="CG212" s="5">
        <v>44718.105195337012</v>
      </c>
      <c r="CH212" s="4" t="s">
        <v>1289</v>
      </c>
      <c r="CI212" s="6">
        <f>IFERROR(CJ212/CK212,"")</f>
        <v>0</v>
      </c>
      <c r="CJ212" s="4">
        <v>0</v>
      </c>
      <c r="CK212" s="4">
        <f>(COUNTIF(QuizzesByQuiz!I$2:I$100,C212)=0)*1</f>
        <v>1</v>
      </c>
      <c r="CL212" s="5">
        <v>44715.723812010794</v>
      </c>
      <c r="CM212" s="4" t="s">
        <v>1289</v>
      </c>
      <c r="CN212" s="6">
        <f>IFERROR(CO212/CP212,"")</f>
        <v>0.98611111111111116</v>
      </c>
      <c r="CO212" s="4">
        <v>71</v>
      </c>
      <c r="CP212" s="4">
        <f>(COUNTIF('Exams by Exam'!D$2:D$5,C212)=0)*72</f>
        <v>72</v>
      </c>
      <c r="CQ212" s="5">
        <v>44720.097940689739</v>
      </c>
      <c r="CR212" s="4" t="s">
        <v>1289</v>
      </c>
      <c r="CS212" s="4" t="s">
        <v>1289</v>
      </c>
      <c r="CT212" s="6">
        <f>VLOOKUP(C212,Webwork!$G$2:$I$230,2,FALSE)/100</f>
        <v>1</v>
      </c>
    </row>
    <row r="213" spans="1:98" x14ac:dyDescent="0.2">
      <c r="A213" s="4" t="s">
        <v>1096</v>
      </c>
      <c r="B213" s="4" t="s">
        <v>1095</v>
      </c>
      <c r="C213" s="4" t="s">
        <v>1092</v>
      </c>
      <c r="D213" s="8">
        <f>E213*20%+F213*10%+G213*40%+H213*30%</f>
        <v>0.96824999999999994</v>
      </c>
      <c r="E213" s="7">
        <f>CT213</f>
        <v>1</v>
      </c>
      <c r="F213" s="7">
        <f>(AVERAGE(K213,P213,U213,AK213,AP213,AU213,BE213,BJ213,BT213,CI213)+CD213)/(1+CD213)</f>
        <v>0.9375</v>
      </c>
      <c r="G213" s="6">
        <f>(SUM(Z213,AZ213,(BO213+BY213)/(1+BY213))-MIN(Z213,AZ213,(BO213+BY213)/(1+BY213)))/2</f>
        <v>0.96749999999999992</v>
      </c>
      <c r="H213" s="7">
        <f>CN213</f>
        <v>0.95833333333333337</v>
      </c>
      <c r="I213" s="4" t="s">
        <v>1093</v>
      </c>
      <c r="J213" s="4" t="s">
        <v>1301</v>
      </c>
      <c r="K213" s="6">
        <f>IFERROR(L213/M213,"")</f>
        <v>1</v>
      </c>
      <c r="L213" s="4">
        <v>5</v>
      </c>
      <c r="M213" s="4">
        <f>(COUNTIF(QuizzesByQuiz!A$2:A$100,C213)=0)*5</f>
        <v>5</v>
      </c>
      <c r="N213" s="5">
        <v>44650.909748578444</v>
      </c>
      <c r="O213" s="4" t="s">
        <v>1289</v>
      </c>
      <c r="P213" s="6">
        <f>IFERROR(Q213/R213,"")</f>
        <v>0.5</v>
      </c>
      <c r="Q213" s="4">
        <v>2</v>
      </c>
      <c r="R213" s="4">
        <f>(COUNTIF(QuizzesByQuiz!B$2:B$100,C213)=0)*4</f>
        <v>4</v>
      </c>
      <c r="S213" s="5">
        <v>44657.93552852008</v>
      </c>
      <c r="T213" s="4" t="s">
        <v>1289</v>
      </c>
      <c r="U213" s="6">
        <f>IFERROR(V213/W213,"")</f>
        <v>1</v>
      </c>
      <c r="V213" s="4">
        <v>5</v>
      </c>
      <c r="W213" s="4">
        <f>(COUNTIF(QuizzesByQuiz!C$2:C$100,C213)=0)*5</f>
        <v>5</v>
      </c>
      <c r="X213" s="5">
        <v>44677.86528929427</v>
      </c>
      <c r="Y213" s="4" t="s">
        <v>1289</v>
      </c>
      <c r="Z213" s="6">
        <f>IFERROR(AA213/AB213,"")</f>
        <v>0.96</v>
      </c>
      <c r="AA213" s="4">
        <f>IF(COUNTA(AC213,AG213)&gt;0, MAX(AC213,AG213),"")</f>
        <v>24</v>
      </c>
      <c r="AB213" s="4">
        <f>25</f>
        <v>25</v>
      </c>
      <c r="AD213" s="4">
        <v>25</v>
      </c>
      <c r="AF213" s="4" t="s">
        <v>1289</v>
      </c>
      <c r="AG213" s="4">
        <v>24</v>
      </c>
      <c r="AH213" s="4">
        <v>25</v>
      </c>
      <c r="AI213" s="5">
        <v>44675.684659725834</v>
      </c>
      <c r="AJ213" s="4" t="s">
        <v>1289</v>
      </c>
      <c r="AK213" s="6" t="str">
        <f>IFERROR(AL213/AM213,"")</f>
        <v/>
      </c>
      <c r="AM213" s="4">
        <f>(COUNTIF(QuizzesByQuiz!D$2:D$100,C213)=0)*5</f>
        <v>0</v>
      </c>
      <c r="AO213" s="4" t="s">
        <v>1289</v>
      </c>
      <c r="AP213" s="6">
        <f>IFERROR(AQ213/AR213,"")</f>
        <v>1</v>
      </c>
      <c r="AQ213" s="4">
        <v>3</v>
      </c>
      <c r="AR213" s="4">
        <f>(COUNTIF(QuizzesByQuiz!E$2:E$100,C213)=0)*3</f>
        <v>3</v>
      </c>
      <c r="AS213" s="5">
        <v>44687.925385368319</v>
      </c>
      <c r="AT213" s="4" t="s">
        <v>1289</v>
      </c>
      <c r="AU213" s="6" t="str">
        <f>IFERROR(AV213/AW213,"")</f>
        <v/>
      </c>
      <c r="AW213" s="4">
        <f>(COUNTIF(QuizzesByQuiz!F$2:F$100,C213)=0)*6</f>
        <v>0</v>
      </c>
      <c r="AY213" s="4" t="s">
        <v>1289</v>
      </c>
      <c r="AZ213" s="6">
        <f>IFERROR(BA213/BB213,"")</f>
        <v>0.95652173913043481</v>
      </c>
      <c r="BA213" s="4">
        <v>22</v>
      </c>
      <c r="BB213" s="4">
        <v>23</v>
      </c>
      <c r="BC213" s="5">
        <v>44692.286000517153</v>
      </c>
      <c r="BD213" s="4" t="s">
        <v>1289</v>
      </c>
      <c r="BE213" s="6">
        <f>IFERROR(BF213/BG213,"")</f>
        <v>1</v>
      </c>
      <c r="BF213" s="4">
        <v>3</v>
      </c>
      <c r="BG213" s="4">
        <f>(COUNTIF(QuizzesByQuiz!G$2:G$100,C213)=0)*3</f>
        <v>3</v>
      </c>
      <c r="BH213" s="5">
        <v>44694.82317057949</v>
      </c>
      <c r="BI213" s="4" t="s">
        <v>1289</v>
      </c>
      <c r="BJ213" s="6">
        <f>IFERROR(BK213/BL213,"")</f>
        <v>1</v>
      </c>
      <c r="BK213" s="4">
        <v>3</v>
      </c>
      <c r="BL213" s="4">
        <f>(COUNTIF(QuizzesByQuiz!H$2:H$100,C213)=0)*3</f>
        <v>3</v>
      </c>
      <c r="BM213" s="5">
        <v>44702.033766585162</v>
      </c>
      <c r="BN213" s="4" t="s">
        <v>1289</v>
      </c>
      <c r="BO213" s="6">
        <f>IFERROR(BP213/BQ213,"")</f>
        <v>0.97499999999999998</v>
      </c>
      <c r="BP213" s="4">
        <v>39</v>
      </c>
      <c r="BQ213" s="4">
        <v>40</v>
      </c>
      <c r="BR213" s="5">
        <v>44707.971282700921</v>
      </c>
      <c r="BS213" s="4" t="s">
        <v>1289</v>
      </c>
      <c r="BT213" s="6">
        <f>IFERROR(BU213/BV213,"")</f>
        <v>1</v>
      </c>
      <c r="BU213" s="4">
        <v>5</v>
      </c>
      <c r="BV213" s="4">
        <f>(COUNTIF(QuizzesByQuiz!I$2:I$100,C213)=0)*5</f>
        <v>5</v>
      </c>
      <c r="BW213" s="5">
        <v>44712.929439964355</v>
      </c>
      <c r="BX213" s="4" t="s">
        <v>1289</v>
      </c>
      <c r="BY213" s="6">
        <f>BZ213/CA213</f>
        <v>0</v>
      </c>
      <c r="CA213" s="4">
        <v>100</v>
      </c>
      <c r="CC213" s="4" t="s">
        <v>1289</v>
      </c>
      <c r="CD213" s="6">
        <f>CE213/CF213</f>
        <v>0</v>
      </c>
      <c r="CF213" s="4">
        <v>100</v>
      </c>
      <c r="CH213" s="4" t="s">
        <v>1289</v>
      </c>
      <c r="CI213" s="6">
        <f>IFERROR(CJ213/CK213,"")</f>
        <v>1</v>
      </c>
      <c r="CJ213" s="4">
        <v>1</v>
      </c>
      <c r="CK213" s="4">
        <f>(COUNTIF(QuizzesByQuiz!I$2:I$100,C213)=0)*1</f>
        <v>1</v>
      </c>
      <c r="CL213" s="5">
        <v>44715.764250296619</v>
      </c>
      <c r="CM213" s="4" t="s">
        <v>1289</v>
      </c>
      <c r="CN213" s="6">
        <f>IFERROR(CO213/CP213,"")</f>
        <v>0.95833333333333337</v>
      </c>
      <c r="CO213" s="4">
        <v>69</v>
      </c>
      <c r="CP213" s="4">
        <f>(COUNTIF('Exams by Exam'!D$2:D$5,C213)=0)*72</f>
        <v>72</v>
      </c>
      <c r="CQ213" s="5">
        <v>44720.098174590414</v>
      </c>
      <c r="CR213" s="4" t="s">
        <v>1289</v>
      </c>
      <c r="CS213" s="4" t="s">
        <v>1289</v>
      </c>
      <c r="CT213" s="6">
        <f>VLOOKUP(C213,Webwork!$G$2:$I$230,2,FALSE)/100</f>
        <v>1</v>
      </c>
    </row>
    <row r="214" spans="1:98" x14ac:dyDescent="0.2">
      <c r="A214" s="4" t="s">
        <v>456</v>
      </c>
      <c r="B214" s="4" t="s">
        <v>1184</v>
      </c>
      <c r="C214" s="4" t="s">
        <v>1181</v>
      </c>
      <c r="D214" s="8">
        <f>E214*20%+F214*10%+G214*40%+H214*30%</f>
        <v>0.96955434782608707</v>
      </c>
      <c r="E214" s="7">
        <f>CT214</f>
        <v>1</v>
      </c>
      <c r="F214" s="7">
        <f>(AVERAGE(K214,P214,U214,AK214,AP214,AU214,BE214,BJ214,BT214,CI214)+CD214)/(1+CD214)</f>
        <v>0.89083333333333337</v>
      </c>
      <c r="G214" s="6">
        <f>(SUM(Z214,AZ214,(BO214+BY214)/(1+BY214))-MIN(Z214,AZ214,(BO214+BY214)/(1+BY214)))/2</f>
        <v>0.97201086956521765</v>
      </c>
      <c r="H214" s="7">
        <f>CN214</f>
        <v>0.97222222222222221</v>
      </c>
      <c r="I214" s="4" t="s">
        <v>1182</v>
      </c>
      <c r="J214" s="4" t="s">
        <v>1290</v>
      </c>
      <c r="K214" s="6">
        <f>IFERROR(L214/M214,"")</f>
        <v>1</v>
      </c>
      <c r="L214" s="4">
        <v>5</v>
      </c>
      <c r="M214" s="4">
        <f>(COUNTIF(QuizzesByQuiz!A$2:A$100,C214)=0)*5</f>
        <v>5</v>
      </c>
      <c r="N214" s="5">
        <v>44653.06714755157</v>
      </c>
      <c r="O214" s="4" t="s">
        <v>1289</v>
      </c>
      <c r="P214" s="6">
        <f>IFERROR(Q214/R214,"")</f>
        <v>0.75</v>
      </c>
      <c r="Q214" s="4">
        <v>3</v>
      </c>
      <c r="R214" s="4">
        <f>(COUNTIF(QuizzesByQuiz!B$2:B$100,C214)=0)*4</f>
        <v>4</v>
      </c>
      <c r="S214" s="5">
        <v>44659.685435516272</v>
      </c>
      <c r="T214" s="4" t="s">
        <v>1289</v>
      </c>
      <c r="U214" s="6">
        <f>IFERROR(V214/W214,"")</f>
        <v>0.8</v>
      </c>
      <c r="V214" s="4">
        <v>4</v>
      </c>
      <c r="W214" s="4">
        <f>(COUNTIF(QuizzesByQuiz!C$2:C$100,C214)=0)*5</f>
        <v>5</v>
      </c>
      <c r="X214" s="5">
        <v>44667.931408861354</v>
      </c>
      <c r="Y214" s="4" t="s">
        <v>1289</v>
      </c>
      <c r="Z214" s="6">
        <f>IFERROR(AA214/AB214,"")</f>
        <v>0.88</v>
      </c>
      <c r="AA214" s="4">
        <f>IF(COUNTA(AC214,AG214)&gt;0, MAX(AC214,AG214),"")</f>
        <v>22</v>
      </c>
      <c r="AB214" s="4">
        <f>25</f>
        <v>25</v>
      </c>
      <c r="AD214" s="4">
        <v>25</v>
      </c>
      <c r="AF214" s="4" t="s">
        <v>1289</v>
      </c>
      <c r="AG214" s="4">
        <v>22</v>
      </c>
      <c r="AH214" s="4">
        <v>25</v>
      </c>
      <c r="AI214" s="5">
        <v>44675.682345864676</v>
      </c>
      <c r="AJ214" s="4" t="s">
        <v>1289</v>
      </c>
      <c r="AK214" s="6">
        <f>IFERROR(AL214/AM214,"")</f>
        <v>1</v>
      </c>
      <c r="AL214" s="4">
        <v>5</v>
      </c>
      <c r="AM214" s="4">
        <f>(COUNTIF(QuizzesByQuiz!D$2:D$100,C214)=0)*5</f>
        <v>5</v>
      </c>
      <c r="AN214" s="5">
        <v>44675.678842608439</v>
      </c>
      <c r="AO214" s="4" t="s">
        <v>1289</v>
      </c>
      <c r="AP214" s="6">
        <f>IFERROR(AQ214/AR214,"")</f>
        <v>0.66666666666666663</v>
      </c>
      <c r="AQ214" s="4">
        <v>2</v>
      </c>
      <c r="AR214" s="4">
        <f>(COUNTIF(QuizzesByQuiz!E$2:E$100,C214)=0)*3</f>
        <v>3</v>
      </c>
      <c r="AS214" s="5">
        <v>44680.804339446986</v>
      </c>
      <c r="AT214" s="4" t="s">
        <v>1289</v>
      </c>
      <c r="AU214" s="6">
        <f>IFERROR(AV214/AW214,"")</f>
        <v>0.66666666666666663</v>
      </c>
      <c r="AV214" s="4">
        <v>4</v>
      </c>
      <c r="AW214" s="4">
        <f>(COUNTIF(QuizzesByQuiz!F$2:F$100,C214)=0)*6</f>
        <v>6</v>
      </c>
      <c r="AX214" s="5">
        <v>44687.937171750556</v>
      </c>
      <c r="AY214" s="4" t="s">
        <v>1289</v>
      </c>
      <c r="AZ214" s="6">
        <f>IFERROR(BA214/BB214,"")</f>
        <v>0.95652173913043481</v>
      </c>
      <c r="BA214" s="4">
        <v>22</v>
      </c>
      <c r="BB214" s="4">
        <v>23</v>
      </c>
      <c r="BC214" s="5">
        <v>44692.285683802329</v>
      </c>
      <c r="BD214" s="4" t="s">
        <v>1289</v>
      </c>
      <c r="BE214" s="6">
        <f>IFERROR(BF214/BG214,"")</f>
        <v>1</v>
      </c>
      <c r="BF214" s="4">
        <v>3</v>
      </c>
      <c r="BG214" s="4">
        <f>(COUNTIF(QuizzesByQuiz!G$2:G$100,C214)=0)*3</f>
        <v>3</v>
      </c>
      <c r="BH214" s="5">
        <v>44698.621120462347</v>
      </c>
      <c r="BI214" s="4" t="s">
        <v>1289</v>
      </c>
      <c r="BJ214" s="6">
        <f>IFERROR(BK214/BL214,"")</f>
        <v>0.33333333333333331</v>
      </c>
      <c r="BK214" s="4">
        <v>1</v>
      </c>
      <c r="BL214" s="4">
        <f>(COUNTIF(QuizzesByQuiz!H$2:H$100,C214)=0)*3</f>
        <v>3</v>
      </c>
      <c r="BM214" s="5">
        <v>44701.824794223081</v>
      </c>
      <c r="BN214" s="4" t="s">
        <v>1289</v>
      </c>
      <c r="BO214" s="6">
        <f>IFERROR(BP214/BQ214,"")</f>
        <v>0.97499999999999998</v>
      </c>
      <c r="BP214" s="4">
        <v>39</v>
      </c>
      <c r="BQ214" s="4">
        <v>40</v>
      </c>
      <c r="BR214" s="5">
        <v>44707.971320314391</v>
      </c>
      <c r="BS214" s="4" t="s">
        <v>1289</v>
      </c>
      <c r="BT214" s="6">
        <f>IFERROR(BU214/BV214,"")</f>
        <v>0.6</v>
      </c>
      <c r="BU214" s="4">
        <v>3</v>
      </c>
      <c r="BV214" s="4">
        <f>(COUNTIF(QuizzesByQuiz!I$2:I$100,C214)=0)*5</f>
        <v>5</v>
      </c>
      <c r="BW214" s="5">
        <v>44708.725647725907</v>
      </c>
      <c r="BX214" s="4" t="s">
        <v>1289</v>
      </c>
      <c r="BY214" s="6">
        <f>BZ214/CA214</f>
        <v>1</v>
      </c>
      <c r="BZ214" s="4">
        <v>100</v>
      </c>
      <c r="CA214" s="4">
        <v>100</v>
      </c>
      <c r="CB214" s="5">
        <v>44716.151441272363</v>
      </c>
      <c r="CC214" s="4" t="s">
        <v>1289</v>
      </c>
      <c r="CD214" s="6">
        <f>CE214/CF214</f>
        <v>1</v>
      </c>
      <c r="CE214" s="4">
        <v>100</v>
      </c>
      <c r="CF214" s="4">
        <v>100</v>
      </c>
      <c r="CG214" s="5">
        <v>44716.153165218915</v>
      </c>
      <c r="CH214" s="4" t="s">
        <v>1289</v>
      </c>
      <c r="CI214" s="6">
        <f>IFERROR(CJ214/CK214,"")</f>
        <v>1</v>
      </c>
      <c r="CJ214" s="4">
        <v>1</v>
      </c>
      <c r="CK214" s="4">
        <f>(COUNTIF(QuizzesByQuiz!I$2:I$100,C214)=0)*1</f>
        <v>1</v>
      </c>
      <c r="CL214" s="5">
        <v>44715.763465394673</v>
      </c>
      <c r="CM214" s="4" t="s">
        <v>1289</v>
      </c>
      <c r="CN214" s="6">
        <f>IFERROR(CO214/CP214,"")</f>
        <v>0.97222222222222221</v>
      </c>
      <c r="CO214" s="4">
        <v>70</v>
      </c>
      <c r="CP214" s="4">
        <f>(COUNTIF('Exams by Exam'!D$2:D$5,C214)=0)*72</f>
        <v>72</v>
      </c>
      <c r="CQ214" s="5">
        <v>44720.098172375103</v>
      </c>
      <c r="CR214" s="4" t="s">
        <v>1289</v>
      </c>
      <c r="CS214" s="4" t="s">
        <v>1289</v>
      </c>
      <c r="CT214" s="6">
        <f>VLOOKUP(C214,Webwork!$G$2:$I$230,2,FALSE)/100</f>
        <v>1</v>
      </c>
    </row>
    <row r="215" spans="1:98" x14ac:dyDescent="0.2">
      <c r="A215" s="4" t="s">
        <v>486</v>
      </c>
      <c r="B215" s="4" t="s">
        <v>566</v>
      </c>
      <c r="C215" s="4" t="s">
        <v>563</v>
      </c>
      <c r="D215" s="8">
        <f>E215*20%+F215*10%+G215*40%+H215*30%</f>
        <v>0.97025000000000006</v>
      </c>
      <c r="E215" s="7">
        <f>CT215</f>
        <v>0.99</v>
      </c>
      <c r="F215" s="7">
        <f>(AVERAGE(K215,P215,U215,AK215,AP215,AU215,BE215,BJ215,BT215,CI215)+CD215)/(1+CD215)</f>
        <v>0.88250000000000006</v>
      </c>
      <c r="G215" s="6">
        <f>(SUM(Z215,AZ215,(BO215+BY215)/(1+BY215))-MIN(Z215,AZ215,(BO215+BY215)/(1+BY215)))/2</f>
        <v>0.96</v>
      </c>
      <c r="H215" s="7">
        <f>CN215</f>
        <v>1</v>
      </c>
      <c r="I215" s="4" t="s">
        <v>564</v>
      </c>
      <c r="J215" s="4" t="s">
        <v>1294</v>
      </c>
      <c r="K215" s="6">
        <f>IFERROR(L215/M215,"")</f>
        <v>1</v>
      </c>
      <c r="L215" s="4">
        <v>5</v>
      </c>
      <c r="M215" s="4">
        <f>(COUNTIF(QuizzesByQuiz!A$2:A$100,C215)=0)*5</f>
        <v>5</v>
      </c>
      <c r="N215" s="5">
        <v>44653.065620902977</v>
      </c>
      <c r="O215" s="4" t="s">
        <v>1289</v>
      </c>
      <c r="P215" s="6">
        <f>IFERROR(Q215/R215,"")</f>
        <v>0.75</v>
      </c>
      <c r="Q215" s="4">
        <v>3</v>
      </c>
      <c r="R215" s="4">
        <f>(COUNTIF(QuizzesByQuiz!B$2:B$100,C215)=0)*4</f>
        <v>4</v>
      </c>
      <c r="S215" s="5">
        <v>44659.684211718399</v>
      </c>
      <c r="T215" s="4" t="s">
        <v>1289</v>
      </c>
      <c r="U215" s="6">
        <f>IFERROR(V215/W215,"")</f>
        <v>0.6</v>
      </c>
      <c r="V215" s="4">
        <v>3</v>
      </c>
      <c r="W215" s="4">
        <f>(COUNTIF(QuizzesByQuiz!C$2:C$100,C215)=0)*5</f>
        <v>5</v>
      </c>
      <c r="X215" s="5">
        <v>44666.694445432353</v>
      </c>
      <c r="Y215" s="4" t="s">
        <v>1289</v>
      </c>
      <c r="Z215" s="6">
        <f>IFERROR(AA215/AB215,"")</f>
        <v>0.92</v>
      </c>
      <c r="AA215" s="4">
        <f>IF(COUNTA(AC215,AG215)&gt;0, MAX(AC215,AG215),"")</f>
        <v>23</v>
      </c>
      <c r="AB215" s="4">
        <f>25</f>
        <v>25</v>
      </c>
      <c r="AC215" s="4">
        <v>23</v>
      </c>
      <c r="AD215" s="4">
        <v>25</v>
      </c>
      <c r="AE215" s="5">
        <v>44674.675397881263</v>
      </c>
      <c r="AF215" s="4" t="s">
        <v>1289</v>
      </c>
      <c r="AH215" s="4">
        <v>25</v>
      </c>
      <c r="AJ215" s="4" t="s">
        <v>1289</v>
      </c>
      <c r="AK215" s="6">
        <f>IFERROR(AL215/AM215,"")</f>
        <v>1</v>
      </c>
      <c r="AL215" s="4">
        <v>5</v>
      </c>
      <c r="AM215" s="4">
        <f>(COUNTIF(QuizzesByQuiz!D$2:D$100,C215)=0)*5</f>
        <v>5</v>
      </c>
      <c r="AN215" s="5">
        <v>44674.701728423272</v>
      </c>
      <c r="AO215" s="4" t="s">
        <v>1289</v>
      </c>
      <c r="AP215" s="6">
        <f>IFERROR(AQ215/AR215,"")</f>
        <v>0.66666666666666663</v>
      </c>
      <c r="AQ215" s="4">
        <v>2</v>
      </c>
      <c r="AR215" s="4">
        <f>(COUNTIF(QuizzesByQuiz!E$2:E$100,C215)=0)*3</f>
        <v>3</v>
      </c>
      <c r="AS215" s="5">
        <v>44680.734393040941</v>
      </c>
      <c r="AT215" s="4" t="s">
        <v>1289</v>
      </c>
      <c r="AU215" s="6">
        <f>IFERROR(AV215/AW215,"")</f>
        <v>0.16666666666666666</v>
      </c>
      <c r="AV215" s="4">
        <v>1</v>
      </c>
      <c r="AW215" s="4">
        <f>(COUNTIF(QuizzesByQuiz!F$2:F$100,C215)=0)*6</f>
        <v>6</v>
      </c>
      <c r="AX215" s="5">
        <v>44687.695802980037</v>
      </c>
      <c r="AY215" s="4" t="s">
        <v>1289</v>
      </c>
      <c r="AZ215" s="6">
        <f>IFERROR(BA215/BB215,"")</f>
        <v>0.82608695652173914</v>
      </c>
      <c r="BA215" s="4">
        <v>19</v>
      </c>
      <c r="BB215" s="4">
        <v>23</v>
      </c>
      <c r="BC215" s="5">
        <v>44692.284495474341</v>
      </c>
      <c r="BD215" s="4" t="s">
        <v>1289</v>
      </c>
      <c r="BE215" s="6">
        <f>IFERROR(BF215/BG215,"")</f>
        <v>0.66666666666666663</v>
      </c>
      <c r="BF215" s="4">
        <v>2</v>
      </c>
      <c r="BG215" s="4">
        <f>(COUNTIF(QuizzesByQuiz!G$2:G$100,C215)=0)*3</f>
        <v>3</v>
      </c>
      <c r="BH215" s="5">
        <v>44694.696380678637</v>
      </c>
      <c r="BI215" s="4" t="s">
        <v>1289</v>
      </c>
      <c r="BJ215" s="6">
        <f>IFERROR(BK215/BL215,"")</f>
        <v>1</v>
      </c>
      <c r="BK215" s="4">
        <v>3</v>
      </c>
      <c r="BL215" s="4">
        <f>(COUNTIF(QuizzesByQuiz!H$2:H$100,C215)=0)*3</f>
        <v>3</v>
      </c>
      <c r="BM215" s="5">
        <v>44701.693943748614</v>
      </c>
      <c r="BN215" s="4" t="s">
        <v>1289</v>
      </c>
      <c r="BO215" s="6">
        <f>IFERROR(BP215/BQ215,"")</f>
        <v>1</v>
      </c>
      <c r="BP215" s="4">
        <v>40</v>
      </c>
      <c r="BQ215" s="4">
        <v>40</v>
      </c>
      <c r="BR215" s="5">
        <v>44707.971376578229</v>
      </c>
      <c r="BS215" s="4" t="s">
        <v>1289</v>
      </c>
      <c r="BT215" s="6">
        <f>IFERROR(BU215/BV215,"")</f>
        <v>0.8</v>
      </c>
      <c r="BU215" s="4">
        <v>4</v>
      </c>
      <c r="BV215" s="4">
        <f>(COUNTIF(QuizzesByQuiz!I$2:I$100,C215)=0)*5</f>
        <v>5</v>
      </c>
      <c r="BW215" s="5">
        <v>44708.703370102608</v>
      </c>
      <c r="BX215" s="4" t="s">
        <v>1289</v>
      </c>
      <c r="BY215" s="6">
        <f>BZ215/CA215</f>
        <v>1</v>
      </c>
      <c r="BZ215" s="4">
        <v>100</v>
      </c>
      <c r="CA215" s="4">
        <v>100</v>
      </c>
      <c r="CB215" s="5">
        <v>44714.905324002131</v>
      </c>
      <c r="CC215" s="4" t="s">
        <v>1289</v>
      </c>
      <c r="CD215" s="6">
        <f>CE215/CF215</f>
        <v>1</v>
      </c>
      <c r="CE215" s="4">
        <v>100</v>
      </c>
      <c r="CF215" s="4">
        <v>100</v>
      </c>
      <c r="CG215" s="5">
        <v>44714.942516758114</v>
      </c>
      <c r="CH215" s="4" t="s">
        <v>1289</v>
      </c>
      <c r="CI215" s="6">
        <f>IFERROR(CJ215/CK215,"")</f>
        <v>1</v>
      </c>
      <c r="CJ215" s="4">
        <v>1</v>
      </c>
      <c r="CK215" s="4">
        <f>(COUNTIF(QuizzesByQuiz!I$2:I$100,C215)=0)*1</f>
        <v>1</v>
      </c>
      <c r="CL215" s="5">
        <v>44715.723812255448</v>
      </c>
      <c r="CM215" s="4" t="s">
        <v>1289</v>
      </c>
      <c r="CN215" s="6">
        <f>IFERROR(CO215/CP215,"")</f>
        <v>1</v>
      </c>
      <c r="CO215" s="4">
        <v>72</v>
      </c>
      <c r="CP215" s="4">
        <f>(COUNTIF('Exams by Exam'!D$2:D$5,C215)=0)*72</f>
        <v>72</v>
      </c>
      <c r="CQ215" s="5">
        <v>44720.098174759696</v>
      </c>
      <c r="CR215" s="4" t="s">
        <v>1289</v>
      </c>
      <c r="CS215" s="4" t="s">
        <v>1289</v>
      </c>
      <c r="CT215" s="6">
        <f>VLOOKUP(C215,Webwork!$G$2:$I$230,2,FALSE)/100</f>
        <v>0.99</v>
      </c>
    </row>
    <row r="216" spans="1:98" x14ac:dyDescent="0.2">
      <c r="A216" s="4" t="s">
        <v>812</v>
      </c>
      <c r="B216" s="4" t="s">
        <v>811</v>
      </c>
      <c r="C216" s="4" t="s">
        <v>808</v>
      </c>
      <c r="D216" s="8">
        <f>E216*20%+F216*10%+G216*40%+H216*30%</f>
        <v>0.97094384057971017</v>
      </c>
      <c r="E216" s="7">
        <f>CT216</f>
        <v>0.99</v>
      </c>
      <c r="F216" s="7">
        <f>(AVERAGE(K216,P216,U216,AK216,AP216,AU216,BE216,BJ216,BT216,CI216)+CD216)/(1+CD216)</f>
        <v>0.87291666666666667</v>
      </c>
      <c r="G216" s="6">
        <f>(SUM(Z216,AZ216,(BO216+BY216)/(1+BY216))-MIN(Z216,AZ216,(BO216+BY216)/(1+BY216)))/2</f>
        <v>0.96413043478260874</v>
      </c>
      <c r="H216" s="7">
        <f>CN216</f>
        <v>1</v>
      </c>
      <c r="I216" s="4" t="s">
        <v>809</v>
      </c>
      <c r="J216" s="4" t="s">
        <v>1292</v>
      </c>
      <c r="K216" s="6">
        <f>IFERROR(L216/M216,"")</f>
        <v>1</v>
      </c>
      <c r="L216" s="4">
        <v>5</v>
      </c>
      <c r="M216" s="4">
        <f>(COUNTIF(QuizzesByQuiz!A$2:A$100,C216)=0)*5</f>
        <v>5</v>
      </c>
      <c r="N216" s="5">
        <v>44650.909749002371</v>
      </c>
      <c r="O216" s="4" t="s">
        <v>1289</v>
      </c>
      <c r="P216" s="6">
        <f>IFERROR(Q216/R216,"")</f>
        <v>0.5</v>
      </c>
      <c r="Q216" s="4">
        <v>2</v>
      </c>
      <c r="R216" s="4">
        <f>(COUNTIF(QuizzesByQuiz!B$2:B$100,C216)=0)*4</f>
        <v>4</v>
      </c>
      <c r="S216" s="5">
        <v>44659.685435734835</v>
      </c>
      <c r="T216" s="4" t="s">
        <v>1289</v>
      </c>
      <c r="U216" s="6">
        <f>IFERROR(V216/W216,"")</f>
        <v>0.8</v>
      </c>
      <c r="V216" s="4">
        <v>4</v>
      </c>
      <c r="W216" s="4">
        <f>(COUNTIF(QuizzesByQuiz!C$2:C$100,C216)=0)*5</f>
        <v>5</v>
      </c>
      <c r="X216" s="5">
        <v>44677.865288244175</v>
      </c>
      <c r="Y216" s="4" t="s">
        <v>1289</v>
      </c>
      <c r="Z216" s="6">
        <f>IFERROR(AA216/AB216,"")</f>
        <v>0.86</v>
      </c>
      <c r="AA216" s="4">
        <f>IF(COUNTA(AC216,AG216)&gt;0, MAX(AC216,AG216),"")</f>
        <v>21.5</v>
      </c>
      <c r="AB216" s="4">
        <f>25</f>
        <v>25</v>
      </c>
      <c r="AC216" s="4">
        <v>21.5</v>
      </c>
      <c r="AD216" s="4">
        <v>25</v>
      </c>
      <c r="AE216" s="5">
        <v>44674.675359378947</v>
      </c>
      <c r="AF216" s="4" t="s">
        <v>1289</v>
      </c>
      <c r="AH216" s="4">
        <v>25</v>
      </c>
      <c r="AJ216" s="4" t="s">
        <v>1289</v>
      </c>
      <c r="AK216" s="6" t="str">
        <f>IFERROR(AL216/AM216,"")</f>
        <v/>
      </c>
      <c r="AM216" s="4">
        <f>(COUNTIF(QuizzesByQuiz!D$2:D$100,C216)=0)*5</f>
        <v>0</v>
      </c>
      <c r="AO216" s="4" t="s">
        <v>1289</v>
      </c>
      <c r="AP216" s="6">
        <f>IFERROR(AQ216/AR216,"")</f>
        <v>0.33333333333333331</v>
      </c>
      <c r="AQ216" s="4">
        <v>1</v>
      </c>
      <c r="AR216" s="4">
        <f>(COUNTIF(QuizzesByQuiz!E$2:E$100,C216)=0)*3</f>
        <v>3</v>
      </c>
      <c r="AS216" s="5">
        <v>44680.80433878077</v>
      </c>
      <c r="AT216" s="4" t="s">
        <v>1289</v>
      </c>
      <c r="AU216" s="6" t="str">
        <f>IFERROR(AV216/AW216,"")</f>
        <v/>
      </c>
      <c r="AV216" s="4">
        <v>5</v>
      </c>
      <c r="AW216" s="4">
        <f>(COUNTIF(QuizzesByQuiz!F$2:F$100,C216)=0)*6</f>
        <v>0</v>
      </c>
      <c r="AX216" s="5">
        <v>44687.937172316619</v>
      </c>
      <c r="AY216" s="4" t="s">
        <v>1289</v>
      </c>
      <c r="AZ216" s="6">
        <f>IFERROR(BA216/BB216,"")</f>
        <v>0.97826086956521741</v>
      </c>
      <c r="BA216" s="4">
        <v>22.5</v>
      </c>
      <c r="BB216" s="4">
        <v>23</v>
      </c>
      <c r="BC216" s="5">
        <v>44692.28423836868</v>
      </c>
      <c r="BD216" s="4" t="s">
        <v>1289</v>
      </c>
      <c r="BE216" s="6">
        <f>IFERROR(BF216/BG216,"")</f>
        <v>0.66666666666666663</v>
      </c>
      <c r="BF216" s="4">
        <v>2</v>
      </c>
      <c r="BG216" s="4">
        <f>(COUNTIF(QuizzesByQuiz!G$2:G$100,C216)=0)*3</f>
        <v>3</v>
      </c>
      <c r="BH216" s="5">
        <v>44698.621119510295</v>
      </c>
      <c r="BI216" s="4" t="s">
        <v>1289</v>
      </c>
      <c r="BJ216" s="6">
        <f>IFERROR(BK216/BL216,"")</f>
        <v>0.66666666666666663</v>
      </c>
      <c r="BK216" s="4">
        <v>2</v>
      </c>
      <c r="BL216" s="4">
        <f>(COUNTIF(QuizzesByQuiz!H$2:H$100,C216)=0)*3</f>
        <v>3</v>
      </c>
      <c r="BM216" s="5">
        <v>44701.824794308428</v>
      </c>
      <c r="BN216" s="4" t="s">
        <v>1289</v>
      </c>
      <c r="BO216" s="6">
        <f>IFERROR(BP216/BQ216,"")</f>
        <v>0.95</v>
      </c>
      <c r="BP216" s="4">
        <v>38</v>
      </c>
      <c r="BQ216" s="4">
        <v>40</v>
      </c>
      <c r="BR216" s="5">
        <v>44707.971178924876</v>
      </c>
      <c r="BS216" s="4" t="s">
        <v>1289</v>
      </c>
      <c r="BT216" s="6">
        <f>IFERROR(BU216/BV216,"")</f>
        <v>1</v>
      </c>
      <c r="BU216" s="4">
        <v>5</v>
      </c>
      <c r="BV216" s="4">
        <f>(COUNTIF(QuizzesByQuiz!I$2:I$100,C216)=0)*5</f>
        <v>5</v>
      </c>
      <c r="BW216" s="5">
        <v>44708.72564748751</v>
      </c>
      <c r="BX216" s="4" t="s">
        <v>1289</v>
      </c>
      <c r="BY216" s="6">
        <f>BZ216/CA216</f>
        <v>0</v>
      </c>
      <c r="CA216" s="4">
        <v>100</v>
      </c>
      <c r="CC216" s="4" t="s">
        <v>1289</v>
      </c>
      <c r="CD216" s="6">
        <f>CE216/CF216</f>
        <v>1</v>
      </c>
      <c r="CE216" s="4">
        <v>100</v>
      </c>
      <c r="CF216" s="4">
        <v>100</v>
      </c>
      <c r="CG216" s="5">
        <v>44714.821391804508</v>
      </c>
      <c r="CH216" s="4" t="s">
        <v>1289</v>
      </c>
      <c r="CI216" s="6">
        <f>IFERROR(CJ216/CK216,"")</f>
        <v>1</v>
      </c>
      <c r="CJ216" s="4">
        <v>1</v>
      </c>
      <c r="CK216" s="4">
        <f>(COUNTIF(QuizzesByQuiz!I$2:I$100,C216)=0)*1</f>
        <v>1</v>
      </c>
      <c r="CL216" s="5">
        <v>44715.763466238495</v>
      </c>
      <c r="CM216" s="4" t="s">
        <v>1289</v>
      </c>
      <c r="CN216" s="6">
        <f>IFERROR(CO216/CP216,"")</f>
        <v>1</v>
      </c>
      <c r="CO216" s="4">
        <v>72</v>
      </c>
      <c r="CP216" s="4">
        <f>(COUNTIF('Exams by Exam'!D$2:D$5,C216)=0)*72</f>
        <v>72</v>
      </c>
      <c r="CQ216" s="5">
        <v>44720.098174503728</v>
      </c>
      <c r="CR216" s="4" t="s">
        <v>1289</v>
      </c>
      <c r="CS216" s="4" t="s">
        <v>1289</v>
      </c>
      <c r="CT216" s="6">
        <f>VLOOKUP(C216,Webwork!$G$2:$I$230,2,FALSE)/100</f>
        <v>0.99</v>
      </c>
    </row>
    <row r="217" spans="1:98" x14ac:dyDescent="0.2">
      <c r="A217" s="4" t="s">
        <v>293</v>
      </c>
      <c r="B217" s="4" t="s">
        <v>292</v>
      </c>
      <c r="C217" s="4" t="s">
        <v>289</v>
      </c>
      <c r="D217" s="8">
        <f>E217*20%+F217*10%+G217*40%+H217*30%</f>
        <v>0.97227536231884071</v>
      </c>
      <c r="E217" s="7">
        <f>CT217</f>
        <v>0.99</v>
      </c>
      <c r="F217" s="7">
        <f>(AVERAGE(K217,P217,U217,AK217,AP217,AU217,BE217,BJ217,BT217,CI217)+CD217)/(1+CD217)</f>
        <v>0.91666666666666674</v>
      </c>
      <c r="G217" s="6">
        <f>(SUM(Z217,AZ217,(BO217+BY217)/(1+BY217))-MIN(Z217,AZ217,(BO217+BY217)/(1+BY217)))/2</f>
        <v>0.95652173913043481</v>
      </c>
      <c r="H217" s="7">
        <f>CN217</f>
        <v>1</v>
      </c>
      <c r="I217" s="4" t="s">
        <v>290</v>
      </c>
      <c r="J217" s="4" t="s">
        <v>1293</v>
      </c>
      <c r="K217" s="6" t="str">
        <f>IFERROR(L217/M217,"")</f>
        <v/>
      </c>
      <c r="O217" s="4" t="s">
        <v>1289</v>
      </c>
      <c r="P217" s="6" t="str">
        <f>IFERROR(Q217/R217,"")</f>
        <v/>
      </c>
      <c r="R217" s="4">
        <f>(COUNTIF(QuizzesByQuiz!B$2:B$100,C217)=0)*4</f>
        <v>0</v>
      </c>
      <c r="T217" s="4" t="s">
        <v>1289</v>
      </c>
      <c r="U217" s="6">
        <f>IFERROR(V217/W217,"")</f>
        <v>1</v>
      </c>
      <c r="V217" s="4">
        <v>5</v>
      </c>
      <c r="W217" s="4">
        <f>(COUNTIF(QuizzesByQuiz!C$2:C$100,C217)=0)*5</f>
        <v>5</v>
      </c>
      <c r="X217" s="5">
        <v>44677.865287869034</v>
      </c>
      <c r="Y217" s="4" t="s">
        <v>1289</v>
      </c>
      <c r="Z217" s="6">
        <f>IFERROR(AA217/AB217,"")</f>
        <v>1</v>
      </c>
      <c r="AA217" s="4">
        <f>IF(COUNTA(AC217,AG217)&gt;0, MAX(AC217,AG217),"")</f>
        <v>25</v>
      </c>
      <c r="AB217" s="4">
        <f>25</f>
        <v>25</v>
      </c>
      <c r="AD217" s="4">
        <v>25</v>
      </c>
      <c r="AF217" s="4" t="s">
        <v>1289</v>
      </c>
      <c r="AG217" s="4">
        <v>25</v>
      </c>
      <c r="AH217" s="4">
        <v>25</v>
      </c>
      <c r="AI217" s="5">
        <v>44675.682345732166</v>
      </c>
      <c r="AJ217" s="4" t="s">
        <v>1289</v>
      </c>
      <c r="AK217" s="6" t="str">
        <f>IFERROR(AL217/AM217,"")</f>
        <v/>
      </c>
      <c r="AM217" s="4">
        <f>(COUNTIF(QuizzesByQuiz!D$2:D$100,C217)=0)*5</f>
        <v>0</v>
      </c>
      <c r="AO217" s="4" t="s">
        <v>1289</v>
      </c>
      <c r="AP217" s="6">
        <f>IFERROR(AQ217/AR217,"")</f>
        <v>0.66666666666666663</v>
      </c>
      <c r="AQ217" s="4">
        <v>2</v>
      </c>
      <c r="AR217" s="4">
        <f>(COUNTIF(QuizzesByQuiz!E$2:E$100,C217)=0)*3</f>
        <v>3</v>
      </c>
      <c r="AS217" s="5">
        <v>44687.92538631933</v>
      </c>
      <c r="AT217" s="4" t="s">
        <v>1289</v>
      </c>
      <c r="AU217" s="6" t="str">
        <f>IFERROR(AV217/AW217,"")</f>
        <v/>
      </c>
      <c r="AW217" s="4">
        <f>(COUNTIF(QuizzesByQuiz!F$2:F$100,C217)=0)*6</f>
        <v>0</v>
      </c>
      <c r="AY217" s="4" t="s">
        <v>1289</v>
      </c>
      <c r="AZ217" s="6">
        <f>IFERROR(BA217/BB217,"")</f>
        <v>0.91304347826086951</v>
      </c>
      <c r="BA217" s="4">
        <v>21</v>
      </c>
      <c r="BB217" s="4">
        <v>23</v>
      </c>
      <c r="BC217" s="5">
        <v>44692.284921211904</v>
      </c>
      <c r="BD217" s="4" t="s">
        <v>1289</v>
      </c>
      <c r="BE217" s="6">
        <f>IFERROR(BF217/BG217,"")</f>
        <v>1</v>
      </c>
      <c r="BF217" s="4">
        <v>3</v>
      </c>
      <c r="BG217" s="4">
        <f>(COUNTIF(QuizzesByQuiz!G$2:G$100,C217)=0)*3</f>
        <v>3</v>
      </c>
      <c r="BH217" s="5">
        <v>44694.823170440635</v>
      </c>
      <c r="BI217" s="4" t="s">
        <v>1289</v>
      </c>
      <c r="BJ217" s="6">
        <f>IFERROR(BK217/BL217,"")</f>
        <v>0.33333333333333331</v>
      </c>
      <c r="BK217" s="4">
        <v>1</v>
      </c>
      <c r="BL217" s="4">
        <f>(COUNTIF(QuizzesByQuiz!H$2:H$100,C217)=0)*3</f>
        <v>3</v>
      </c>
      <c r="BM217" s="5">
        <v>44702.033766302251</v>
      </c>
      <c r="BN217" s="4" t="s">
        <v>1289</v>
      </c>
      <c r="BO217" s="6">
        <f>IFERROR(BP217/BQ217,"")</f>
        <v>0</v>
      </c>
      <c r="BQ217" s="4">
        <v>40</v>
      </c>
      <c r="BS217" s="4" t="s">
        <v>1289</v>
      </c>
      <c r="BT217" s="6">
        <f>IFERROR(BU217/BV217,"")</f>
        <v>1</v>
      </c>
      <c r="BU217" s="4">
        <v>5</v>
      </c>
      <c r="BV217" s="4">
        <f>(COUNTIF(QuizzesByQuiz!I$2:I$100,C217)=0)*5</f>
        <v>5</v>
      </c>
      <c r="BW217" s="5">
        <v>44712.929439772328</v>
      </c>
      <c r="BX217" s="4" t="s">
        <v>1289</v>
      </c>
      <c r="BY217" s="6">
        <f>BZ217/CA217</f>
        <v>1</v>
      </c>
      <c r="BZ217" s="4">
        <v>100</v>
      </c>
      <c r="CA217" s="4">
        <v>100</v>
      </c>
      <c r="CB217" s="5">
        <v>44713.953300612811</v>
      </c>
      <c r="CC217" s="4" t="s">
        <v>1289</v>
      </c>
      <c r="CD217" s="6">
        <f>CE217/CF217</f>
        <v>1</v>
      </c>
      <c r="CE217" s="4">
        <v>100</v>
      </c>
      <c r="CF217" s="4">
        <v>100</v>
      </c>
      <c r="CG217" s="5">
        <v>44713.953592352365</v>
      </c>
      <c r="CH217" s="4" t="s">
        <v>1289</v>
      </c>
      <c r="CI217" s="6">
        <f>IFERROR(CJ217/CK217,"")</f>
        <v>1</v>
      </c>
      <c r="CJ217" s="4">
        <v>1</v>
      </c>
      <c r="CK217" s="4">
        <f>(COUNTIF(QuizzesByQuiz!I$2:I$100,C217)=0)*1</f>
        <v>1</v>
      </c>
      <c r="CL217" s="5">
        <v>44715.764250046399</v>
      </c>
      <c r="CM217" s="4" t="s">
        <v>1289</v>
      </c>
      <c r="CN217" s="6">
        <f>IFERROR(CO217/CP217,"")</f>
        <v>1</v>
      </c>
      <c r="CO217" s="4">
        <v>72</v>
      </c>
      <c r="CP217" s="4">
        <f>(COUNTIF('Exams by Exam'!D$2:D$5,C217)=0)*72</f>
        <v>72</v>
      </c>
      <c r="CQ217" s="5">
        <v>44720.097940059859</v>
      </c>
      <c r="CR217" s="4" t="s">
        <v>1289</v>
      </c>
      <c r="CS217" s="4" t="s">
        <v>1289</v>
      </c>
      <c r="CT217" s="6">
        <f>VLOOKUP(C217,Webwork!$G$2:$I$230,2,FALSE)/100</f>
        <v>0.99</v>
      </c>
    </row>
    <row r="218" spans="1:98" x14ac:dyDescent="0.2">
      <c r="A218" s="4" t="s">
        <v>552</v>
      </c>
      <c r="B218" s="4" t="s">
        <v>551</v>
      </c>
      <c r="C218" s="4" t="s">
        <v>548</v>
      </c>
      <c r="D218" s="8">
        <f>E218*20%+F218*10%+G218*40%+H218*30%</f>
        <v>0.97547101449275364</v>
      </c>
      <c r="E218" s="7">
        <f>CT218</f>
        <v>0.95</v>
      </c>
      <c r="F218" s="7">
        <f>(AVERAGE(K218,P218,U218,AK218,AP218,AU218,BE218,BJ218,BT218,CI218)+CD218)/(1+CD218)</f>
        <v>0.94166666666666676</v>
      </c>
      <c r="G218" s="6">
        <f>(SUM(Z218,AZ218,(BO218+BY218)/(1+BY218))-MIN(Z218,AZ218,(BO218+BY218)/(1+BY218)))/2</f>
        <v>0.97826086956521741</v>
      </c>
      <c r="H218" s="7">
        <f>CN218</f>
        <v>1</v>
      </c>
      <c r="I218" s="4" t="s">
        <v>549</v>
      </c>
      <c r="J218" s="4" t="s">
        <v>1294</v>
      </c>
      <c r="K218" s="6">
        <f>IFERROR(L218/M218,"")</f>
        <v>1</v>
      </c>
      <c r="L218" s="4">
        <v>5</v>
      </c>
      <c r="M218" s="4">
        <f>(COUNTIF(QuizzesByQuiz!A$2:A$100,C218)=0)*5</f>
        <v>5</v>
      </c>
      <c r="N218" s="5">
        <v>44653.065620868481</v>
      </c>
      <c r="O218" s="4" t="s">
        <v>1289</v>
      </c>
      <c r="P218" s="6">
        <f>IFERROR(Q218/R218,"")</f>
        <v>0.75</v>
      </c>
      <c r="Q218" s="4">
        <v>3</v>
      </c>
      <c r="R218" s="4">
        <f>(COUNTIF(QuizzesByQuiz!B$2:B$100,C218)=0)*4</f>
        <v>4</v>
      </c>
      <c r="S218" s="5">
        <v>44659.684211756234</v>
      </c>
      <c r="T218" s="4" t="s">
        <v>1289</v>
      </c>
      <c r="U218" s="6">
        <f>IFERROR(V218/W218,"")</f>
        <v>1</v>
      </c>
      <c r="V218" s="4">
        <v>5</v>
      </c>
      <c r="W218" s="4">
        <f>(COUNTIF(QuizzesByQuiz!C$2:C$100,C218)=0)*5</f>
        <v>5</v>
      </c>
      <c r="X218" s="5">
        <v>44666.694445493893</v>
      </c>
      <c r="Y218" s="4" t="s">
        <v>1289</v>
      </c>
      <c r="Z218" s="6">
        <f>IFERROR(AA218/AB218,"")</f>
        <v>1</v>
      </c>
      <c r="AA218" s="4">
        <f>IF(COUNTA(AC218,AG218)&gt;0, MAX(AC218,AG218),"")</f>
        <v>25</v>
      </c>
      <c r="AB218" s="4">
        <f>25</f>
        <v>25</v>
      </c>
      <c r="AD218" s="4">
        <v>25</v>
      </c>
      <c r="AF218" s="4" t="s">
        <v>1289</v>
      </c>
      <c r="AG218" s="4">
        <v>25</v>
      </c>
      <c r="AH218" s="4">
        <v>25</v>
      </c>
      <c r="AI218" s="5">
        <v>44675.684659972409</v>
      </c>
      <c r="AJ218" s="4" t="s">
        <v>1289</v>
      </c>
      <c r="AK218" s="6">
        <f>IFERROR(AL218/AM218,"")</f>
        <v>1</v>
      </c>
      <c r="AL218" s="4">
        <v>5</v>
      </c>
      <c r="AM218" s="4">
        <f>(COUNTIF(QuizzesByQuiz!D$2:D$100,C218)=0)*5</f>
        <v>5</v>
      </c>
      <c r="AN218" s="5">
        <v>44674.701728399494</v>
      </c>
      <c r="AO218" s="4" t="s">
        <v>1289</v>
      </c>
      <c r="AP218" s="6">
        <f>IFERROR(AQ218/AR218,"")</f>
        <v>1</v>
      </c>
      <c r="AQ218" s="4">
        <v>3</v>
      </c>
      <c r="AR218" s="4">
        <f>(COUNTIF(QuizzesByQuiz!E$2:E$100,C218)=0)*3</f>
        <v>3</v>
      </c>
      <c r="AS218" s="5">
        <v>44680.734392996572</v>
      </c>
      <c r="AT218" s="4" t="s">
        <v>1289</v>
      </c>
      <c r="AU218" s="6">
        <f>IFERROR(AV218/AW218,"")</f>
        <v>0.66666666666666663</v>
      </c>
      <c r="AV218" s="4">
        <v>4</v>
      </c>
      <c r="AW218" s="4">
        <f>(COUNTIF(QuizzesByQuiz!F$2:F$100,C218)=0)*6</f>
        <v>6</v>
      </c>
      <c r="AX218" s="5">
        <v>44687.695803027258</v>
      </c>
      <c r="AY218" s="4" t="s">
        <v>1289</v>
      </c>
      <c r="AZ218" s="6">
        <f>IFERROR(BA218/BB218,"")</f>
        <v>0.95652173913043481</v>
      </c>
      <c r="BA218" s="4">
        <v>22</v>
      </c>
      <c r="BB218" s="4">
        <v>23</v>
      </c>
      <c r="BC218" s="5">
        <v>44692.285683819631</v>
      </c>
      <c r="BD218" s="4" t="s">
        <v>1289</v>
      </c>
      <c r="BE218" s="6">
        <f>IFERROR(BF218/BG218,"")</f>
        <v>1</v>
      </c>
      <c r="BF218" s="4">
        <v>3</v>
      </c>
      <c r="BG218" s="4">
        <f>(COUNTIF(QuizzesByQuiz!G$2:G$100,C218)=0)*3</f>
        <v>3</v>
      </c>
      <c r="BH218" s="5">
        <v>44694.696380691697</v>
      </c>
      <c r="BI218" s="4" t="s">
        <v>1289</v>
      </c>
      <c r="BJ218" s="6">
        <f>IFERROR(BK218/BL218,"")</f>
        <v>1</v>
      </c>
      <c r="BK218" s="4">
        <v>3</v>
      </c>
      <c r="BL218" s="4">
        <f>(COUNTIF(QuizzesByQuiz!H$2:H$100,C218)=0)*3</f>
        <v>3</v>
      </c>
      <c r="BM218" s="5">
        <v>44701.693943725681</v>
      </c>
      <c r="BN218" s="4" t="s">
        <v>1289</v>
      </c>
      <c r="BO218" s="6">
        <f>IFERROR(BP218/BQ218,"")</f>
        <v>0</v>
      </c>
      <c r="BQ218" s="4">
        <v>40</v>
      </c>
      <c r="BS218" s="4" t="s">
        <v>1289</v>
      </c>
      <c r="BT218" s="6">
        <f>IFERROR(BU218/BV218,"")</f>
        <v>1</v>
      </c>
      <c r="BU218" s="4">
        <v>5</v>
      </c>
      <c r="BV218" s="4">
        <f>(COUNTIF(QuizzesByQuiz!I$2:I$100,C218)=0)*5</f>
        <v>5</v>
      </c>
      <c r="BW218" s="5">
        <v>44708.703370129086</v>
      </c>
      <c r="BX218" s="4" t="s">
        <v>1289</v>
      </c>
      <c r="BY218" s="6">
        <f>BZ218/CA218</f>
        <v>0</v>
      </c>
      <c r="CA218" s="4">
        <v>100</v>
      </c>
      <c r="CC218" s="4" t="s">
        <v>1289</v>
      </c>
      <c r="CD218" s="6">
        <f>CE218/CF218</f>
        <v>0</v>
      </c>
      <c r="CF218" s="4">
        <v>100</v>
      </c>
      <c r="CH218" s="4" t="s">
        <v>1289</v>
      </c>
      <c r="CI218" s="6">
        <f>IFERROR(CJ218/CK218,"")</f>
        <v>1</v>
      </c>
      <c r="CJ218" s="4">
        <v>1</v>
      </c>
      <c r="CK218" s="4">
        <f>(COUNTIF(QuizzesByQuiz!I$2:I$100,C218)=0)*1</f>
        <v>1</v>
      </c>
      <c r="CL218" s="5">
        <v>44715.723812224875</v>
      </c>
      <c r="CM218" s="4" t="s">
        <v>1289</v>
      </c>
      <c r="CN218" s="6">
        <f>IFERROR(CO218/CP218,"")</f>
        <v>1</v>
      </c>
      <c r="CO218" s="4">
        <v>72</v>
      </c>
      <c r="CP218" s="4">
        <f>(COUNTIF('Exams by Exam'!D$2:D$5,C218)=0)*72</f>
        <v>72</v>
      </c>
      <c r="CQ218" s="5">
        <v>44720.098174742481</v>
      </c>
      <c r="CR218" s="4" t="s">
        <v>1289</v>
      </c>
      <c r="CS218" s="4" t="s">
        <v>1289</v>
      </c>
      <c r="CT218" s="6">
        <f>VLOOKUP(C218,Webwork!$G$2:$I$230,2,FALSE)/100</f>
        <v>0.95</v>
      </c>
    </row>
    <row r="219" spans="1:98" x14ac:dyDescent="0.2">
      <c r="A219" s="4" t="s">
        <v>236</v>
      </c>
      <c r="B219" s="4" t="s">
        <v>235</v>
      </c>
      <c r="C219" s="4" t="s">
        <v>231</v>
      </c>
      <c r="D219" s="8">
        <f>E219*20%+F219*10%+G219*40%+H219*30%</f>
        <v>0.97687318840579707</v>
      </c>
      <c r="E219" s="7">
        <f>CT219</f>
        <v>1</v>
      </c>
      <c r="F219" s="7">
        <f>(AVERAGE(K219,P219,U219,AK219,AP219,AU219,BE219,BJ219,BT219,CI219)+CD219)/(1+CD219)</f>
        <v>0.89916666666666667</v>
      </c>
      <c r="G219" s="6">
        <f>(SUM(Z219,AZ219,(BO219+BY219)/(1+BY219))-MIN(Z219,AZ219,(BO219+BY219)/(1+BY219)))/2</f>
        <v>0.96739130434782594</v>
      </c>
      <c r="H219" s="7">
        <f>CN219</f>
        <v>1</v>
      </c>
      <c r="I219" s="4" t="s">
        <v>233</v>
      </c>
      <c r="J219" s="4" t="s">
        <v>1302</v>
      </c>
      <c r="K219" s="6">
        <f>IFERROR(L219/M219,"")</f>
        <v>1</v>
      </c>
      <c r="L219" s="4">
        <v>5</v>
      </c>
      <c r="M219" s="4">
        <f>(COUNTIF(QuizzesByQuiz!A$2:A$100,C219)=0)*5</f>
        <v>5</v>
      </c>
      <c r="N219" s="5">
        <v>44653.065619649031</v>
      </c>
      <c r="O219" s="4" t="s">
        <v>1289</v>
      </c>
      <c r="P219" s="6">
        <f>IFERROR(Q219/R219,"")</f>
        <v>0.25</v>
      </c>
      <c r="Q219" s="4">
        <v>1</v>
      </c>
      <c r="R219" s="4">
        <f>(COUNTIF(QuizzesByQuiz!B$2:B$100,C219)=0)*4</f>
        <v>4</v>
      </c>
      <c r="S219" s="5">
        <v>44659.684212193475</v>
      </c>
      <c r="T219" s="4" t="s">
        <v>1289</v>
      </c>
      <c r="U219" s="6">
        <f>IFERROR(V219/W219,"")</f>
        <v>1</v>
      </c>
      <c r="V219" s="4">
        <v>5</v>
      </c>
      <c r="W219" s="4">
        <f>(COUNTIF(QuizzesByQuiz!C$2:C$100,C219)=0)*5</f>
        <v>5</v>
      </c>
      <c r="X219" s="5">
        <v>44666.694444429711</v>
      </c>
      <c r="Y219" s="4" t="s">
        <v>1289</v>
      </c>
      <c r="Z219" s="6">
        <f>IFERROR(AA219/AB219,"")</f>
        <v>0.68</v>
      </c>
      <c r="AA219" s="4">
        <f>IF(COUNTA(AC219,AG219)&gt;0, MAX(AC219,AG219),"")</f>
        <v>17</v>
      </c>
      <c r="AB219" s="4">
        <f>25</f>
        <v>25</v>
      </c>
      <c r="AD219" s="4">
        <v>25</v>
      </c>
      <c r="AF219" s="4" t="s">
        <v>1289</v>
      </c>
      <c r="AG219" s="4">
        <v>17</v>
      </c>
      <c r="AH219" s="4">
        <v>25</v>
      </c>
      <c r="AI219" s="5">
        <v>44675.6820703673</v>
      </c>
      <c r="AJ219" s="4" t="s">
        <v>1289</v>
      </c>
      <c r="AK219" s="6">
        <f>IFERROR(AL219/AM219,"")</f>
        <v>1</v>
      </c>
      <c r="AL219" s="4">
        <v>5</v>
      </c>
      <c r="AM219" s="4">
        <f>(COUNTIF(QuizzesByQuiz!D$2:D$100,C219)=0)*5</f>
        <v>5</v>
      </c>
      <c r="AN219" s="5">
        <v>44674.701726974803</v>
      </c>
      <c r="AO219" s="4" t="s">
        <v>1289</v>
      </c>
      <c r="AP219" s="6">
        <f>IFERROR(AQ219/AR219,"")</f>
        <v>0.66666666666666663</v>
      </c>
      <c r="AQ219" s="4">
        <v>2</v>
      </c>
      <c r="AR219" s="4">
        <f>(COUNTIF(QuizzesByQuiz!E$2:E$100,C219)=0)*3</f>
        <v>3</v>
      </c>
      <c r="AS219" s="5">
        <v>44680.734393195351</v>
      </c>
      <c r="AT219" s="4" t="s">
        <v>1289</v>
      </c>
      <c r="AU219" s="6">
        <f>IFERROR(AV219/AW219,"")</f>
        <v>0.66666666666666663</v>
      </c>
      <c r="AV219" s="4">
        <v>4</v>
      </c>
      <c r="AW219" s="4">
        <f>(COUNTIF(QuizzesByQuiz!F$2:F$100,C219)=0)*6</f>
        <v>6</v>
      </c>
      <c r="AX219" s="5">
        <v>44687.695802507253</v>
      </c>
      <c r="AY219" s="4" t="s">
        <v>1289</v>
      </c>
      <c r="AZ219" s="6">
        <f>IFERROR(BA219/BB219,"")</f>
        <v>0.93478260869565222</v>
      </c>
      <c r="BA219" s="4">
        <v>21.5</v>
      </c>
      <c r="BB219" s="4">
        <v>23</v>
      </c>
      <c r="BC219" s="5">
        <v>44692.284495296553</v>
      </c>
      <c r="BD219" s="4" t="s">
        <v>1289</v>
      </c>
      <c r="BE219" s="6">
        <f>IFERROR(BF219/BG219,"")</f>
        <v>1</v>
      </c>
      <c r="BF219" s="4">
        <v>3</v>
      </c>
      <c r="BG219" s="4">
        <f>(COUNTIF(QuizzesByQuiz!G$2:G$100,C219)=0)*3</f>
        <v>3</v>
      </c>
      <c r="BH219" s="5">
        <v>44694.696379766079</v>
      </c>
      <c r="BI219" s="4" t="s">
        <v>1289</v>
      </c>
      <c r="BJ219" s="6">
        <f>IFERROR(BK219/BL219,"")</f>
        <v>1</v>
      </c>
      <c r="BK219" s="4">
        <v>3</v>
      </c>
      <c r="BL219" s="4">
        <f>(COUNTIF(QuizzesByQuiz!H$2:H$100,C219)=0)*3</f>
        <v>3</v>
      </c>
      <c r="BM219" s="5">
        <v>44701.693942668302</v>
      </c>
      <c r="BN219" s="4" t="s">
        <v>1289</v>
      </c>
      <c r="BO219" s="6">
        <f>IFERROR(BP219/BQ219,"")</f>
        <v>1</v>
      </c>
      <c r="BP219" s="4">
        <v>40</v>
      </c>
      <c r="BQ219" s="4">
        <v>40</v>
      </c>
      <c r="BR219" s="5">
        <v>44707.971286090949</v>
      </c>
      <c r="BS219" s="4" t="s">
        <v>1289</v>
      </c>
      <c r="BT219" s="6">
        <f>IFERROR(BU219/BV219,"")</f>
        <v>0.4</v>
      </c>
      <c r="BU219" s="4">
        <v>2</v>
      </c>
      <c r="BV219" s="4">
        <f>(COUNTIF(QuizzesByQuiz!I$2:I$100,C219)=0)*5</f>
        <v>5</v>
      </c>
      <c r="BW219" s="5">
        <v>44708.703370359617</v>
      </c>
      <c r="BX219" s="4" t="s">
        <v>1289</v>
      </c>
      <c r="BY219" s="6">
        <f>BZ219/CA219</f>
        <v>1</v>
      </c>
      <c r="BZ219" s="4">
        <v>100</v>
      </c>
      <c r="CA219" s="4">
        <v>100</v>
      </c>
      <c r="CB219" s="5">
        <v>44714.077980931375</v>
      </c>
      <c r="CC219" s="4" t="s">
        <v>1289</v>
      </c>
      <c r="CD219" s="6">
        <f>CE219/CF219</f>
        <v>1</v>
      </c>
      <c r="CE219" s="4">
        <v>100</v>
      </c>
      <c r="CF219" s="4">
        <v>100</v>
      </c>
      <c r="CG219" s="5">
        <v>44714.946669249133</v>
      </c>
      <c r="CH219" s="4" t="s">
        <v>1289</v>
      </c>
      <c r="CI219" s="6">
        <f>IFERROR(CJ219/CK219,"")</f>
        <v>1</v>
      </c>
      <c r="CJ219" s="4">
        <v>1</v>
      </c>
      <c r="CK219" s="4">
        <f>(COUNTIF(QuizzesByQuiz!I$2:I$100,C219)=0)*1</f>
        <v>1</v>
      </c>
      <c r="CL219" s="5">
        <v>44715.72381165735</v>
      </c>
      <c r="CM219" s="4" t="s">
        <v>1289</v>
      </c>
      <c r="CN219" s="6">
        <f>IFERROR(CO219/CP219,"")</f>
        <v>1</v>
      </c>
      <c r="CO219" s="4">
        <v>72</v>
      </c>
      <c r="CP219" s="4">
        <f>(COUNTIF('Exams by Exam'!D$2:D$5,C219)=0)*72</f>
        <v>72</v>
      </c>
      <c r="CQ219" s="5">
        <v>44720.098042572601</v>
      </c>
      <c r="CR219" s="4" t="s">
        <v>1289</v>
      </c>
      <c r="CS219" s="4" t="s">
        <v>1289</v>
      </c>
      <c r="CT219" s="6">
        <f>VLOOKUP(C219,Webwork!$G$2:$I$230,2,FALSE)/100</f>
        <v>1</v>
      </c>
    </row>
    <row r="220" spans="1:98" x14ac:dyDescent="0.2">
      <c r="A220" s="4" t="s">
        <v>323</v>
      </c>
      <c r="B220" s="4" t="s">
        <v>322</v>
      </c>
      <c r="C220" s="4" t="s">
        <v>319</v>
      </c>
      <c r="D220" s="8">
        <f>E220*20%+F220*10%+G220*40%+H220*30%</f>
        <v>0.98011111111111116</v>
      </c>
      <c r="E220" s="7">
        <f>CT220</f>
        <v>0.97</v>
      </c>
      <c r="F220" s="7">
        <f>(AVERAGE(K220,P220,U220,AK220,AP220,AU220,BE220,BJ220,BT220,CI220)+CD220)/(1+CD220)</f>
        <v>0.86111111111111116</v>
      </c>
      <c r="G220" s="6">
        <f>(SUM(Z220,AZ220,(BO220+BY220)/(1+BY220))-MIN(Z220,AZ220,(BO220+BY220)/(1+BY220)))/2</f>
        <v>1</v>
      </c>
      <c r="H220" s="7">
        <f>CN220</f>
        <v>1</v>
      </c>
      <c r="I220" s="4" t="s">
        <v>320</v>
      </c>
      <c r="J220" s="4" t="s">
        <v>1291</v>
      </c>
      <c r="K220" s="6">
        <f>IFERROR(L220/M220,"")</f>
        <v>1</v>
      </c>
      <c r="L220" s="4">
        <v>5</v>
      </c>
      <c r="M220" s="4">
        <f>(COUNTIF(QuizzesByQuiz!A$2:A$100,C220)=0)*5</f>
        <v>5</v>
      </c>
      <c r="N220" s="5">
        <v>44653.065620630645</v>
      </c>
      <c r="O220" s="4" t="s">
        <v>1289</v>
      </c>
      <c r="P220" s="6" t="str">
        <f>IFERROR(Q220/R220,"")</f>
        <v/>
      </c>
      <c r="R220" s="4">
        <f>(COUNTIF(QuizzesByQuiz!B$2:B$100,C220)=0)*4</f>
        <v>0</v>
      </c>
      <c r="T220" s="4" t="s">
        <v>1289</v>
      </c>
      <c r="U220" s="6">
        <f>IFERROR(V220/W220,"")</f>
        <v>1</v>
      </c>
      <c r="V220" s="4">
        <v>5</v>
      </c>
      <c r="W220" s="4">
        <f>(COUNTIF(QuizzesByQuiz!C$2:C$100,C220)=0)*5</f>
        <v>5</v>
      </c>
      <c r="X220" s="5">
        <v>44666.694445261703</v>
      </c>
      <c r="Y220" s="4" t="s">
        <v>1289</v>
      </c>
      <c r="Z220" s="6">
        <f>IFERROR(AA220/AB220,"")</f>
        <v>1</v>
      </c>
      <c r="AA220" s="4">
        <f>IF(COUNTA(AC220,AG220)&gt;0, MAX(AC220,AG220),"")</f>
        <v>25</v>
      </c>
      <c r="AB220" s="4">
        <f>25</f>
        <v>25</v>
      </c>
      <c r="AD220" s="4">
        <v>25</v>
      </c>
      <c r="AF220" s="4" t="s">
        <v>1289</v>
      </c>
      <c r="AG220" s="4">
        <v>25</v>
      </c>
      <c r="AH220" s="4">
        <v>25</v>
      </c>
      <c r="AI220" s="5">
        <v>44675.682345958456</v>
      </c>
      <c r="AJ220" s="4" t="s">
        <v>1289</v>
      </c>
      <c r="AK220" s="6">
        <f>IFERROR(AL220/AM220,"")</f>
        <v>1</v>
      </c>
      <c r="AL220" s="4">
        <v>5</v>
      </c>
      <c r="AM220" s="4">
        <f>(COUNTIF(QuizzesByQuiz!D$2:D$100,C220)=0)*5</f>
        <v>5</v>
      </c>
      <c r="AN220" s="5">
        <v>44674.701727861044</v>
      </c>
      <c r="AO220" s="4" t="s">
        <v>1289</v>
      </c>
      <c r="AP220" s="6">
        <f>IFERROR(AQ220/AR220,"")</f>
        <v>0.33333333333333331</v>
      </c>
      <c r="AQ220" s="4">
        <v>1</v>
      </c>
      <c r="AR220" s="4">
        <f>(COUNTIF(QuizzesByQuiz!E$2:E$100,C220)=0)*3</f>
        <v>3</v>
      </c>
      <c r="AS220" s="5">
        <v>44680.734394078536</v>
      </c>
      <c r="AT220" s="4" t="s">
        <v>1289</v>
      </c>
      <c r="AU220" s="6">
        <f>IFERROR(AV220/AW220,"")</f>
        <v>0.16666666666666666</v>
      </c>
      <c r="AV220" s="4">
        <v>1</v>
      </c>
      <c r="AW220" s="4">
        <f>(COUNTIF(QuizzesByQuiz!F$2:F$100,C220)=0)*6</f>
        <v>6</v>
      </c>
      <c r="AX220" s="5">
        <v>44687.695803206603</v>
      </c>
      <c r="AY220" s="4" t="s">
        <v>1289</v>
      </c>
      <c r="AZ220" s="6">
        <f>IFERROR(BA220/BB220,"")</f>
        <v>1</v>
      </c>
      <c r="BA220" s="4">
        <v>23</v>
      </c>
      <c r="BB220" s="4">
        <v>23</v>
      </c>
      <c r="BC220" s="5">
        <v>44692.284921169587</v>
      </c>
      <c r="BD220" s="4" t="s">
        <v>1289</v>
      </c>
      <c r="BE220" s="6">
        <f>IFERROR(BF220/BG220,"")</f>
        <v>1</v>
      </c>
      <c r="BF220" s="4">
        <v>3</v>
      </c>
      <c r="BG220" s="4">
        <f>(COUNTIF(QuizzesByQuiz!G$2:G$100,C220)=0)*3</f>
        <v>3</v>
      </c>
      <c r="BH220" s="5">
        <v>44694.696380383524</v>
      </c>
      <c r="BI220" s="4" t="s">
        <v>1289</v>
      </c>
      <c r="BJ220" s="6">
        <f>IFERROR(BK220/BL220,"")</f>
        <v>1</v>
      </c>
      <c r="BK220" s="4">
        <v>3</v>
      </c>
      <c r="BL220" s="4">
        <f>(COUNTIF(QuizzesByQuiz!H$2:H$100,C220)=0)*3</f>
        <v>3</v>
      </c>
      <c r="BM220" s="5">
        <v>44701.693943586593</v>
      </c>
      <c r="BN220" s="4" t="s">
        <v>1289</v>
      </c>
      <c r="BO220" s="6">
        <f>IFERROR(BP220/BQ220,"")</f>
        <v>0.92500000000000004</v>
      </c>
      <c r="BP220" s="4">
        <v>37</v>
      </c>
      <c r="BQ220" s="4">
        <v>40</v>
      </c>
      <c r="BR220" s="5">
        <v>44707.971358810959</v>
      </c>
      <c r="BS220" s="4" t="s">
        <v>1289</v>
      </c>
      <c r="BT220" s="6">
        <f>IFERROR(BU220/BV220,"")</f>
        <v>1</v>
      </c>
      <c r="BU220" s="4">
        <v>5</v>
      </c>
      <c r="BV220" s="4">
        <f>(COUNTIF(QuizzesByQuiz!I$2:I$100,C220)=0)*5</f>
        <v>5</v>
      </c>
      <c r="BW220" s="5">
        <v>44708.703371261145</v>
      </c>
      <c r="BX220" s="4" t="s">
        <v>1289</v>
      </c>
      <c r="BY220" s="6">
        <f>BZ220/CA220</f>
        <v>1</v>
      </c>
      <c r="BZ220" s="4">
        <v>100</v>
      </c>
      <c r="CA220" s="4">
        <v>100</v>
      </c>
      <c r="CB220" s="5">
        <v>44718.221553686497</v>
      </c>
      <c r="CC220" s="4" t="s">
        <v>1289</v>
      </c>
      <c r="CD220" s="6">
        <f>CE220/CF220</f>
        <v>1</v>
      </c>
      <c r="CE220" s="4">
        <v>100</v>
      </c>
      <c r="CF220" s="4">
        <v>100</v>
      </c>
      <c r="CG220" s="5">
        <v>44718.222114723409</v>
      </c>
      <c r="CH220" s="4" t="s">
        <v>1289</v>
      </c>
      <c r="CI220" s="6">
        <f>IFERROR(CJ220/CK220,"")</f>
        <v>0</v>
      </c>
      <c r="CJ220" s="4">
        <v>0</v>
      </c>
      <c r="CK220" s="4">
        <f>(COUNTIF(QuizzesByQuiz!I$2:I$100,C220)=0)*1</f>
        <v>1</v>
      </c>
      <c r="CL220" s="5">
        <v>44715.723812041171</v>
      </c>
      <c r="CM220" s="4" t="s">
        <v>1289</v>
      </c>
      <c r="CN220" s="6">
        <f>IFERROR(CO220/CP220,"")</f>
        <v>1</v>
      </c>
      <c r="CO220" s="4">
        <v>72</v>
      </c>
      <c r="CP220" s="4">
        <f>(COUNTIF('Exams by Exam'!D$2:D$5,C220)=0)*72</f>
        <v>72</v>
      </c>
      <c r="CQ220" s="5">
        <v>44720.098172317848</v>
      </c>
      <c r="CR220" s="4" t="s">
        <v>1289</v>
      </c>
      <c r="CS220" s="4" t="s">
        <v>1289</v>
      </c>
      <c r="CT220" s="6">
        <f>VLOOKUP(C220,Webwork!$G$2:$I$230,2,FALSE)/100</f>
        <v>0.97</v>
      </c>
    </row>
    <row r="221" spans="1:98" x14ac:dyDescent="0.2">
      <c r="A221" s="4" t="s">
        <v>486</v>
      </c>
      <c r="B221" s="4" t="s">
        <v>485</v>
      </c>
      <c r="C221" s="4" t="s">
        <v>482</v>
      </c>
      <c r="D221" s="8">
        <f>E221*20%+F221*10%+G221*40%+H221*30%</f>
        <v>0.98199999999999998</v>
      </c>
      <c r="E221" s="7">
        <f>CT221</f>
        <v>1</v>
      </c>
      <c r="F221" s="7">
        <f>(AVERAGE(K221,P221,U221,AK221,AP221,AU221,BE221,BJ221,BT221,CI221)+CD221)/(1+CD221)</f>
        <v>0.89999999999999991</v>
      </c>
      <c r="G221" s="6">
        <f>(SUM(Z221,AZ221,(BO221+BY221)/(1+BY221))-MIN(Z221,AZ221,(BO221+BY221)/(1+BY221)))/2</f>
        <v>0.98</v>
      </c>
      <c r="H221" s="7">
        <f>CN221</f>
        <v>1</v>
      </c>
      <c r="I221" s="4" t="s">
        <v>483</v>
      </c>
      <c r="J221" s="4" t="s">
        <v>1300</v>
      </c>
      <c r="K221" s="6">
        <f>IFERROR(L221/M221,"")</f>
        <v>1</v>
      </c>
      <c r="L221" s="4">
        <v>5</v>
      </c>
      <c r="M221" s="4">
        <f>(COUNTIF(QuizzesByQuiz!A$2:A$100,C221)=0)*5</f>
        <v>5</v>
      </c>
      <c r="N221" s="5">
        <v>44656.982984441725</v>
      </c>
      <c r="O221" s="4" t="s">
        <v>1289</v>
      </c>
      <c r="P221" s="6">
        <f>IFERROR(Q221/R221,"")</f>
        <v>1</v>
      </c>
      <c r="Q221" s="4">
        <v>4</v>
      </c>
      <c r="R221" s="4">
        <f>(COUNTIF(QuizzesByQuiz!B$2:B$100,C221)=0)*4</f>
        <v>4</v>
      </c>
      <c r="S221" s="5">
        <v>44657.935527417976</v>
      </c>
      <c r="T221" s="4" t="s">
        <v>1289</v>
      </c>
      <c r="U221" s="6">
        <f>IFERROR(V221/W221,"")</f>
        <v>1</v>
      </c>
      <c r="V221" s="4">
        <v>5</v>
      </c>
      <c r="W221" s="4">
        <f>(COUNTIF(QuizzesByQuiz!C$2:C$100,C221)=0)*5</f>
        <v>5</v>
      </c>
      <c r="X221" s="5">
        <v>44677.865289121364</v>
      </c>
      <c r="Y221" s="4" t="s">
        <v>1289</v>
      </c>
      <c r="Z221" s="6">
        <f>IFERROR(AA221/AB221,"")</f>
        <v>0.96</v>
      </c>
      <c r="AA221" s="4">
        <f>IF(COUNTA(AC221,AG221)&gt;0, MAX(AC221,AG221),"")</f>
        <v>24</v>
      </c>
      <c r="AB221" s="4">
        <f>25</f>
        <v>25</v>
      </c>
      <c r="AC221" s="4">
        <v>24</v>
      </c>
      <c r="AD221" s="4">
        <v>25</v>
      </c>
      <c r="AE221" s="5">
        <v>44674.675398098974</v>
      </c>
      <c r="AF221" s="4" t="s">
        <v>1289</v>
      </c>
      <c r="AH221" s="4">
        <v>25</v>
      </c>
      <c r="AJ221" s="4" t="s">
        <v>1289</v>
      </c>
      <c r="AK221" s="6" t="str">
        <f>IFERROR(AL221/AM221,"")</f>
        <v/>
      </c>
      <c r="AM221" s="4">
        <f>(COUNTIF(QuizzesByQuiz!D$2:D$100,C221)=0)*5</f>
        <v>0</v>
      </c>
      <c r="AO221" s="4" t="s">
        <v>1289</v>
      </c>
      <c r="AP221" s="6" t="str">
        <f>IFERROR(AQ221/AR221,"")</f>
        <v/>
      </c>
      <c r="AR221" s="4">
        <f>(COUNTIF(QuizzesByQuiz!E$2:E$100,C221)=0)*3</f>
        <v>0</v>
      </c>
      <c r="AT221" s="4" t="s">
        <v>1289</v>
      </c>
      <c r="AU221" s="6" t="str">
        <f>IFERROR(AV221/AW221,"")</f>
        <v/>
      </c>
      <c r="AW221" s="4">
        <f>(COUNTIF(QuizzesByQuiz!F$2:F$100,C221)=0)*6</f>
        <v>0</v>
      </c>
      <c r="AY221" s="4" t="s">
        <v>1289</v>
      </c>
      <c r="AZ221" s="6">
        <f>IFERROR(BA221/BB221,"")</f>
        <v>1</v>
      </c>
      <c r="BA221" s="4">
        <v>23</v>
      </c>
      <c r="BB221" s="4">
        <v>23</v>
      </c>
      <c r="BC221" s="5">
        <v>44692.292466026644</v>
      </c>
      <c r="BD221" s="4" t="s">
        <v>1289</v>
      </c>
      <c r="BE221" s="6">
        <f>IFERROR(BF221/BG221,"")</f>
        <v>1</v>
      </c>
      <c r="BF221" s="4">
        <v>3</v>
      </c>
      <c r="BG221" s="4">
        <f>(COUNTIF(QuizzesByQuiz!G$2:G$100,C221)=0)*3</f>
        <v>3</v>
      </c>
      <c r="BH221" s="5">
        <v>44694.823170232055</v>
      </c>
      <c r="BI221" s="4" t="s">
        <v>1289</v>
      </c>
      <c r="BJ221" s="6">
        <f>IFERROR(BK221/BL221,"")</f>
        <v>0</v>
      </c>
      <c r="BL221" s="4">
        <f>(COUNTIF(QuizzesByQuiz!H$2:H$100,C221)=0)*3</f>
        <v>3</v>
      </c>
      <c r="BN221" s="4" t="s">
        <v>1289</v>
      </c>
      <c r="BO221" s="6">
        <f>IFERROR(BP221/BQ221,"")</f>
        <v>0</v>
      </c>
      <c r="BQ221" s="4">
        <v>40</v>
      </c>
      <c r="BS221" s="4" t="s">
        <v>1289</v>
      </c>
      <c r="BT221" s="6">
        <f>IFERROR(BU221/BV221,"")</f>
        <v>0.6</v>
      </c>
      <c r="BU221" s="4">
        <v>3</v>
      </c>
      <c r="BV221" s="4">
        <f>(COUNTIF(QuizzesByQuiz!I$2:I$100,C221)=0)*5</f>
        <v>5</v>
      </c>
      <c r="BW221" s="5">
        <v>44712.929439203886</v>
      </c>
      <c r="BX221" s="4" t="s">
        <v>1289</v>
      </c>
      <c r="BY221" s="6">
        <f>BZ221/CA221</f>
        <v>1</v>
      </c>
      <c r="BZ221" s="4">
        <v>100</v>
      </c>
      <c r="CA221" s="4">
        <v>100</v>
      </c>
      <c r="CB221" s="5">
        <v>44719.224352172176</v>
      </c>
      <c r="CC221" s="4" t="s">
        <v>1289</v>
      </c>
      <c r="CD221" s="6">
        <f>CE221/CF221</f>
        <v>1</v>
      </c>
      <c r="CE221" s="4">
        <v>100</v>
      </c>
      <c r="CF221" s="4">
        <v>100</v>
      </c>
      <c r="CG221" s="5">
        <v>44719.219199750849</v>
      </c>
      <c r="CH221" s="4" t="s">
        <v>1289</v>
      </c>
      <c r="CI221" s="6">
        <f>IFERROR(CJ221/CK221,"")</f>
        <v>1</v>
      </c>
      <c r="CJ221" s="4">
        <v>1</v>
      </c>
      <c r="CK221" s="4">
        <f>(COUNTIF(QuizzesByQuiz!I$2:I$100,C221)=0)*1</f>
        <v>1</v>
      </c>
      <c r="CL221" s="5">
        <v>44715.764249581334</v>
      </c>
      <c r="CM221" s="4" t="s">
        <v>1289</v>
      </c>
      <c r="CN221" s="6">
        <f>IFERROR(CO221/CP221,"")</f>
        <v>1</v>
      </c>
      <c r="CO221" s="4">
        <v>72</v>
      </c>
      <c r="CP221" s="4">
        <f>(COUNTIF('Exams by Exam'!D$2:D$5,C221)=0)*72</f>
        <v>72</v>
      </c>
      <c r="CQ221" s="5">
        <v>44720.098174186205</v>
      </c>
      <c r="CR221" s="4" t="s">
        <v>1289</v>
      </c>
      <c r="CS221" s="4" t="s">
        <v>1289</v>
      </c>
      <c r="CT221" s="6">
        <f>VLOOKUP(C221,Webwork!$G$2:$I$230,2,FALSE)/100</f>
        <v>1</v>
      </c>
    </row>
    <row r="222" spans="1:98" x14ac:dyDescent="0.2">
      <c r="A222" s="4" t="s">
        <v>914</v>
      </c>
      <c r="B222" s="4" t="s">
        <v>913</v>
      </c>
      <c r="C222" s="4" t="s">
        <v>910</v>
      </c>
      <c r="D222" s="8">
        <f>E222*20%+F222*10%+G222*40%+H222*30%</f>
        <v>0.98317934782608707</v>
      </c>
      <c r="E222" s="7">
        <f>CT222</f>
        <v>1</v>
      </c>
      <c r="F222" s="7">
        <f>(AVERAGE(K222,P222,U222,AK222,AP222,AU222,BE222,BJ222,BT222,CI222)+CD222)/(1+CD222)</f>
        <v>0.94374999999999998</v>
      </c>
      <c r="G222" s="6">
        <f>(SUM(Z222,AZ222,(BO222+BY222)/(1+BY222))-MIN(Z222,AZ222,(BO222+BY222)/(1+BY222)))/2</f>
        <v>0.97201086956521743</v>
      </c>
      <c r="H222" s="7">
        <f>CN222</f>
        <v>1</v>
      </c>
      <c r="I222" s="4" t="s">
        <v>911</v>
      </c>
      <c r="J222" s="4" t="s">
        <v>1300</v>
      </c>
      <c r="K222" s="6">
        <f>IFERROR(L222/M222,"")</f>
        <v>1</v>
      </c>
      <c r="L222" s="4">
        <v>5</v>
      </c>
      <c r="M222" s="4">
        <f>(COUNTIF(QuizzesByQuiz!A$2:A$100,C222)=0)*5</f>
        <v>5</v>
      </c>
      <c r="N222" s="5">
        <v>44650.909748014456</v>
      </c>
      <c r="O222" s="4" t="s">
        <v>1289</v>
      </c>
      <c r="P222" s="6">
        <f>IFERROR(Q222/R222,"")</f>
        <v>0.5</v>
      </c>
      <c r="Q222" s="4">
        <v>2</v>
      </c>
      <c r="R222" s="4">
        <f>(COUNTIF(QuizzesByQuiz!B$2:B$100,C222)=0)*4</f>
        <v>4</v>
      </c>
      <c r="S222" s="5">
        <v>44657.935527025969</v>
      </c>
      <c r="T222" s="4" t="s">
        <v>1289</v>
      </c>
      <c r="U222" s="6">
        <f>IFERROR(V222/W222,"")</f>
        <v>1</v>
      </c>
      <c r="V222" s="4">
        <v>5</v>
      </c>
      <c r="W222" s="4">
        <f>(COUNTIF(QuizzesByQuiz!C$2:C$100,C222)=0)*5</f>
        <v>5</v>
      </c>
      <c r="X222" s="5">
        <v>44677.86528879001</v>
      </c>
      <c r="Y222" s="4" t="s">
        <v>1289</v>
      </c>
      <c r="Z222" s="6">
        <f>IFERROR(AA222/AB222,"")</f>
        <v>0.86</v>
      </c>
      <c r="AA222" s="4">
        <f>IF(COUNTA(AC222,AG222)&gt;0, MAX(AC222,AG222),"")</f>
        <v>21.5</v>
      </c>
      <c r="AB222" s="4">
        <f>25</f>
        <v>25</v>
      </c>
      <c r="AC222" s="4">
        <v>21.5</v>
      </c>
      <c r="AD222" s="4">
        <v>25</v>
      </c>
      <c r="AE222" s="5">
        <v>44674.675359352317</v>
      </c>
      <c r="AF222" s="4" t="s">
        <v>1289</v>
      </c>
      <c r="AH222" s="4">
        <v>25</v>
      </c>
      <c r="AJ222" s="4" t="s">
        <v>1289</v>
      </c>
      <c r="AK222" s="6" t="str">
        <f>IFERROR(AL222/AM222,"")</f>
        <v/>
      </c>
      <c r="AM222" s="4">
        <f>(COUNTIF(QuizzesByQuiz!D$2:D$100,C222)=0)*5</f>
        <v>0</v>
      </c>
      <c r="AO222" s="4" t="s">
        <v>1289</v>
      </c>
      <c r="AP222" s="6">
        <f>IFERROR(AQ222/AR222,"")</f>
        <v>1</v>
      </c>
      <c r="AQ222" s="4">
        <v>3</v>
      </c>
      <c r="AR222" s="4">
        <f>(COUNTIF(QuizzesByQuiz!E$2:E$100,C222)=0)*3</f>
        <v>3</v>
      </c>
      <c r="AS222" s="5">
        <v>44687.925385587791</v>
      </c>
      <c r="AT222" s="4" t="s">
        <v>1289</v>
      </c>
      <c r="AU222" s="6" t="str">
        <f>IFERROR(AV222/AW222,"")</f>
        <v/>
      </c>
      <c r="AW222" s="4">
        <f>(COUNTIF(QuizzesByQuiz!F$2:F$100,C222)=0)*6</f>
        <v>0</v>
      </c>
      <c r="AY222" s="4" t="s">
        <v>1289</v>
      </c>
      <c r="AZ222" s="6">
        <f>IFERROR(BA222/BB222,"")</f>
        <v>0.95652173913043481</v>
      </c>
      <c r="BA222" s="4">
        <v>22</v>
      </c>
      <c r="BB222" s="4">
        <v>23</v>
      </c>
      <c r="BC222" s="5">
        <v>44692.285545305349</v>
      </c>
      <c r="BD222" s="4" t="s">
        <v>1289</v>
      </c>
      <c r="BE222" s="6">
        <f>IFERROR(BF222/BG222,"")</f>
        <v>1</v>
      </c>
      <c r="BF222" s="4">
        <v>3</v>
      </c>
      <c r="BG222" s="4">
        <f>(COUNTIF(QuizzesByQuiz!G$2:G$100,C222)=0)*3</f>
        <v>3</v>
      </c>
      <c r="BH222" s="5">
        <v>44694.823170087591</v>
      </c>
      <c r="BI222" s="4" t="s">
        <v>1289</v>
      </c>
      <c r="BJ222" s="6">
        <f>IFERROR(BK222/BL222,"")</f>
        <v>1</v>
      </c>
      <c r="BK222" s="4">
        <v>3</v>
      </c>
      <c r="BL222" s="4">
        <f>(COUNTIF(QuizzesByQuiz!H$2:H$100,C222)=0)*3</f>
        <v>3</v>
      </c>
      <c r="BM222" s="5">
        <v>44702.033765643282</v>
      </c>
      <c r="BN222" s="4" t="s">
        <v>1289</v>
      </c>
      <c r="BO222" s="6">
        <f>IFERROR(BP222/BQ222,"")</f>
        <v>0.97499999999999998</v>
      </c>
      <c r="BP222" s="4">
        <v>39</v>
      </c>
      <c r="BQ222" s="4">
        <v>40</v>
      </c>
      <c r="BR222" s="5">
        <v>44707.971322263867</v>
      </c>
      <c r="BS222" s="4" t="s">
        <v>1289</v>
      </c>
      <c r="BT222" s="6">
        <f>IFERROR(BU222/BV222,"")</f>
        <v>0.6</v>
      </c>
      <c r="BU222" s="4">
        <v>3</v>
      </c>
      <c r="BV222" s="4">
        <f>(COUNTIF(QuizzesByQuiz!I$2:I$100,C222)=0)*5</f>
        <v>5</v>
      </c>
      <c r="BW222" s="5">
        <v>44712.929439247382</v>
      </c>
      <c r="BX222" s="4" t="s">
        <v>1289</v>
      </c>
      <c r="BY222" s="6">
        <f>BZ222/CA222</f>
        <v>1</v>
      </c>
      <c r="BZ222" s="4">
        <v>100</v>
      </c>
      <c r="CA222" s="4">
        <v>100</v>
      </c>
      <c r="CB222" s="5">
        <v>44714.153522964247</v>
      </c>
      <c r="CC222" s="4" t="s">
        <v>1289</v>
      </c>
      <c r="CD222" s="6">
        <f>CE222/CF222</f>
        <v>1</v>
      </c>
      <c r="CE222" s="4">
        <v>100</v>
      </c>
      <c r="CF222" s="4">
        <v>100</v>
      </c>
      <c r="CG222" s="5">
        <v>44714.988475191771</v>
      </c>
      <c r="CH222" s="4" t="s">
        <v>1289</v>
      </c>
      <c r="CI222" s="6">
        <f>IFERROR(CJ222/CK222,"")</f>
        <v>1</v>
      </c>
      <c r="CJ222" s="4">
        <v>1</v>
      </c>
      <c r="CK222" s="4">
        <f>(COUNTIF(QuizzesByQuiz!I$2:I$100,C222)=0)*1</f>
        <v>1</v>
      </c>
      <c r="CL222" s="5">
        <v>44715.764249465785</v>
      </c>
      <c r="CM222" s="4" t="s">
        <v>1289</v>
      </c>
      <c r="CN222" s="6">
        <f>IFERROR(CO222/CP222,"")</f>
        <v>1</v>
      </c>
      <c r="CO222" s="4">
        <v>72</v>
      </c>
      <c r="CP222" s="4">
        <f>(COUNTIF('Exams by Exam'!D$2:D$5,C222)=0)*72</f>
        <v>72</v>
      </c>
      <c r="CQ222" s="5">
        <v>44720.098172445782</v>
      </c>
      <c r="CR222" s="4" t="s">
        <v>1289</v>
      </c>
      <c r="CS222" s="4" t="s">
        <v>1289</v>
      </c>
      <c r="CT222" s="6">
        <f>VLOOKUP(C222,Webwork!$G$2:$I$230,2,FALSE)/100</f>
        <v>1</v>
      </c>
    </row>
    <row r="223" spans="1:98" x14ac:dyDescent="0.2">
      <c r="A223" s="4" t="s">
        <v>988</v>
      </c>
      <c r="B223" s="4" t="s">
        <v>987</v>
      </c>
      <c r="C223" s="4" t="s">
        <v>984</v>
      </c>
      <c r="D223" s="8">
        <f>E223*20%+F223*10%+G223*40%+H223*30%</f>
        <v>0.98761904761904762</v>
      </c>
      <c r="E223" s="7">
        <f>CT223</f>
        <v>1</v>
      </c>
      <c r="F223" s="7">
        <f>(AVERAGE(K223,P223,U223,AK223,AP223,AU223,BE223,BJ223,BT223,CI223)+CD223)/(1+CD223)</f>
        <v>0.96785714285714286</v>
      </c>
      <c r="G223" s="6">
        <f>(SUM(Z223,AZ223,(BO223+BY223)/(1+BY223))-MIN(Z223,AZ223,(BO223+BY223)/(1+BY223)))/2</f>
        <v>0.98750000000000004</v>
      </c>
      <c r="H223" s="7">
        <f>CN223</f>
        <v>0.98611111111111116</v>
      </c>
      <c r="I223" s="4" t="s">
        <v>985</v>
      </c>
      <c r="J223" s="4" t="s">
        <v>1301</v>
      </c>
      <c r="K223" s="6">
        <f>IFERROR(L223/M223,"")</f>
        <v>1</v>
      </c>
      <c r="L223" s="4">
        <v>5</v>
      </c>
      <c r="M223" s="4">
        <f>(COUNTIF(QuizzesByQuiz!A$2:A$100,C223)=0)*5</f>
        <v>5</v>
      </c>
      <c r="N223" s="5">
        <v>44650.909748783524</v>
      </c>
      <c r="O223" s="4" t="s">
        <v>1289</v>
      </c>
      <c r="P223" s="6">
        <f>IFERROR(Q223/R223,"")</f>
        <v>0.75</v>
      </c>
      <c r="Q223" s="4">
        <v>3</v>
      </c>
      <c r="R223" s="4">
        <f>(COUNTIF(QuizzesByQuiz!B$2:B$100,C223)=0)*4</f>
        <v>4</v>
      </c>
      <c r="S223" s="5">
        <v>44657.935528836242</v>
      </c>
      <c r="T223" s="4" t="s">
        <v>1289</v>
      </c>
      <c r="U223" s="6">
        <f>IFERROR(V223/W223,"")</f>
        <v>1</v>
      </c>
      <c r="V223" s="4">
        <v>5</v>
      </c>
      <c r="W223" s="4">
        <f>(COUNTIF(QuizzesByQuiz!C$2:C$100,C223)=0)*5</f>
        <v>5</v>
      </c>
      <c r="X223" s="5">
        <v>44677.865289509442</v>
      </c>
      <c r="Y223" s="4" t="s">
        <v>1289</v>
      </c>
      <c r="Z223" s="6">
        <f>IFERROR(AA223/AB223,"")</f>
        <v>0.88</v>
      </c>
      <c r="AA223" s="4">
        <f>IF(COUNTA(AC223,AG223)&gt;0, MAX(AC223,AG223),"")</f>
        <v>22</v>
      </c>
      <c r="AB223" s="4">
        <f>25</f>
        <v>25</v>
      </c>
      <c r="AD223" s="4">
        <v>25</v>
      </c>
      <c r="AF223" s="4" t="s">
        <v>1289</v>
      </c>
      <c r="AG223" s="4">
        <v>22</v>
      </c>
      <c r="AH223" s="4">
        <v>25</v>
      </c>
      <c r="AI223" s="5">
        <v>44675.684660042105</v>
      </c>
      <c r="AJ223" s="4" t="s">
        <v>1289</v>
      </c>
      <c r="AK223" s="6" t="str">
        <f>IFERROR(AL223/AM223,"")</f>
        <v/>
      </c>
      <c r="AM223" s="4">
        <f>(COUNTIF(QuizzesByQuiz!D$2:D$100,C223)=0)*5</f>
        <v>0</v>
      </c>
      <c r="AO223" s="4" t="s">
        <v>1289</v>
      </c>
      <c r="AP223" s="6">
        <f>IFERROR(AQ223/AR223,"")</f>
        <v>1</v>
      </c>
      <c r="AQ223" s="4">
        <v>3</v>
      </c>
      <c r="AR223" s="4">
        <f>(COUNTIF(QuizzesByQuiz!E$2:E$100,C223)=0)*3</f>
        <v>3</v>
      </c>
      <c r="AS223" s="5">
        <v>44687.925386504328</v>
      </c>
      <c r="AT223" s="4" t="s">
        <v>1289</v>
      </c>
      <c r="AU223" s="6" t="str">
        <f>IFERROR(AV223/AW223,"")</f>
        <v/>
      </c>
      <c r="AW223" s="4">
        <f>(COUNTIF(QuizzesByQuiz!F$2:F$100,C223)=0)*6</f>
        <v>0</v>
      </c>
      <c r="AY223" s="4" t="s">
        <v>1289</v>
      </c>
      <c r="AZ223" s="6">
        <f>IFERROR(BA223/BB223,"")</f>
        <v>1</v>
      </c>
      <c r="BA223" s="4">
        <v>23</v>
      </c>
      <c r="BB223" s="4">
        <v>23</v>
      </c>
      <c r="BC223" s="5">
        <v>44692.285545462655</v>
      </c>
      <c r="BD223" s="4" t="s">
        <v>1289</v>
      </c>
      <c r="BE223" s="6">
        <f>IFERROR(BF223/BG223,"")</f>
        <v>1</v>
      </c>
      <c r="BF223" s="4">
        <v>3</v>
      </c>
      <c r="BG223" s="4">
        <f>(COUNTIF(QuizzesByQuiz!G$2:G$100,C223)=0)*3</f>
        <v>3</v>
      </c>
      <c r="BH223" s="5">
        <v>44694.823170662501</v>
      </c>
      <c r="BI223" s="4" t="s">
        <v>1289</v>
      </c>
      <c r="BJ223" s="6" t="str">
        <f>IFERROR(BK223/BL223,"")</f>
        <v/>
      </c>
      <c r="BL223" s="4">
        <f>(COUNTIF(QuizzesByQuiz!H$2:H$100,C223)=0)*3</f>
        <v>0</v>
      </c>
      <c r="BN223" s="4" t="s">
        <v>1289</v>
      </c>
      <c r="BO223" s="6">
        <f>IFERROR(BP223/BQ223,"")</f>
        <v>0.95</v>
      </c>
      <c r="BP223" s="4">
        <v>38</v>
      </c>
      <c r="BQ223" s="4">
        <v>40</v>
      </c>
      <c r="BR223" s="5">
        <v>44707.971251011186</v>
      </c>
      <c r="BS223" s="4" t="s">
        <v>1289</v>
      </c>
      <c r="BT223" s="6">
        <f>IFERROR(BU223/BV223,"")</f>
        <v>0.8</v>
      </c>
      <c r="BU223" s="4">
        <v>4</v>
      </c>
      <c r="BV223" s="4">
        <f>(COUNTIF(QuizzesByQuiz!I$2:I$100,C223)=0)*5</f>
        <v>5</v>
      </c>
      <c r="BW223" s="5">
        <v>44712.92944000414</v>
      </c>
      <c r="BX223" s="4" t="s">
        <v>1289</v>
      </c>
      <c r="BY223" s="6">
        <f>BZ223/CA223</f>
        <v>1</v>
      </c>
      <c r="BZ223" s="4">
        <v>100</v>
      </c>
      <c r="CA223" s="4">
        <v>100</v>
      </c>
      <c r="CB223" s="5">
        <v>44717.232489448827</v>
      </c>
      <c r="CC223" s="4" t="s">
        <v>1289</v>
      </c>
      <c r="CD223" s="6">
        <f>CE223/CF223</f>
        <v>1</v>
      </c>
      <c r="CE223" s="4">
        <v>100</v>
      </c>
      <c r="CF223" s="4">
        <v>100</v>
      </c>
      <c r="CG223" s="5">
        <v>44717.23331263852</v>
      </c>
      <c r="CH223" s="4" t="s">
        <v>1289</v>
      </c>
      <c r="CI223" s="6">
        <f>IFERROR(CJ223/CK223,"")</f>
        <v>1</v>
      </c>
      <c r="CJ223" s="4">
        <v>1</v>
      </c>
      <c r="CK223" s="4">
        <f>(COUNTIF(QuizzesByQuiz!I$2:I$100,C223)=0)*1</f>
        <v>1</v>
      </c>
      <c r="CL223" s="5">
        <v>44715.764250250766</v>
      </c>
      <c r="CM223" s="4" t="s">
        <v>1289</v>
      </c>
      <c r="CN223" s="6">
        <f>IFERROR(CO223/CP223,"")</f>
        <v>0.98611111111111116</v>
      </c>
      <c r="CO223" s="4">
        <v>71</v>
      </c>
      <c r="CP223" s="4">
        <f>(COUNTIF('Exams by Exam'!D$2:D$5,C223)=0)*72</f>
        <v>72</v>
      </c>
      <c r="CQ223" s="5">
        <v>44720.098174489976</v>
      </c>
      <c r="CR223" s="4" t="s">
        <v>1289</v>
      </c>
      <c r="CS223" s="4" t="s">
        <v>1289</v>
      </c>
      <c r="CT223" s="6">
        <f>VLOOKUP(C223,Webwork!$G$2:$I$230,2,FALSE)/100</f>
        <v>1</v>
      </c>
    </row>
    <row r="224" spans="1:98" x14ac:dyDescent="0.2">
      <c r="A224" s="4" t="s">
        <v>721</v>
      </c>
      <c r="B224" s="4" t="s">
        <v>720</v>
      </c>
      <c r="C224" s="4" t="s">
        <v>717</v>
      </c>
      <c r="D224" s="8">
        <f>E224*20%+F224*10%+G224*40%+H224*30%</f>
        <v>0.98975000000000013</v>
      </c>
      <c r="E224" s="7">
        <f>CT224</f>
        <v>1</v>
      </c>
      <c r="F224" s="7">
        <f>(AVERAGE(K224,P224,U224,AK224,AP224,AU224,BE224,BJ224,BT224,CI224)+CD224)/(1+CD224)</f>
        <v>0.97916666666666663</v>
      </c>
      <c r="G224" s="6">
        <f>(SUM(Z224,AZ224,(BO224+BY224)/(1+BY224))-MIN(Z224,AZ224,(BO224+BY224)/(1+BY224)))/2</f>
        <v>0.99</v>
      </c>
      <c r="H224" s="7">
        <f>CN224</f>
        <v>0.98611111111111116</v>
      </c>
      <c r="I224" s="4" t="s">
        <v>718</v>
      </c>
      <c r="J224" s="4" t="s">
        <v>1300</v>
      </c>
      <c r="K224" s="6">
        <f>IFERROR(L224/M224,"")</f>
        <v>1</v>
      </c>
      <c r="L224" s="4">
        <v>5</v>
      </c>
      <c r="M224" s="4">
        <f>(COUNTIF(QuizzesByQuiz!A$2:A$100,C224)=0)*5</f>
        <v>5</v>
      </c>
      <c r="N224" s="5">
        <v>44650.909748161939</v>
      </c>
      <c r="O224" s="4" t="s">
        <v>1289</v>
      </c>
      <c r="P224" s="6">
        <f>IFERROR(Q224/R224,"")</f>
        <v>1</v>
      </c>
      <c r="Q224" s="4">
        <v>4</v>
      </c>
      <c r="R224" s="4">
        <f>(COUNTIF(QuizzesByQuiz!B$2:B$100,C224)=0)*4</f>
        <v>4</v>
      </c>
      <c r="S224" s="5">
        <v>44657.935527615176</v>
      </c>
      <c r="T224" s="4" t="s">
        <v>1289</v>
      </c>
      <c r="U224" s="6">
        <f>IFERROR(V224/W224,"")</f>
        <v>1</v>
      </c>
      <c r="V224" s="4">
        <v>5</v>
      </c>
      <c r="W224" s="4">
        <f>(COUNTIF(QuizzesByQuiz!C$2:C$100,C224)=0)*5</f>
        <v>5</v>
      </c>
      <c r="X224" s="5">
        <v>44677.86528851153</v>
      </c>
      <c r="Y224" s="4" t="s">
        <v>1289</v>
      </c>
      <c r="Z224" s="6">
        <f>IFERROR(AA224/AB224,"")</f>
        <v>0.98</v>
      </c>
      <c r="AA224" s="4">
        <f>IF(COUNTA(AC224,AG224)&gt;0, MAX(AC224,AG224),"")</f>
        <v>24.5</v>
      </c>
      <c r="AB224" s="4">
        <f>25</f>
        <v>25</v>
      </c>
      <c r="AC224" s="4">
        <v>24.5</v>
      </c>
      <c r="AD224" s="4">
        <v>25</v>
      </c>
      <c r="AE224" s="5">
        <v>44674.675127089075</v>
      </c>
      <c r="AF224" s="4" t="s">
        <v>1289</v>
      </c>
      <c r="AH224" s="4">
        <v>25</v>
      </c>
      <c r="AJ224" s="4" t="s">
        <v>1289</v>
      </c>
      <c r="AK224" s="6" t="str">
        <f>IFERROR(AL224/AM224,"")</f>
        <v/>
      </c>
      <c r="AM224" s="4">
        <f>(COUNTIF(QuizzesByQuiz!D$2:D$100,C224)=0)*5</f>
        <v>0</v>
      </c>
      <c r="AO224" s="4" t="s">
        <v>1289</v>
      </c>
      <c r="AP224" s="6">
        <f>IFERROR(AQ224/AR224,"")</f>
        <v>0.66666666666666663</v>
      </c>
      <c r="AQ224" s="4">
        <v>2</v>
      </c>
      <c r="AR224" s="4">
        <f>(COUNTIF(QuizzesByQuiz!E$2:E$100,C224)=0)*3</f>
        <v>3</v>
      </c>
      <c r="AS224" s="5">
        <v>44687.925385869967</v>
      </c>
      <c r="AT224" s="4" t="s">
        <v>1289</v>
      </c>
      <c r="AU224" s="6" t="str">
        <f>IFERROR(AV224/AW224,"")</f>
        <v/>
      </c>
      <c r="AW224" s="4">
        <f>(COUNTIF(QuizzesByQuiz!F$2:F$100,C224)=0)*6</f>
        <v>0</v>
      </c>
      <c r="AY224" s="4" t="s">
        <v>1289</v>
      </c>
      <c r="AZ224" s="6">
        <f>IFERROR(BA224/BB224,"")</f>
        <v>0.82608695652173914</v>
      </c>
      <c r="BA224" s="4">
        <v>19</v>
      </c>
      <c r="BB224" s="4">
        <v>23</v>
      </c>
      <c r="BC224" s="5">
        <v>44692.292355693367</v>
      </c>
      <c r="BD224" s="4" t="s">
        <v>1289</v>
      </c>
      <c r="BE224" s="6">
        <f>IFERROR(BF224/BG224,"")</f>
        <v>1</v>
      </c>
      <c r="BF224" s="4">
        <v>3</v>
      </c>
      <c r="BG224" s="4">
        <f>(COUNTIF(QuizzesByQuiz!G$2:G$100,C224)=0)*3</f>
        <v>3</v>
      </c>
      <c r="BH224" s="5">
        <v>44694.823170174779</v>
      </c>
      <c r="BI224" s="4" t="s">
        <v>1289</v>
      </c>
      <c r="BJ224" s="6">
        <f>IFERROR(BK224/BL224,"")</f>
        <v>1</v>
      </c>
      <c r="BK224" s="4">
        <v>3</v>
      </c>
      <c r="BL224" s="4">
        <f>(COUNTIF(QuizzesByQuiz!H$2:H$100,C224)=0)*3</f>
        <v>3</v>
      </c>
      <c r="BM224" s="5">
        <v>44702.033765780267</v>
      </c>
      <c r="BN224" s="4" t="s">
        <v>1289</v>
      </c>
      <c r="BO224" s="6">
        <f>IFERROR(BP224/BQ224,"")</f>
        <v>1</v>
      </c>
      <c r="BP224" s="4">
        <v>40</v>
      </c>
      <c r="BQ224" s="4">
        <v>40</v>
      </c>
      <c r="BR224" s="5">
        <v>44707.971286130305</v>
      </c>
      <c r="BS224" s="4" t="s">
        <v>1289</v>
      </c>
      <c r="BT224" s="6">
        <f>IFERROR(BU224/BV224,"")</f>
        <v>1</v>
      </c>
      <c r="BU224" s="4">
        <v>5</v>
      </c>
      <c r="BV224" s="4">
        <f>(COUNTIF(QuizzesByQuiz!I$2:I$100,C224)=0)*5</f>
        <v>5</v>
      </c>
      <c r="BW224" s="5">
        <v>44712.92943943265</v>
      </c>
      <c r="BX224" s="4" t="s">
        <v>1289</v>
      </c>
      <c r="BY224" s="6">
        <f>BZ224/CA224</f>
        <v>0</v>
      </c>
      <c r="CA224" s="4">
        <v>100</v>
      </c>
      <c r="CC224" s="4" t="s">
        <v>1289</v>
      </c>
      <c r="CD224" s="6">
        <f>CE224/CF224</f>
        <v>1</v>
      </c>
      <c r="CE224" s="4">
        <v>100</v>
      </c>
      <c r="CF224" s="4">
        <v>100</v>
      </c>
      <c r="CG224" s="5">
        <v>44714.757449742057</v>
      </c>
      <c r="CH224" s="4" t="s">
        <v>1289</v>
      </c>
      <c r="CI224" s="6">
        <f>IFERROR(CJ224/CK224,"")</f>
        <v>1</v>
      </c>
      <c r="CJ224" s="4">
        <v>1</v>
      </c>
      <c r="CK224" s="4">
        <f>(COUNTIF(QuizzesByQuiz!I$2:I$100,C224)=0)*1</f>
        <v>1</v>
      </c>
      <c r="CL224" s="5">
        <v>44715.764249650951</v>
      </c>
      <c r="CM224" s="4" t="s">
        <v>1289</v>
      </c>
      <c r="CN224" s="6">
        <f>IFERROR(CO224/CP224,"")</f>
        <v>0.98611111111111116</v>
      </c>
      <c r="CO224" s="4">
        <v>71</v>
      </c>
      <c r="CP224" s="4">
        <f>(COUNTIF('Exams by Exam'!D$2:D$5,C224)=0)*72</f>
        <v>72</v>
      </c>
      <c r="CQ224" s="5">
        <v>44720.09794013061</v>
      </c>
      <c r="CR224" s="4" t="s">
        <v>1289</v>
      </c>
      <c r="CS224" s="4" t="s">
        <v>1289</v>
      </c>
      <c r="CT224" s="6">
        <f>VLOOKUP(C224,Webwork!$G$2:$I$230,2,FALSE)/100</f>
        <v>1</v>
      </c>
    </row>
    <row r="225" spans="1:98" x14ac:dyDescent="0.2">
      <c r="A225" s="4" t="s">
        <v>946</v>
      </c>
      <c r="B225" s="4" t="s">
        <v>941</v>
      </c>
      <c r="C225" s="4" t="s">
        <v>943</v>
      </c>
      <c r="D225" s="8">
        <f>E225*20%+F225*10%+G225*40%+H225*30%</f>
        <v>0.99750000000000005</v>
      </c>
      <c r="E225" s="7">
        <f>CT225</f>
        <v>1</v>
      </c>
      <c r="F225" s="7">
        <f>(AVERAGE(K225,P225,U225,AK225,AP225,AU225,BE225,BJ225,BT225,CI225)+CD225)/(1+CD225)</f>
        <v>0.97499999999999998</v>
      </c>
      <c r="G225" s="6">
        <f>(SUM(Z225,AZ225,(BO225+BY225)/(1+BY225))-MIN(Z225,AZ225,(BO225+BY225)/(1+BY225)))/2</f>
        <v>1</v>
      </c>
      <c r="H225" s="7">
        <f>CN225</f>
        <v>1</v>
      </c>
      <c r="I225" s="4" t="s">
        <v>944</v>
      </c>
      <c r="J225" s="4" t="s">
        <v>1292</v>
      </c>
      <c r="K225" s="6">
        <f>IFERROR(L225/M225,"")</f>
        <v>1</v>
      </c>
      <c r="L225" s="4">
        <v>5</v>
      </c>
      <c r="M225" s="4">
        <f>(COUNTIF(QuizzesByQuiz!A$2:A$100,C225)=0)*5</f>
        <v>5</v>
      </c>
      <c r="N225" s="5">
        <v>44650.909748943639</v>
      </c>
      <c r="O225" s="4" t="s">
        <v>1289</v>
      </c>
      <c r="P225" s="6">
        <f>IFERROR(Q225/R225,"")</f>
        <v>1</v>
      </c>
      <c r="Q225" s="4">
        <v>4</v>
      </c>
      <c r="R225" s="4">
        <f>(COUNTIF(QuizzesByQuiz!B$2:B$100,C225)=0)*4</f>
        <v>4</v>
      </c>
      <c r="S225" s="5">
        <v>44657.935528750604</v>
      </c>
      <c r="T225" s="4" t="s">
        <v>1289</v>
      </c>
      <c r="U225" s="6">
        <f>IFERROR(V225/W225,"")</f>
        <v>1</v>
      </c>
      <c r="V225" s="4">
        <v>5</v>
      </c>
      <c r="W225" s="4">
        <f>(COUNTIF(QuizzesByQuiz!C$2:C$100,C225)=0)*5</f>
        <v>5</v>
      </c>
      <c r="X225" s="5">
        <v>44677.865288300556</v>
      </c>
      <c r="Y225" s="4" t="s">
        <v>1289</v>
      </c>
      <c r="Z225" s="6">
        <f>IFERROR(AA225/AB225,"")</f>
        <v>1</v>
      </c>
      <c r="AA225" s="4">
        <f>IF(COUNTA(AC225,AG225)&gt;0, MAX(AC225,AG225),"")</f>
        <v>25</v>
      </c>
      <c r="AB225" s="4">
        <f>25</f>
        <v>25</v>
      </c>
      <c r="AD225" s="4">
        <v>25</v>
      </c>
      <c r="AF225" s="4" t="s">
        <v>1289</v>
      </c>
      <c r="AG225" s="4">
        <v>25</v>
      </c>
      <c r="AH225" s="4">
        <v>25</v>
      </c>
      <c r="AI225" s="5">
        <v>44675.682345998597</v>
      </c>
      <c r="AJ225" s="4" t="s">
        <v>1289</v>
      </c>
      <c r="AK225" s="6" t="str">
        <f>IFERROR(AL225/AM225,"")</f>
        <v/>
      </c>
      <c r="AM225" s="4">
        <f>(COUNTIF(QuizzesByQuiz!D$2:D$100,C225)=0)*5</f>
        <v>0</v>
      </c>
      <c r="AO225" s="4" t="s">
        <v>1289</v>
      </c>
      <c r="AP225" s="6">
        <f>IFERROR(AQ225/AR225,"")</f>
        <v>1</v>
      </c>
      <c r="AQ225" s="4">
        <v>3</v>
      </c>
      <c r="AR225" s="4">
        <f>(COUNTIF(QuizzesByQuiz!E$2:E$100,C225)=0)*3</f>
        <v>3</v>
      </c>
      <c r="AS225" s="5">
        <v>44687.925385506067</v>
      </c>
      <c r="AT225" s="4" t="s">
        <v>1289</v>
      </c>
      <c r="AU225" s="6" t="str">
        <f>IFERROR(AV225/AW225,"")</f>
        <v/>
      </c>
      <c r="AW225" s="4">
        <f>(COUNTIF(QuizzesByQuiz!F$2:F$100,C225)=0)*6</f>
        <v>0</v>
      </c>
      <c r="AY225" s="4" t="s">
        <v>1289</v>
      </c>
      <c r="AZ225" s="6">
        <f>IFERROR(BA225/BB225,"")</f>
        <v>1</v>
      </c>
      <c r="BA225" s="4">
        <v>23</v>
      </c>
      <c r="BB225" s="4">
        <v>23</v>
      </c>
      <c r="BC225" s="5">
        <v>44692.286386246109</v>
      </c>
      <c r="BD225" s="4" t="s">
        <v>1289</v>
      </c>
      <c r="BE225" s="6">
        <f>IFERROR(BF225/BG225,"")</f>
        <v>1</v>
      </c>
      <c r="BF225" s="4">
        <v>3</v>
      </c>
      <c r="BG225" s="4">
        <f>(COUNTIF(QuizzesByQuiz!G$2:G$100,C225)=0)*3</f>
        <v>3</v>
      </c>
      <c r="BH225" s="5">
        <v>44694.823170816104</v>
      </c>
      <c r="BI225" s="4" t="s">
        <v>1289</v>
      </c>
      <c r="BJ225" s="6">
        <f>IFERROR(BK225/BL225,"")</f>
        <v>1</v>
      </c>
      <c r="BK225" s="4">
        <v>3</v>
      </c>
      <c r="BL225" s="4">
        <f>(COUNTIF(QuizzesByQuiz!H$2:H$100,C225)=0)*3</f>
        <v>3</v>
      </c>
      <c r="BM225" s="5">
        <v>44702.033765279964</v>
      </c>
      <c r="BN225" s="4" t="s">
        <v>1289</v>
      </c>
      <c r="BO225" s="6">
        <f>IFERROR(BP225/BQ225,"")</f>
        <v>0</v>
      </c>
      <c r="BQ225" s="4">
        <v>40</v>
      </c>
      <c r="BS225" s="4" t="s">
        <v>1289</v>
      </c>
      <c r="BT225" s="6">
        <f>IFERROR(BU225/BV225,"")</f>
        <v>0.8</v>
      </c>
      <c r="BU225" s="4">
        <v>4</v>
      </c>
      <c r="BV225" s="4">
        <f>(COUNTIF(QuizzesByQuiz!I$2:I$100,C225)=0)*5</f>
        <v>5</v>
      </c>
      <c r="BW225" s="5">
        <v>44712.92943897337</v>
      </c>
      <c r="BX225" s="4" t="s">
        <v>1289</v>
      </c>
      <c r="BY225" s="6">
        <f>BZ225/CA225</f>
        <v>0</v>
      </c>
      <c r="CA225" s="4">
        <v>100</v>
      </c>
      <c r="CC225" s="4" t="s">
        <v>1289</v>
      </c>
      <c r="CD225" s="6">
        <f>CE225/CF225</f>
        <v>0</v>
      </c>
      <c r="CF225" s="4">
        <v>100</v>
      </c>
      <c r="CH225" s="4" t="s">
        <v>1289</v>
      </c>
      <c r="CI225" s="6">
        <f>IFERROR(CJ225/CK225,"")</f>
        <v>1</v>
      </c>
      <c r="CJ225" s="4">
        <v>1</v>
      </c>
      <c r="CK225" s="4">
        <f>(COUNTIF(QuizzesByQuiz!I$2:I$100,C225)=0)*1</f>
        <v>1</v>
      </c>
      <c r="CL225" s="5">
        <v>44715.764250319276</v>
      </c>
      <c r="CM225" s="4" t="s">
        <v>1289</v>
      </c>
      <c r="CN225" s="6">
        <f>IFERROR(CO225/CP225,"")</f>
        <v>1</v>
      </c>
      <c r="CO225" s="4">
        <v>72</v>
      </c>
      <c r="CP225" s="4">
        <f>(COUNTIF('Exams by Exam'!D$2:D$5,C225)=0)*72</f>
        <v>72</v>
      </c>
      <c r="CQ225" s="5">
        <v>44720.098174390077</v>
      </c>
      <c r="CR225" s="4" t="s">
        <v>1289</v>
      </c>
      <c r="CS225" s="4" t="s">
        <v>1289</v>
      </c>
      <c r="CT225" s="6">
        <f>VLOOKUP(C225,Webwork!$G$2:$I$230,2,FALSE)/100</f>
        <v>1</v>
      </c>
    </row>
    <row r="226" spans="1:98" x14ac:dyDescent="0.2">
      <c r="A226" s="4" t="s">
        <v>1046</v>
      </c>
      <c r="B226" s="4" t="s">
        <v>1313</v>
      </c>
      <c r="C226" s="4" t="s">
        <v>1312</v>
      </c>
      <c r="D226" s="8" t="e">
        <f>E226*20%+F226*10%+G226*40%+H226*30%</f>
        <v>#N/A</v>
      </c>
      <c r="E226" s="7" t="e">
        <f>CT226</f>
        <v>#N/A</v>
      </c>
      <c r="F226" s="7">
        <f>(AVERAGE(K226,P226,U226,AK226,AP226,AU226,BE226,BJ226,BT226,CI226)+CD226)/(1+CD226)</f>
        <v>0</v>
      </c>
      <c r="G226" s="6">
        <f>(SUM(Z226,AZ226,(BO226+BY226)/(1+BY226))-MIN(Z226,AZ226,(BO226+BY226)/(1+BY226)))/2</f>
        <v>0</v>
      </c>
      <c r="H226" s="7">
        <f>CN226</f>
        <v>0</v>
      </c>
      <c r="I226" s="4" t="s">
        <v>1311</v>
      </c>
      <c r="K226" s="6">
        <f>IFERROR(L226/M226,"")</f>
        <v>0</v>
      </c>
      <c r="M226" s="4">
        <f>(COUNTIF(QuizzesByQuiz!A$2:A$100,C226)=0)*5</f>
        <v>5</v>
      </c>
      <c r="O226" s="4" t="s">
        <v>1289</v>
      </c>
      <c r="P226" s="6">
        <f>IFERROR(Q226/R226,"")</f>
        <v>0</v>
      </c>
      <c r="R226" s="4">
        <f>(COUNTIF(QuizzesByQuiz!B$2:B$100,C226)=0)*4</f>
        <v>4</v>
      </c>
      <c r="T226" s="4" t="s">
        <v>1289</v>
      </c>
      <c r="U226" s="6">
        <f>IFERROR(V226/W226,"")</f>
        <v>0</v>
      </c>
      <c r="W226" s="4">
        <f>(COUNTIF(QuizzesByQuiz!C$2:C$100,C226)=0)*5</f>
        <v>5</v>
      </c>
      <c r="Y226" s="4" t="s">
        <v>1289</v>
      </c>
      <c r="Z226" s="6" t="str">
        <f>IFERROR(AA226/AB226,"")</f>
        <v/>
      </c>
      <c r="AA226" s="4" t="str">
        <f>IF(COUNTA(AC226,AG226)&gt;0, MAX(AC226,AG226),"")</f>
        <v/>
      </c>
      <c r="AB226" s="4">
        <f>25</f>
        <v>25</v>
      </c>
      <c r="AD226" s="4">
        <v>25</v>
      </c>
      <c r="AF226" s="4" t="s">
        <v>1289</v>
      </c>
      <c r="AH226" s="4">
        <v>25</v>
      </c>
      <c r="AJ226" s="4" t="s">
        <v>1289</v>
      </c>
      <c r="AK226" s="6">
        <f>IFERROR(AL226/AM226,"")</f>
        <v>0</v>
      </c>
      <c r="AM226" s="4">
        <f>(COUNTIF(QuizzesByQuiz!D$2:D$100,C226)=0)*5</f>
        <v>5</v>
      </c>
      <c r="AO226" s="4" t="s">
        <v>1289</v>
      </c>
      <c r="AP226" s="6">
        <f>IFERROR(AQ226/AR226,"")</f>
        <v>0</v>
      </c>
      <c r="AR226" s="4">
        <f>(COUNTIF(QuizzesByQuiz!E$2:E$100,C226)=0)*3</f>
        <v>3</v>
      </c>
      <c r="AT226" s="4" t="s">
        <v>1289</v>
      </c>
      <c r="AU226" s="6">
        <f>IFERROR(AV226/AW226,"")</f>
        <v>0</v>
      </c>
      <c r="AW226" s="4">
        <f>(COUNTIF(QuizzesByQuiz!F$2:F$100,C226)=0)*6</f>
        <v>6</v>
      </c>
      <c r="AY226" s="4" t="s">
        <v>1289</v>
      </c>
      <c r="AZ226" s="6">
        <f>IFERROR(BA226/BB226,"")</f>
        <v>0</v>
      </c>
      <c r="BB226" s="4">
        <v>23</v>
      </c>
      <c r="BD226" s="4" t="s">
        <v>1289</v>
      </c>
      <c r="BE226" s="6">
        <f>IFERROR(BF226/BG226,"")</f>
        <v>0</v>
      </c>
      <c r="BG226" s="4">
        <f>(COUNTIF(QuizzesByQuiz!G$2:G$100,C226)=0)*3</f>
        <v>3</v>
      </c>
      <c r="BI226" s="4" t="s">
        <v>1289</v>
      </c>
      <c r="BJ226" s="6">
        <f>IFERROR(BK226/BL226,"")</f>
        <v>0</v>
      </c>
      <c r="BL226" s="4">
        <f>(COUNTIF(QuizzesByQuiz!H$2:H$100,C226)=0)*3</f>
        <v>3</v>
      </c>
      <c r="BN226" s="4" t="s">
        <v>1289</v>
      </c>
      <c r="BO226" s="6">
        <f>IFERROR(BP226/BQ226,"")</f>
        <v>0</v>
      </c>
      <c r="BQ226" s="4">
        <v>40</v>
      </c>
      <c r="BS226" s="4" t="s">
        <v>1289</v>
      </c>
      <c r="BT226" s="6">
        <f>IFERROR(BU226/BV226,"")</f>
        <v>0</v>
      </c>
      <c r="BV226" s="4">
        <f>(COUNTIF(QuizzesByQuiz!I$2:I$100,C226)=0)*5</f>
        <v>5</v>
      </c>
      <c r="BX226" s="4" t="s">
        <v>1289</v>
      </c>
      <c r="BY226" s="6">
        <f>BZ226/CA226</f>
        <v>0</v>
      </c>
      <c r="CA226" s="4">
        <v>100</v>
      </c>
      <c r="CC226" s="4" t="s">
        <v>1289</v>
      </c>
      <c r="CD226" s="6">
        <f>CE226/CF226</f>
        <v>0</v>
      </c>
      <c r="CF226" s="4">
        <v>100</v>
      </c>
      <c r="CH226" s="4" t="s">
        <v>1289</v>
      </c>
      <c r="CI226" s="6">
        <f>IFERROR(CJ226/CK226,"")</f>
        <v>0</v>
      </c>
      <c r="CK226" s="4">
        <f>(COUNTIF(QuizzesByQuiz!I$2:I$100,C226)=0)*1</f>
        <v>1</v>
      </c>
      <c r="CM226" s="4" t="s">
        <v>1289</v>
      </c>
      <c r="CN226" s="6">
        <f>IFERROR(CO226/CP226,"")</f>
        <v>0</v>
      </c>
      <c r="CP226" s="4">
        <f>(COUNTIF('Exams by Exam'!D$2:D$5,C226)=0)*72</f>
        <v>72</v>
      </c>
      <c r="CR226" s="4" t="s">
        <v>1289</v>
      </c>
      <c r="CS226" s="4" t="s">
        <v>1289</v>
      </c>
      <c r="CT226" s="6" t="e">
        <f>VLOOKUP(C226,Webwork!$G$2:$I$230,2,FALSE)/100</f>
        <v>#N/A</v>
      </c>
    </row>
    <row r="227" spans="1:98" x14ac:dyDescent="0.2">
      <c r="A227" s="4" t="s">
        <v>461</v>
      </c>
      <c r="B227" s="4" t="s">
        <v>460</v>
      </c>
      <c r="C227" s="4" t="s">
        <v>457</v>
      </c>
      <c r="D227" s="8" t="e">
        <f>E227*20%+F227*10%+G227*40%+H227*30%</f>
        <v>#VALUE!</v>
      </c>
      <c r="E227" s="7" t="e">
        <f>CT227</f>
        <v>#VALUE!</v>
      </c>
      <c r="F227" s="7">
        <f>(AVERAGE(K227,P227,U227,AK227,AP227,AU227,BE227,BJ227,BT227,CI227)+CD227)/(1+CD227)</f>
        <v>0</v>
      </c>
      <c r="G227" s="6">
        <f>(SUM(Z227,AZ227,(BO227+BY227)/(1+BY227))-MIN(Z227,AZ227,(BO227+BY227)/(1+BY227)))/2</f>
        <v>0</v>
      </c>
      <c r="H227" s="7">
        <f>CN227</f>
        <v>0</v>
      </c>
      <c r="I227" s="4" t="s">
        <v>458</v>
      </c>
      <c r="J227" s="4" t="s">
        <v>1294</v>
      </c>
      <c r="K227" s="6">
        <f>IFERROR(L227/M227,"")</f>
        <v>0</v>
      </c>
      <c r="M227" s="4">
        <f>(COUNTIF(QuizzesByQuiz!A$2:A$100,C227)=0)*5</f>
        <v>5</v>
      </c>
      <c r="O227" s="4" t="s">
        <v>1289</v>
      </c>
      <c r="P227" s="6">
        <f>IFERROR(Q227/R227,"")</f>
        <v>0</v>
      </c>
      <c r="R227" s="4">
        <f>(COUNTIF(QuizzesByQuiz!B$2:B$100,C227)=0)*4</f>
        <v>4</v>
      </c>
      <c r="T227" s="4" t="s">
        <v>1289</v>
      </c>
      <c r="U227" s="6">
        <f>IFERROR(V227/W227,"")</f>
        <v>0</v>
      </c>
      <c r="W227" s="4">
        <f>(COUNTIF(QuizzesByQuiz!C$2:C$100,C227)=0)*5</f>
        <v>5</v>
      </c>
      <c r="Y227" s="4" t="s">
        <v>1289</v>
      </c>
      <c r="Z227" s="6" t="str">
        <f>IFERROR(AA227/AB227,"")</f>
        <v/>
      </c>
      <c r="AA227" s="4" t="str">
        <f>IF(COUNTA(AC227,AG227)&gt;0, MAX(AC227,AG227),"")</f>
        <v/>
      </c>
      <c r="AB227" s="4">
        <f>25</f>
        <v>25</v>
      </c>
      <c r="AD227" s="4">
        <v>25</v>
      </c>
      <c r="AF227" s="4" t="s">
        <v>1289</v>
      </c>
      <c r="AH227" s="4">
        <v>25</v>
      </c>
      <c r="AJ227" s="4" t="s">
        <v>1289</v>
      </c>
      <c r="AK227" s="6">
        <f>IFERROR(AL227/AM227,"")</f>
        <v>0</v>
      </c>
      <c r="AM227" s="4">
        <f>(COUNTIF(QuizzesByQuiz!D$2:D$100,C227)=0)*5</f>
        <v>5</v>
      </c>
      <c r="AO227" s="4" t="s">
        <v>1289</v>
      </c>
      <c r="AP227" s="6">
        <f>IFERROR(AQ227/AR227,"")</f>
        <v>0</v>
      </c>
      <c r="AR227" s="4">
        <f>(COUNTIF(QuizzesByQuiz!E$2:E$100,C227)=0)*3</f>
        <v>3</v>
      </c>
      <c r="AT227" s="4" t="s">
        <v>1289</v>
      </c>
      <c r="AU227" s="6">
        <f>IFERROR(AV227/AW227,"")</f>
        <v>0</v>
      </c>
      <c r="AW227" s="4">
        <f>(COUNTIF(QuizzesByQuiz!F$2:F$100,C227)=0)*6</f>
        <v>6</v>
      </c>
      <c r="AY227" s="4" t="s">
        <v>1289</v>
      </c>
      <c r="AZ227" s="6">
        <f>IFERROR(BA227/BB227,"")</f>
        <v>0</v>
      </c>
      <c r="BB227" s="4">
        <v>23</v>
      </c>
      <c r="BD227" s="4" t="s">
        <v>1289</v>
      </c>
      <c r="BE227" s="6">
        <f>IFERROR(BF227/BG227,"")</f>
        <v>0</v>
      </c>
      <c r="BG227" s="4">
        <f>(COUNTIF(QuizzesByQuiz!G$2:G$100,C227)=0)*3</f>
        <v>3</v>
      </c>
      <c r="BI227" s="4" t="s">
        <v>1289</v>
      </c>
      <c r="BJ227" s="6">
        <f>IFERROR(BK227/BL227,"")</f>
        <v>0</v>
      </c>
      <c r="BL227" s="4">
        <f>(COUNTIF(QuizzesByQuiz!H$2:H$100,C227)=0)*3</f>
        <v>3</v>
      </c>
      <c r="BN227" s="4" t="s">
        <v>1289</v>
      </c>
      <c r="BO227" s="6">
        <f>IFERROR(BP227/BQ227,"")</f>
        <v>0</v>
      </c>
      <c r="BQ227" s="4">
        <v>40</v>
      </c>
      <c r="BS227" s="4" t="s">
        <v>1289</v>
      </c>
      <c r="BT227" s="6">
        <f>IFERROR(BU227/BV227,"")</f>
        <v>0</v>
      </c>
      <c r="BV227" s="4">
        <f>(COUNTIF(QuizzesByQuiz!I$2:I$100,C227)=0)*5</f>
        <v>5</v>
      </c>
      <c r="BX227" s="4" t="s">
        <v>1289</v>
      </c>
      <c r="BY227" s="6">
        <f>BZ227/CA227</f>
        <v>0</v>
      </c>
      <c r="CA227" s="4">
        <v>100</v>
      </c>
      <c r="CC227" s="4" t="s">
        <v>1289</v>
      </c>
      <c r="CD227" s="6">
        <f>CE227/CF227</f>
        <v>0</v>
      </c>
      <c r="CF227" s="4">
        <v>100</v>
      </c>
      <c r="CH227" s="4" t="s">
        <v>1289</v>
      </c>
      <c r="CI227" s="6">
        <f>IFERROR(CJ227/CK227,"")</f>
        <v>0</v>
      </c>
      <c r="CK227" s="4">
        <f>(COUNTIF(QuizzesByQuiz!I$2:I$100,C227)=0)*1</f>
        <v>1</v>
      </c>
      <c r="CM227" s="4" t="s">
        <v>1289</v>
      </c>
      <c r="CN227" s="6">
        <f>IFERROR(CO227/CP227,"")</f>
        <v>0</v>
      </c>
      <c r="CP227" s="4">
        <f>(COUNTIF('Exams by Exam'!D$2:D$5,C227)=0)*72</f>
        <v>72</v>
      </c>
      <c r="CR227" s="4" t="s">
        <v>1289</v>
      </c>
      <c r="CS227" s="4" t="s">
        <v>1289</v>
      </c>
      <c r="CT227" s="6" t="e">
        <f>VLOOKUP(C227,Webwork!$G$2:$I$230,2,FALSE)/100</f>
        <v>#VALUE!</v>
      </c>
    </row>
    <row r="228" spans="1:98" x14ac:dyDescent="0.2">
      <c r="A228" s="4" t="s">
        <v>606</v>
      </c>
      <c r="B228" s="4" t="s">
        <v>605</v>
      </c>
      <c r="C228" s="4" t="s">
        <v>602</v>
      </c>
      <c r="D228" s="8" t="e">
        <f>E228*20%+F228*10%+G228*40%+H228*30%</f>
        <v>#VALUE!</v>
      </c>
      <c r="E228" s="7" t="e">
        <f>CT228</f>
        <v>#VALUE!</v>
      </c>
      <c r="F228" s="7">
        <f>(AVERAGE(K228,P228,U228,AK228,AP228,AU228,BE228,BJ228,BT228,CI228)+CD228)/(1+CD228)</f>
        <v>0</v>
      </c>
      <c r="G228" s="6">
        <f>(SUM(Z228,AZ228,(BO228+BY228)/(1+BY228))-MIN(Z228,AZ228,(BO228+BY228)/(1+BY228)))/2</f>
        <v>0</v>
      </c>
      <c r="H228" s="7">
        <f>CN228</f>
        <v>0</v>
      </c>
      <c r="I228" s="4" t="s">
        <v>603</v>
      </c>
      <c r="J228" s="4" t="s">
        <v>1297</v>
      </c>
      <c r="K228" s="6" t="str">
        <f>IFERROR(L228/M228,"")</f>
        <v/>
      </c>
      <c r="L228" s="4">
        <v>5</v>
      </c>
      <c r="M228" s="4">
        <f>(COUNTIF(QuizzesByQuiz!A$2:A$100,C228)=0)*5</f>
        <v>0</v>
      </c>
      <c r="N228" s="5">
        <v>44673.762031201353</v>
      </c>
      <c r="O228" s="4" t="s">
        <v>1289</v>
      </c>
      <c r="P228" s="6" t="str">
        <f>IFERROR(Q228/R228,"")</f>
        <v/>
      </c>
      <c r="R228" s="4">
        <f>(COUNTIF(QuizzesByQuiz!B$2:B$100,C228)=0)*4</f>
        <v>0</v>
      </c>
      <c r="T228" s="4" t="s">
        <v>1289</v>
      </c>
      <c r="U228" s="6" t="str">
        <f>IFERROR(V228/W228,"")</f>
        <v/>
      </c>
      <c r="W228" s="4">
        <f>(COUNTIF(QuizzesByQuiz!C$2:C$100,C228)=0)*5</f>
        <v>0</v>
      </c>
      <c r="Y228" s="4" t="s">
        <v>1289</v>
      </c>
      <c r="Z228" s="6" t="str">
        <f>IFERROR(AA228/AB228,"")</f>
        <v/>
      </c>
      <c r="AA228" s="4" t="str">
        <f>IF(COUNTA(AC228,AG228)&gt;0, MAX(AC228,AG228),"")</f>
        <v/>
      </c>
      <c r="AB228" s="4">
        <f>25</f>
        <v>25</v>
      </c>
      <c r="AD228" s="4">
        <v>25</v>
      </c>
      <c r="AF228" s="4" t="s">
        <v>1289</v>
      </c>
      <c r="AH228" s="4">
        <v>25</v>
      </c>
      <c r="AJ228" s="4" t="s">
        <v>1289</v>
      </c>
      <c r="AK228" s="6">
        <f>IFERROR(AL228/AM228,"")</f>
        <v>0</v>
      </c>
      <c r="AM228" s="4">
        <f>(COUNTIF(QuizzesByQuiz!D$2:D$100,C228)=0)*5</f>
        <v>5</v>
      </c>
      <c r="AO228" s="4" t="s">
        <v>1289</v>
      </c>
      <c r="AP228" s="6">
        <f>IFERROR(AQ228/AR228,"")</f>
        <v>0</v>
      </c>
      <c r="AR228" s="4">
        <f>(COUNTIF(QuizzesByQuiz!E$2:E$100,C228)=0)*3</f>
        <v>3</v>
      </c>
      <c r="AT228" s="4" t="s">
        <v>1289</v>
      </c>
      <c r="AU228" s="6">
        <f>IFERROR(AV228/AW228,"")</f>
        <v>0</v>
      </c>
      <c r="AW228" s="4">
        <f>(COUNTIF(QuizzesByQuiz!F$2:F$100,C228)=0)*6</f>
        <v>6</v>
      </c>
      <c r="AY228" s="4" t="s">
        <v>1289</v>
      </c>
      <c r="AZ228" s="6">
        <f>IFERROR(BA228/BB228,"")</f>
        <v>0</v>
      </c>
      <c r="BB228" s="4">
        <v>23</v>
      </c>
      <c r="BD228" s="4" t="s">
        <v>1289</v>
      </c>
      <c r="BE228" s="6">
        <f>IFERROR(BF228/BG228,"")</f>
        <v>0</v>
      </c>
      <c r="BG228" s="4">
        <f>(COUNTIF(QuizzesByQuiz!G$2:G$100,C228)=0)*3</f>
        <v>3</v>
      </c>
      <c r="BI228" s="4" t="s">
        <v>1289</v>
      </c>
      <c r="BJ228" s="6">
        <f>IFERROR(BK228/BL228,"")</f>
        <v>0</v>
      </c>
      <c r="BL228" s="4">
        <f>(COUNTIF(QuizzesByQuiz!H$2:H$100,C228)=0)*3</f>
        <v>3</v>
      </c>
      <c r="BN228" s="4" t="s">
        <v>1289</v>
      </c>
      <c r="BO228" s="6">
        <f>IFERROR(BP228/BQ228,"")</f>
        <v>0</v>
      </c>
      <c r="BQ228" s="4">
        <v>40</v>
      </c>
      <c r="BS228" s="4" t="s">
        <v>1289</v>
      </c>
      <c r="BT228" s="6">
        <f>IFERROR(BU228/BV228,"")</f>
        <v>0</v>
      </c>
      <c r="BV228" s="4">
        <f>(COUNTIF(QuizzesByQuiz!I$2:I$100,C228)=0)*5</f>
        <v>5</v>
      </c>
      <c r="BX228" s="4" t="s">
        <v>1289</v>
      </c>
      <c r="BY228" s="6">
        <f>BZ228/CA228</f>
        <v>0</v>
      </c>
      <c r="CA228" s="4">
        <v>100</v>
      </c>
      <c r="CC228" s="4" t="s">
        <v>1289</v>
      </c>
      <c r="CD228" s="6">
        <f>CE228/CF228</f>
        <v>0</v>
      </c>
      <c r="CF228" s="4">
        <v>100</v>
      </c>
      <c r="CH228" s="4" t="s">
        <v>1289</v>
      </c>
      <c r="CI228" s="6">
        <f>IFERROR(CJ228/CK228,"")</f>
        <v>0</v>
      </c>
      <c r="CK228" s="4">
        <f>(COUNTIF(QuizzesByQuiz!I$2:I$100,C228)=0)*1</f>
        <v>1</v>
      </c>
      <c r="CM228" s="4" t="s">
        <v>1289</v>
      </c>
      <c r="CN228" s="6">
        <f>IFERROR(CO228/CP228,"")</f>
        <v>0</v>
      </c>
      <c r="CP228" s="4">
        <f>(COUNTIF('Exams by Exam'!D$2:D$5,C228)=0)*72</f>
        <v>72</v>
      </c>
      <c r="CR228" s="4" t="s">
        <v>1289</v>
      </c>
      <c r="CS228" s="4" t="s">
        <v>1289</v>
      </c>
      <c r="CT228" s="6" t="e">
        <f>VLOOKUP(C228,Webwork!$G$2:$I$230,2,FALSE)/100</f>
        <v>#VALUE!</v>
      </c>
    </row>
    <row r="229" spans="1:98" x14ac:dyDescent="0.2">
      <c r="A229" s="4" t="s">
        <v>852</v>
      </c>
      <c r="B229" s="4" t="s">
        <v>851</v>
      </c>
      <c r="C229" s="4" t="s">
        <v>848</v>
      </c>
      <c r="D229" s="8" t="e">
        <f>E229*20%+F229*10%+G229*40%+H229*30%</f>
        <v>#DIV/0!</v>
      </c>
      <c r="E229" s="7">
        <f>CT229</f>
        <v>0.83</v>
      </c>
      <c r="F229" s="7">
        <f>(AVERAGE(K229,P229,U229,AK229,AP229,AU229,BE229,BJ229,BT229,CI229)+CD229)/(1+CD229)</f>
        <v>0.73333333333333339</v>
      </c>
      <c r="G229" s="6">
        <f>(SUM(Z229,AZ229,(BO229+BY229)/(1+BY229))-MIN(Z229,AZ229,(BO229+BY229)/(1+BY229)))/2</f>
        <v>0.88134057971014479</v>
      </c>
      <c r="H229" s="7" t="e">
        <f>CN229</f>
        <v>#DIV/0!</v>
      </c>
      <c r="I229" s="4" t="s">
        <v>849</v>
      </c>
      <c r="J229" s="4" t="s">
        <v>1293</v>
      </c>
      <c r="K229" s="6">
        <f>IFERROR(L229/M229,"")</f>
        <v>1</v>
      </c>
      <c r="L229" s="4">
        <v>5</v>
      </c>
      <c r="M229" s="4">
        <f>(COUNTIF(QuizzesByQuiz!A$2:A$100,C229)=0)*5</f>
        <v>5</v>
      </c>
      <c r="N229" s="5">
        <v>44650.909748220991</v>
      </c>
      <c r="O229" s="4" t="s">
        <v>1289</v>
      </c>
      <c r="P229" s="6">
        <f>IFERROR(Q229/R229,"")</f>
        <v>0</v>
      </c>
      <c r="R229" s="4">
        <f>(COUNTIF(QuizzesByQuiz!B$2:B$100,C229)=0)*4</f>
        <v>4</v>
      </c>
      <c r="T229" s="4" t="s">
        <v>1289</v>
      </c>
      <c r="U229" s="6">
        <f>IFERROR(V229/W229,"")</f>
        <v>0.8</v>
      </c>
      <c r="V229" s="4">
        <v>4</v>
      </c>
      <c r="W229" s="4">
        <f>(COUNTIF(QuizzesByQuiz!C$2:C$100,C229)=0)*5</f>
        <v>5</v>
      </c>
      <c r="X229" s="5">
        <v>44677.865290341608</v>
      </c>
      <c r="Y229" s="4" t="s">
        <v>1289</v>
      </c>
      <c r="Z229" s="6">
        <f>IFERROR(AA229/AB229,"")</f>
        <v>0.68</v>
      </c>
      <c r="AA229" s="4">
        <f>IF(COUNTA(AC229,AG229)&gt;0, MAX(AC229,AG229),"")</f>
        <v>17</v>
      </c>
      <c r="AB229" s="4">
        <f>25</f>
        <v>25</v>
      </c>
      <c r="AD229" s="4">
        <v>25</v>
      </c>
      <c r="AF229" s="4" t="s">
        <v>1289</v>
      </c>
      <c r="AG229" s="4">
        <v>17</v>
      </c>
      <c r="AH229" s="4">
        <v>25</v>
      </c>
      <c r="AI229" s="5">
        <v>44675.682345892492</v>
      </c>
      <c r="AJ229" s="4" t="s">
        <v>1289</v>
      </c>
      <c r="AK229" s="6" t="str">
        <f>IFERROR(AL229/AM229,"")</f>
        <v/>
      </c>
      <c r="AM229" s="4">
        <f>(COUNTIF(QuizzesByQuiz!D$2:D$100,C229)=0)*5</f>
        <v>0</v>
      </c>
      <c r="AO229" s="4" t="s">
        <v>1289</v>
      </c>
      <c r="AP229" s="6">
        <f>IFERROR(AQ229/AR229,"")</f>
        <v>0.66666666666666663</v>
      </c>
      <c r="AQ229" s="4">
        <v>2</v>
      </c>
      <c r="AR229" s="4">
        <f>(COUNTIF(QuizzesByQuiz!E$2:E$100,C229)=0)*3</f>
        <v>3</v>
      </c>
      <c r="AS229" s="5">
        <v>44687.925386282026</v>
      </c>
      <c r="AT229" s="4" t="s">
        <v>1289</v>
      </c>
      <c r="AU229" s="6" t="str">
        <f>IFERROR(AV229/AW229,"")</f>
        <v/>
      </c>
      <c r="AW229" s="4">
        <f>(COUNTIF(QuizzesByQuiz!F$2:F$100,C229)=0)*6</f>
        <v>0</v>
      </c>
      <c r="AY229" s="4" t="s">
        <v>1289</v>
      </c>
      <c r="AZ229" s="6">
        <f>IFERROR(BA229/BB229,"")</f>
        <v>0.80434782608695654</v>
      </c>
      <c r="BA229" s="4">
        <v>18.5</v>
      </c>
      <c r="BB229" s="4">
        <v>23</v>
      </c>
      <c r="BC229" s="5">
        <v>44692.292466111445</v>
      </c>
      <c r="BD229" s="4" t="s">
        <v>1289</v>
      </c>
      <c r="BE229" s="6">
        <f>IFERROR(BF229/BG229,"")</f>
        <v>0</v>
      </c>
      <c r="BG229" s="4">
        <f>(COUNTIF(QuizzesByQuiz!G$2:G$100,C229)=0)*3</f>
        <v>3</v>
      </c>
      <c r="BI229" s="4" t="s">
        <v>1289</v>
      </c>
      <c r="BJ229" s="6">
        <f>IFERROR(BK229/BL229,"")</f>
        <v>0.66666666666666663</v>
      </c>
      <c r="BK229" s="4">
        <v>2</v>
      </c>
      <c r="BL229" s="4">
        <f>(COUNTIF(QuizzesByQuiz!H$2:H$100,C229)=0)*3</f>
        <v>3</v>
      </c>
      <c r="BM229" s="5">
        <v>44702.033766137771</v>
      </c>
      <c r="BN229" s="4" t="s">
        <v>1289</v>
      </c>
      <c r="BO229" s="6">
        <f>CO229/CP229</f>
        <v>0.91666666666666663</v>
      </c>
      <c r="BQ229" s="4">
        <v>40</v>
      </c>
      <c r="BS229" s="4" t="s">
        <v>1289</v>
      </c>
      <c r="BT229" s="6">
        <f>IFERROR(BU229/BV229,"")</f>
        <v>0.6</v>
      </c>
      <c r="BU229" s="4">
        <v>3</v>
      </c>
      <c r="BV229" s="4">
        <f>(COUNTIF(QuizzesByQuiz!I$2:I$100,C229)=0)*5</f>
        <v>5</v>
      </c>
      <c r="BW229" s="5">
        <v>44712.929439673113</v>
      </c>
      <c r="BX229" s="4" t="s">
        <v>1289</v>
      </c>
      <c r="BY229" s="6">
        <f>BZ229/CA229</f>
        <v>1</v>
      </c>
      <c r="BZ229" s="4">
        <v>100</v>
      </c>
      <c r="CA229" s="4">
        <v>100</v>
      </c>
      <c r="CB229" s="5">
        <v>44719.218171245127</v>
      </c>
      <c r="CC229" s="4" t="s">
        <v>1289</v>
      </c>
      <c r="CD229" s="6">
        <f>CE229/CF229</f>
        <v>1</v>
      </c>
      <c r="CE229" s="4">
        <v>100</v>
      </c>
      <c r="CF229" s="4">
        <v>100</v>
      </c>
      <c r="CG229" s="5">
        <v>44719.217909131658</v>
      </c>
      <c r="CH229" s="4" t="s">
        <v>1289</v>
      </c>
      <c r="CI229" s="6">
        <f>IFERROR(CJ229/CK229,"")</f>
        <v>0</v>
      </c>
      <c r="CJ229" s="4">
        <v>0</v>
      </c>
      <c r="CK229" s="4">
        <f>(COUNTIF(QuizzesByQuiz!I$2:I$100,C229)=0)*1</f>
        <v>1</v>
      </c>
      <c r="CL229" s="5">
        <v>44715.764249840984</v>
      </c>
      <c r="CM229" s="4" t="s">
        <v>1289</v>
      </c>
      <c r="CN229" s="6" t="e">
        <f>DL229/DM229</f>
        <v>#DIV/0!</v>
      </c>
      <c r="CO229" s="4">
        <v>66</v>
      </c>
      <c r="CP229" s="4">
        <f>(COUNTIF('Exams by Exam'!D$2:D$5,C229)=0)*72</f>
        <v>72</v>
      </c>
      <c r="CQ229" s="5">
        <v>44720.098172346894</v>
      </c>
      <c r="CR229" s="4" t="s">
        <v>1289</v>
      </c>
      <c r="CS229" s="4" t="s">
        <v>1289</v>
      </c>
      <c r="CT229" s="6">
        <f>VLOOKUP(C229,Webwork!$G$2:$I$230,2,FALSE)/100</f>
        <v>0.83</v>
      </c>
    </row>
    <row r="230" spans="1:98" x14ac:dyDescent="0.2">
      <c r="A230" s="4" t="s">
        <v>1310</v>
      </c>
      <c r="B230" s="4" t="s">
        <v>1309</v>
      </c>
      <c r="C230" s="4" t="s">
        <v>1308</v>
      </c>
      <c r="D230" s="8" t="e">
        <f>E230*20%+F230*10%+G230*40%+H230*30%</f>
        <v>#N/A</v>
      </c>
      <c r="E230" s="7" t="e">
        <f>CT230</f>
        <v>#N/A</v>
      </c>
      <c r="F230" s="7">
        <f>(AVERAGE(K230,P230,U230,AK230,AP230,AU230,BE230,BJ230,BT230,CI230)+CD230)/(1+CD230)</f>
        <v>0.1</v>
      </c>
      <c r="G230" s="6">
        <f>(SUM(Z230,AZ230,(BO230+BY230)/(1+BY230))-MIN(Z230,AZ230,(BO230+BY230)/(1+BY230)))/2</f>
        <v>0</v>
      </c>
      <c r="H230" s="7">
        <f>CN230</f>
        <v>0</v>
      </c>
      <c r="I230" s="4" t="s">
        <v>1307</v>
      </c>
      <c r="K230" s="6">
        <f>IFERROR(L230/M230,"")</f>
        <v>1</v>
      </c>
      <c r="L230" s="4">
        <v>5</v>
      </c>
      <c r="M230" s="4">
        <f>(COUNTIF(QuizzesByQuiz!A$2:A$100,C230)=0)*5</f>
        <v>5</v>
      </c>
      <c r="N230" s="5">
        <v>44653.065620262132</v>
      </c>
      <c r="O230" s="4" t="s">
        <v>1289</v>
      </c>
      <c r="P230" s="6">
        <f>IFERROR(Q230/R230,"")</f>
        <v>0</v>
      </c>
      <c r="R230" s="4">
        <f>(COUNTIF(QuizzesByQuiz!B$2:B$100,C230)=0)*4</f>
        <v>4</v>
      </c>
      <c r="T230" s="4" t="s">
        <v>1289</v>
      </c>
      <c r="U230" s="6">
        <f>IFERROR(V230/W230,"")</f>
        <v>0</v>
      </c>
      <c r="W230" s="4">
        <f>(COUNTIF(QuizzesByQuiz!C$2:C$100,C230)=0)*5</f>
        <v>5</v>
      </c>
      <c r="Y230" s="4" t="s">
        <v>1289</v>
      </c>
      <c r="Z230" s="6" t="str">
        <f>IFERROR(AA230/AB230,"")</f>
        <v/>
      </c>
      <c r="AA230" s="4" t="str">
        <f>IF(COUNTA(AC230,AG230)&gt;0, MAX(AC230,AG230),"")</f>
        <v/>
      </c>
      <c r="AB230" s="4">
        <f>25</f>
        <v>25</v>
      </c>
      <c r="AD230" s="4">
        <v>25</v>
      </c>
      <c r="AF230" s="4" t="s">
        <v>1289</v>
      </c>
      <c r="AH230" s="4">
        <v>25</v>
      </c>
      <c r="AJ230" s="4" t="s">
        <v>1289</v>
      </c>
      <c r="AK230" s="6">
        <f>IFERROR(AL230/AM230,"")</f>
        <v>0</v>
      </c>
      <c r="AM230" s="4">
        <f>(COUNTIF(QuizzesByQuiz!D$2:D$100,C230)=0)*5</f>
        <v>5</v>
      </c>
      <c r="AO230" s="4" t="s">
        <v>1289</v>
      </c>
      <c r="AP230" s="6">
        <f>IFERROR(AQ230/AR230,"")</f>
        <v>0</v>
      </c>
      <c r="AR230" s="4">
        <f>(COUNTIF(QuizzesByQuiz!E$2:E$100,C230)=0)*3</f>
        <v>3</v>
      </c>
      <c r="AT230" s="4" t="s">
        <v>1289</v>
      </c>
      <c r="AU230" s="6">
        <f>IFERROR(AV230/AW230,"")</f>
        <v>0</v>
      </c>
      <c r="AW230" s="4">
        <f>(COUNTIF(QuizzesByQuiz!F$2:F$100,C230)=0)*6</f>
        <v>6</v>
      </c>
      <c r="AY230" s="4" t="s">
        <v>1289</v>
      </c>
      <c r="AZ230" s="6">
        <f>IFERROR(BA230/BB230,"")</f>
        <v>0</v>
      </c>
      <c r="BB230" s="4">
        <v>23</v>
      </c>
      <c r="BD230" s="4" t="s">
        <v>1289</v>
      </c>
      <c r="BE230" s="6">
        <f>IFERROR(BF230/BG230,"")</f>
        <v>0</v>
      </c>
      <c r="BG230" s="4">
        <f>(COUNTIF(QuizzesByQuiz!G$2:G$100,C230)=0)*3</f>
        <v>3</v>
      </c>
      <c r="BI230" s="4" t="s">
        <v>1289</v>
      </c>
      <c r="BJ230" s="6">
        <f>IFERROR(BK230/BL230,"")</f>
        <v>0</v>
      </c>
      <c r="BL230" s="4">
        <f>(COUNTIF(QuizzesByQuiz!H$2:H$100,C230)=0)*3</f>
        <v>3</v>
      </c>
      <c r="BN230" s="4" t="s">
        <v>1289</v>
      </c>
      <c r="BO230" s="6">
        <f>IFERROR(BP230/BQ230,"")</f>
        <v>0</v>
      </c>
      <c r="BQ230" s="4">
        <v>40</v>
      </c>
      <c r="BS230" s="4" t="s">
        <v>1289</v>
      </c>
      <c r="BT230" s="6">
        <f>IFERROR(BU230/BV230,"")</f>
        <v>0</v>
      </c>
      <c r="BV230" s="4">
        <f>(COUNTIF(QuizzesByQuiz!I$2:I$100,C230)=0)*5</f>
        <v>5</v>
      </c>
      <c r="BX230" s="4" t="s">
        <v>1289</v>
      </c>
      <c r="BY230" s="6">
        <f>BZ230/CA230</f>
        <v>0</v>
      </c>
      <c r="CA230" s="4">
        <v>100</v>
      </c>
      <c r="CC230" s="4" t="s">
        <v>1289</v>
      </c>
      <c r="CD230" s="6">
        <f>CE230/CF230</f>
        <v>0</v>
      </c>
      <c r="CF230" s="4">
        <v>100</v>
      </c>
      <c r="CH230" s="4" t="s">
        <v>1289</v>
      </c>
      <c r="CI230" s="6">
        <f>IFERROR(CJ230/CK230,"")</f>
        <v>0</v>
      </c>
      <c r="CK230" s="4">
        <f>(COUNTIF(QuizzesByQuiz!I$2:I$100,C230)=0)*1</f>
        <v>1</v>
      </c>
      <c r="CM230" s="4" t="s">
        <v>1289</v>
      </c>
      <c r="CN230" s="6">
        <f>IFERROR(CO230/CP230,"")</f>
        <v>0</v>
      </c>
      <c r="CP230" s="4">
        <f>(COUNTIF('Exams by Exam'!D$2:D$5,C230)=0)*72</f>
        <v>72</v>
      </c>
      <c r="CR230" s="4" t="s">
        <v>1289</v>
      </c>
      <c r="CS230" s="4" t="s">
        <v>1289</v>
      </c>
      <c r="CT230" s="6" t="e">
        <f>VLOOKUP(C230,Webwork!$G$2:$I$230,2,FALSE)/100</f>
        <v>#N/A</v>
      </c>
    </row>
    <row r="231" spans="1:98" x14ac:dyDescent="0.2">
      <c r="A231" s="4" t="s">
        <v>667</v>
      </c>
      <c r="B231" s="4" t="s">
        <v>1306</v>
      </c>
      <c r="C231" s="4" t="s">
        <v>1305</v>
      </c>
      <c r="D231" s="8" t="e">
        <f>E231*20%+F231*10%+G231*40%+H231*30%</f>
        <v>#N/A</v>
      </c>
      <c r="E231" s="7" t="e">
        <f>CT231</f>
        <v>#N/A</v>
      </c>
      <c r="F231" s="7">
        <f>(AVERAGE(K231,P231,U231,AK231,AP231,AU231,BE231,BJ231,BT231,CI231)+CD231)/(1+CD231)</f>
        <v>0</v>
      </c>
      <c r="G231" s="6">
        <f>(SUM(Z231,AZ231,(BO231+BY231)/(1+BY231))-MIN(Z231,AZ231,(BO231+BY231)/(1+BY231)))/2</f>
        <v>0</v>
      </c>
      <c r="H231" s="7">
        <f>CN231</f>
        <v>0</v>
      </c>
      <c r="I231" s="4" t="s">
        <v>1304</v>
      </c>
      <c r="K231" s="6">
        <f>IFERROR(L231/M231,"")</f>
        <v>0</v>
      </c>
      <c r="M231" s="4">
        <f>(COUNTIF(QuizzesByQuiz!A$2:A$100,C231)=0)*5</f>
        <v>5</v>
      </c>
      <c r="O231" s="4" t="s">
        <v>1289</v>
      </c>
      <c r="P231" s="6">
        <f>IFERROR(Q231/R231,"")</f>
        <v>0</v>
      </c>
      <c r="R231" s="4">
        <f>(COUNTIF(QuizzesByQuiz!B$2:B$100,C231)=0)*4</f>
        <v>4</v>
      </c>
      <c r="T231" s="4" t="s">
        <v>1289</v>
      </c>
      <c r="U231" s="6">
        <f>IFERROR(V231/W231,"")</f>
        <v>0</v>
      </c>
      <c r="W231" s="4">
        <f>(COUNTIF(QuizzesByQuiz!C$2:C$100,C231)=0)*5</f>
        <v>5</v>
      </c>
      <c r="Y231" s="4" t="s">
        <v>1289</v>
      </c>
      <c r="Z231" s="6" t="str">
        <f>IFERROR(AA231/AB231,"")</f>
        <v/>
      </c>
      <c r="AA231" s="4" t="str">
        <f>IF(COUNTA(AC231,AG231)&gt;0, MAX(AC231,AG231),"")</f>
        <v/>
      </c>
      <c r="AB231" s="4">
        <f>25</f>
        <v>25</v>
      </c>
      <c r="AD231" s="4">
        <v>25</v>
      </c>
      <c r="AF231" s="4" t="s">
        <v>1289</v>
      </c>
      <c r="AH231" s="4">
        <v>25</v>
      </c>
      <c r="AJ231" s="4" t="s">
        <v>1289</v>
      </c>
      <c r="AK231" s="6">
        <f>IFERROR(AL231/AM231,"")</f>
        <v>0</v>
      </c>
      <c r="AM231" s="4">
        <f>(COUNTIF(QuizzesByQuiz!D$2:D$100,C231)=0)*5</f>
        <v>5</v>
      </c>
      <c r="AO231" s="4" t="s">
        <v>1289</v>
      </c>
      <c r="AP231" s="6">
        <f>IFERROR(AQ231/AR231,"")</f>
        <v>0</v>
      </c>
      <c r="AR231" s="4">
        <f>(COUNTIF(QuizzesByQuiz!E$2:E$100,C231)=0)*3</f>
        <v>3</v>
      </c>
      <c r="AT231" s="4" t="s">
        <v>1289</v>
      </c>
      <c r="AU231" s="6">
        <f>IFERROR(AV231/AW231,"")</f>
        <v>0</v>
      </c>
      <c r="AW231" s="4">
        <f>(COUNTIF(QuizzesByQuiz!F$2:F$100,C231)=0)*6</f>
        <v>6</v>
      </c>
      <c r="AY231" s="4" t="s">
        <v>1289</v>
      </c>
      <c r="AZ231" s="6">
        <f>IFERROR(BA231/BB231,"")</f>
        <v>0</v>
      </c>
      <c r="BB231" s="4">
        <v>23</v>
      </c>
      <c r="BD231" s="4" t="s">
        <v>1289</v>
      </c>
      <c r="BE231" s="6">
        <f>IFERROR(BF231/BG231,"")</f>
        <v>0</v>
      </c>
      <c r="BG231" s="4">
        <f>(COUNTIF(QuizzesByQuiz!G$2:G$100,C231)=0)*3</f>
        <v>3</v>
      </c>
      <c r="BI231" s="4" t="s">
        <v>1289</v>
      </c>
      <c r="BJ231" s="6">
        <f>IFERROR(BK231/BL231,"")</f>
        <v>0</v>
      </c>
      <c r="BL231" s="4">
        <f>(COUNTIF(QuizzesByQuiz!H$2:H$100,C231)=0)*3</f>
        <v>3</v>
      </c>
      <c r="BN231" s="4" t="s">
        <v>1289</v>
      </c>
      <c r="BO231" s="6">
        <f>IFERROR(BP231/BQ231,"")</f>
        <v>0</v>
      </c>
      <c r="BQ231" s="4">
        <v>40</v>
      </c>
      <c r="BS231" s="4" t="s">
        <v>1289</v>
      </c>
      <c r="BT231" s="6">
        <f>IFERROR(BU231/BV231,"")</f>
        <v>0</v>
      </c>
      <c r="BV231" s="4">
        <f>(COUNTIF(QuizzesByQuiz!I$2:I$100,C231)=0)*5</f>
        <v>5</v>
      </c>
      <c r="BX231" s="4" t="s">
        <v>1289</v>
      </c>
      <c r="BY231" s="6">
        <f>BZ231/CA231</f>
        <v>0</v>
      </c>
      <c r="CA231" s="4">
        <v>100</v>
      </c>
      <c r="CC231" s="4" t="s">
        <v>1289</v>
      </c>
      <c r="CD231" s="6">
        <f>CE231/CF231</f>
        <v>0</v>
      </c>
      <c r="CF231" s="4">
        <v>100</v>
      </c>
      <c r="CH231" s="4" t="s">
        <v>1289</v>
      </c>
      <c r="CI231" s="6">
        <f>IFERROR(CJ231/CK231,"")</f>
        <v>0</v>
      </c>
      <c r="CK231" s="4">
        <f>(COUNTIF(QuizzesByQuiz!I$2:I$100,C231)=0)*1</f>
        <v>1</v>
      </c>
      <c r="CM231" s="4" t="s">
        <v>1289</v>
      </c>
      <c r="CN231" s="6">
        <f>IFERROR(CO231/CP231,"")</f>
        <v>0</v>
      </c>
      <c r="CP231" s="4">
        <f>(COUNTIF('Exams by Exam'!D$2:D$5,C231)=0)*72</f>
        <v>72</v>
      </c>
      <c r="CR231" s="4" t="s">
        <v>1289</v>
      </c>
      <c r="CS231" s="4" t="s">
        <v>1289</v>
      </c>
      <c r="CT231" s="6" t="e">
        <f>VLOOKUP(C231,Webwork!$G$2:$I$230,2,FALSE)/100</f>
        <v>#N/A</v>
      </c>
    </row>
    <row r="232" spans="1:98" x14ac:dyDescent="0.2">
      <c r="A232" s="4" t="s">
        <v>802</v>
      </c>
      <c r="B232" s="4" t="s">
        <v>801</v>
      </c>
      <c r="C232" s="4" t="s">
        <v>798</v>
      </c>
      <c r="D232" s="8" t="e">
        <f>E232*20%+F232*10%+G232*40%+H232*30%</f>
        <v>#DIV/0!</v>
      </c>
      <c r="E232" s="7">
        <f>CT232</f>
        <v>1</v>
      </c>
      <c r="F232" s="7">
        <f>(AVERAGE(K232,P232,U232,AK232,AP232,AU232,BE232,BJ232,BT232,CI232)+CD232)/(1+CD232)</f>
        <v>0.73750000000000004</v>
      </c>
      <c r="G232" s="6">
        <f>(SUM(Z232,AZ232,(BO232+BY232)/(1+BY232))-MIN(Z232,AZ232,(BO232+BY232)/(1+BY232)))/2</f>
        <v>0.77573973429951693</v>
      </c>
      <c r="H232" s="7" t="e">
        <f>CN232</f>
        <v>#DIV/0!</v>
      </c>
      <c r="I232" s="4" t="s">
        <v>799</v>
      </c>
      <c r="J232" s="4" t="s">
        <v>1300</v>
      </c>
      <c r="K232" s="6">
        <f>IFERROR(L232/M232,"")</f>
        <v>1</v>
      </c>
      <c r="L232" s="4">
        <v>5</v>
      </c>
      <c r="M232" s="4">
        <f>(COUNTIF(QuizzesByQuiz!A$2:A$100,C232)=0)*5</f>
        <v>5</v>
      </c>
      <c r="N232" s="5">
        <v>44650.9097479841</v>
      </c>
      <c r="O232" s="4" t="s">
        <v>1289</v>
      </c>
      <c r="P232" s="6">
        <f>IFERROR(Q232/R232,"")</f>
        <v>0.25</v>
      </c>
      <c r="Q232" s="4">
        <v>1</v>
      </c>
      <c r="R232" s="4">
        <f>(COUNTIF(QuizzesByQuiz!B$2:B$100,C232)=0)*4</f>
        <v>4</v>
      </c>
      <c r="S232" s="5">
        <v>44657.935527190377</v>
      </c>
      <c r="T232" s="4" t="s">
        <v>1289</v>
      </c>
      <c r="U232" s="6">
        <f>IFERROR(V232/W232,"")</f>
        <v>0.6</v>
      </c>
      <c r="V232" s="4">
        <v>3</v>
      </c>
      <c r="W232" s="4">
        <f>(COUNTIF(QuizzesByQuiz!C$2:C$100,C232)=0)*5</f>
        <v>5</v>
      </c>
      <c r="X232" s="5">
        <v>44677.865288911773</v>
      </c>
      <c r="Y232" s="4" t="s">
        <v>1289</v>
      </c>
      <c r="Z232" s="6">
        <f>IFERROR(AA232/AB232,"")</f>
        <v>0.44</v>
      </c>
      <c r="AA232" s="4">
        <f>IF(COUNTA(AC232,AG232)&gt;0, MAX(AC232,AG232),"")</f>
        <v>11</v>
      </c>
      <c r="AB232" s="4">
        <f>25</f>
        <v>25</v>
      </c>
      <c r="AD232" s="4">
        <v>25</v>
      </c>
      <c r="AF232" s="4" t="s">
        <v>1289</v>
      </c>
      <c r="AG232" s="4">
        <v>11</v>
      </c>
      <c r="AH232" s="4">
        <v>25</v>
      </c>
      <c r="AI232" s="5">
        <v>44675.684660012754</v>
      </c>
      <c r="AJ232" s="4" t="s">
        <v>1289</v>
      </c>
      <c r="AK232" s="6" t="str">
        <f>IFERROR(AL232/AM232,"")</f>
        <v/>
      </c>
      <c r="AM232" s="4">
        <f>(COUNTIF(QuizzesByQuiz!D$2:D$100,C232)=0)*5</f>
        <v>0</v>
      </c>
      <c r="AO232" s="4" t="s">
        <v>1289</v>
      </c>
      <c r="AP232" s="6">
        <f>IFERROR(AQ232/AR232,"")</f>
        <v>0.33333333333333331</v>
      </c>
      <c r="AQ232" s="4">
        <v>1</v>
      </c>
      <c r="AR232" s="4">
        <f>(COUNTIF(QuizzesByQuiz!E$2:E$100,C232)=0)*3</f>
        <v>3</v>
      </c>
      <c r="AS232" s="5">
        <v>44687.925385682189</v>
      </c>
      <c r="AT232" s="4" t="s">
        <v>1289</v>
      </c>
      <c r="AU232" s="6" t="str">
        <f>IFERROR(AV232/AW232,"")</f>
        <v/>
      </c>
      <c r="AW232" s="4">
        <f>(COUNTIF(QuizzesByQuiz!F$2:F$100,C232)=0)*6</f>
        <v>0</v>
      </c>
      <c r="AY232" s="4" t="s">
        <v>1289</v>
      </c>
      <c r="AZ232" s="6">
        <f>IFERROR(BA232/BB232,"")</f>
        <v>0.65217391304347827</v>
      </c>
      <c r="BA232" s="4">
        <v>15</v>
      </c>
      <c r="BB232" s="4">
        <v>23</v>
      </c>
      <c r="BC232" s="5">
        <v>44692.292466041006</v>
      </c>
      <c r="BD232" s="4" t="s">
        <v>1289</v>
      </c>
      <c r="BE232" s="6">
        <f>IFERROR(BF232/BG232,"")</f>
        <v>0.33333333333333331</v>
      </c>
      <c r="BF232" s="4">
        <v>1</v>
      </c>
      <c r="BG232" s="4">
        <f>(COUNTIF(QuizzesByQuiz!G$2:G$100,C232)=0)*3</f>
        <v>3</v>
      </c>
      <c r="BH232" s="5">
        <v>44694.823170260395</v>
      </c>
      <c r="BI232" s="4" t="s">
        <v>1289</v>
      </c>
      <c r="BJ232" s="6">
        <f>IFERROR(BK232/BL232,"")</f>
        <v>0.33333333333333331</v>
      </c>
      <c r="BK232" s="4">
        <v>1</v>
      </c>
      <c r="BL232" s="4">
        <f>(COUNTIF(QuizzesByQuiz!H$2:H$100,C232)=0)*3</f>
        <v>3</v>
      </c>
      <c r="BM232" s="5">
        <v>44702.033765530847</v>
      </c>
      <c r="BN232" s="4" t="s">
        <v>1289</v>
      </c>
      <c r="BO232" s="6">
        <f>CO232/CP232</f>
        <v>0.79861111111111116</v>
      </c>
      <c r="BQ232" s="4">
        <v>40</v>
      </c>
      <c r="BS232" s="4" t="s">
        <v>1289</v>
      </c>
      <c r="BT232" s="6" t="str">
        <f>IFERROR(BU232/BV232,"")</f>
        <v/>
      </c>
      <c r="BV232" s="4">
        <f>(COUNTIF(QuizzesByQuiz!I$2:I$100,C232)=0)*5</f>
        <v>0</v>
      </c>
      <c r="BX232" s="4" t="s">
        <v>1289</v>
      </c>
      <c r="BY232" s="6">
        <f>BZ232/CA232</f>
        <v>1</v>
      </c>
      <c r="BZ232" s="4">
        <v>100</v>
      </c>
      <c r="CA232" s="4">
        <v>100</v>
      </c>
      <c r="CB232" s="5">
        <v>44719.19923648487</v>
      </c>
      <c r="CC232" s="4" t="s">
        <v>1289</v>
      </c>
      <c r="CD232" s="6">
        <f>CE232/CF232</f>
        <v>1</v>
      </c>
      <c r="CE232" s="4">
        <v>100</v>
      </c>
      <c r="CF232" s="4">
        <v>100</v>
      </c>
      <c r="CG232" s="5">
        <v>44718.835084955375</v>
      </c>
      <c r="CH232" s="4" t="s">
        <v>1289</v>
      </c>
      <c r="CI232" s="6" t="str">
        <f>IFERROR(CJ232/CK232,"")</f>
        <v/>
      </c>
      <c r="CK232" s="4">
        <f>(COUNTIF(QuizzesByQuiz!I$2:I$100,C232)=0)*1</f>
        <v>0</v>
      </c>
      <c r="CM232" s="4" t="s">
        <v>1289</v>
      </c>
      <c r="CN232" s="6" t="e">
        <f>DL232/DM232</f>
        <v>#DIV/0!</v>
      </c>
      <c r="CO232" s="4">
        <v>57.5</v>
      </c>
      <c r="CP232" s="4">
        <f>(COUNTIF('Exams by Exam'!D$2:D$5,C232)=0)*72</f>
        <v>72</v>
      </c>
      <c r="CQ232" s="5">
        <v>44720.098042491445</v>
      </c>
      <c r="CR232" s="4" t="s">
        <v>1289</v>
      </c>
      <c r="CS232" s="4" t="s">
        <v>1289</v>
      </c>
      <c r="CT232" s="6">
        <f>VLOOKUP(C232,Webwork!$G$2:$I$230,2,FALSE)/100</f>
        <v>1</v>
      </c>
    </row>
    <row r="233" spans="1:98" x14ac:dyDescent="0.2">
      <c r="A233" s="4" t="s">
        <v>226</v>
      </c>
      <c r="B233" s="4" t="s">
        <v>225</v>
      </c>
      <c r="C233" s="4" t="s">
        <v>221</v>
      </c>
      <c r="D233" s="8" t="e">
        <f>E233*20%+F233*10%+G233*40%+H233*30%</f>
        <v>#VALUE!</v>
      </c>
      <c r="E233" s="7" t="e">
        <f>CT233</f>
        <v>#VALUE!</v>
      </c>
      <c r="F233" s="7">
        <f>(AVERAGE(K233,P233,U233,AK233,AP233,AU233,BE233,BJ233,BT233,CI233)+CD233)/(1+CD233)</f>
        <v>0</v>
      </c>
      <c r="G233" s="6">
        <f>(SUM(Z233,AZ233,(BO233+BY233)/(1+BY233))-MIN(Z233,AZ233,(BO233+BY233)/(1+BY233)))/2</f>
        <v>0</v>
      </c>
      <c r="H233" s="7">
        <f>CN233</f>
        <v>0</v>
      </c>
      <c r="I233" s="4" t="s">
        <v>1296</v>
      </c>
      <c r="J233" s="4" t="s">
        <v>1294</v>
      </c>
      <c r="K233" s="6">
        <f>IFERROR(L233/M233,"")</f>
        <v>0</v>
      </c>
      <c r="M233" s="4">
        <f>(COUNTIF(QuizzesByQuiz!A$2:A$100,C233)=0)*5</f>
        <v>5</v>
      </c>
      <c r="O233" s="4" t="s">
        <v>1289</v>
      </c>
      <c r="P233" s="6">
        <f>IFERROR(Q233/R233,"")</f>
        <v>0</v>
      </c>
      <c r="R233" s="4">
        <f>(COUNTIF(QuizzesByQuiz!B$2:B$100,C233)=0)*4</f>
        <v>4</v>
      </c>
      <c r="T233" s="4" t="s">
        <v>1289</v>
      </c>
      <c r="U233" s="6">
        <f>IFERROR(V233/W233,"")</f>
        <v>0</v>
      </c>
      <c r="W233" s="4">
        <f>(COUNTIF(QuizzesByQuiz!C$2:C$100,C233)=0)*5</f>
        <v>5</v>
      </c>
      <c r="Y233" s="4" t="s">
        <v>1289</v>
      </c>
      <c r="Z233" s="6" t="str">
        <f>IFERROR(AA233/AB233,"")</f>
        <v/>
      </c>
      <c r="AA233" s="4" t="str">
        <f>IF(COUNTA(AC233,AG233)&gt;0, MAX(AC233,AG233),"")</f>
        <v/>
      </c>
      <c r="AB233" s="4">
        <f>25</f>
        <v>25</v>
      </c>
      <c r="AD233" s="4">
        <v>25</v>
      </c>
      <c r="AF233" s="4" t="s">
        <v>1289</v>
      </c>
      <c r="AH233" s="4">
        <v>25</v>
      </c>
      <c r="AJ233" s="4" t="s">
        <v>1289</v>
      </c>
      <c r="AK233" s="6">
        <f>IFERROR(AL233/AM233,"")</f>
        <v>0</v>
      </c>
      <c r="AM233" s="4">
        <f>(COUNTIF(QuizzesByQuiz!D$2:D$100,C233)=0)*5</f>
        <v>5</v>
      </c>
      <c r="AO233" s="4" t="s">
        <v>1289</v>
      </c>
      <c r="AP233" s="6">
        <f>IFERROR(AQ233/AR233,"")</f>
        <v>0</v>
      </c>
      <c r="AR233" s="4">
        <f>(COUNTIF(QuizzesByQuiz!E$2:E$100,C233)=0)*3</f>
        <v>3</v>
      </c>
      <c r="AT233" s="4" t="s">
        <v>1289</v>
      </c>
      <c r="AU233" s="6">
        <f>IFERROR(AV233/AW233,"")</f>
        <v>0</v>
      </c>
      <c r="AW233" s="4">
        <f>(COUNTIF(QuizzesByQuiz!F$2:F$100,C233)=0)*6</f>
        <v>6</v>
      </c>
      <c r="AY233" s="4" t="s">
        <v>1289</v>
      </c>
      <c r="AZ233" s="6">
        <f>IFERROR(BA233/BB233,"")</f>
        <v>0</v>
      </c>
      <c r="BB233" s="4">
        <v>23</v>
      </c>
      <c r="BD233" s="4" t="s">
        <v>1289</v>
      </c>
      <c r="BE233" s="6">
        <f>IFERROR(BF233/BG233,"")</f>
        <v>0</v>
      </c>
      <c r="BG233" s="4">
        <f>(COUNTIF(QuizzesByQuiz!G$2:G$100,C233)=0)*3</f>
        <v>3</v>
      </c>
      <c r="BI233" s="4" t="s">
        <v>1289</v>
      </c>
      <c r="BJ233" s="6">
        <f>IFERROR(BK233/BL233,"")</f>
        <v>0</v>
      </c>
      <c r="BL233" s="4">
        <f>(COUNTIF(QuizzesByQuiz!H$2:H$100,C233)=0)*3</f>
        <v>3</v>
      </c>
      <c r="BN233" s="4" t="s">
        <v>1289</v>
      </c>
      <c r="BO233" s="6">
        <f>IFERROR(BP233/BQ233,"")</f>
        <v>0</v>
      </c>
      <c r="BQ233" s="4">
        <v>40</v>
      </c>
      <c r="BS233" s="4" t="s">
        <v>1289</v>
      </c>
      <c r="BT233" s="6">
        <f>IFERROR(BU233/BV233,"")</f>
        <v>0</v>
      </c>
      <c r="BV233" s="4">
        <f>(COUNTIF(QuizzesByQuiz!I$2:I$100,C233)=0)*5</f>
        <v>5</v>
      </c>
      <c r="BX233" s="4" t="s">
        <v>1289</v>
      </c>
      <c r="BY233" s="6">
        <f>BZ233/CA233</f>
        <v>0</v>
      </c>
      <c r="CA233" s="4">
        <v>100</v>
      </c>
      <c r="CC233" s="4" t="s">
        <v>1289</v>
      </c>
      <c r="CD233" s="6">
        <f>CE233/CF233</f>
        <v>0</v>
      </c>
      <c r="CF233" s="4">
        <v>100</v>
      </c>
      <c r="CH233" s="4" t="s">
        <v>1289</v>
      </c>
      <c r="CI233" s="6">
        <f>IFERROR(CJ233/CK233,"")</f>
        <v>0</v>
      </c>
      <c r="CK233" s="4">
        <f>(COUNTIF(QuizzesByQuiz!I$2:I$100,C233)=0)*1</f>
        <v>1</v>
      </c>
      <c r="CM233" s="4" t="s">
        <v>1289</v>
      </c>
      <c r="CN233" s="6">
        <f>IFERROR(CO233/CP233,"")</f>
        <v>0</v>
      </c>
      <c r="CP233" s="4">
        <f>(COUNTIF('Exams by Exam'!D$2:D$5,C233)=0)*72</f>
        <v>72</v>
      </c>
      <c r="CR233" s="4" t="s">
        <v>1289</v>
      </c>
      <c r="CS233" s="4" t="s">
        <v>1289</v>
      </c>
      <c r="CT233" s="6" t="e">
        <f>VLOOKUP(C233,Webwork!$G$2:$I$230,2,FALSE)/100</f>
        <v>#VALUE!</v>
      </c>
    </row>
  </sheetData>
  <sortState xmlns:xlrd2="http://schemas.microsoft.com/office/spreadsheetml/2017/richdata2" ref="A2:CT233">
    <sortCondition ref="D2:D23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3" sqref="E3"/>
    </sheetView>
  </sheetViews>
  <sheetFormatPr baseColWidth="10" defaultRowHeight="16" x14ac:dyDescent="0.2"/>
  <sheetData>
    <row r="1" spans="1:5" x14ac:dyDescent="0.2">
      <c r="A1" t="s">
        <v>70</v>
      </c>
      <c r="B1" t="s">
        <v>36</v>
      </c>
      <c r="C1" t="s">
        <v>1286</v>
      </c>
      <c r="D1" t="s">
        <v>1287</v>
      </c>
      <c r="E1" t="s">
        <v>1288</v>
      </c>
    </row>
    <row r="2" spans="1:5" x14ac:dyDescent="0.2">
      <c r="A2">
        <v>5279351</v>
      </c>
      <c r="B2">
        <v>4283842</v>
      </c>
      <c r="E2">
        <v>4700282</v>
      </c>
    </row>
    <row r="3" spans="1:5" x14ac:dyDescent="0.2">
      <c r="A3">
        <v>5884150</v>
      </c>
      <c r="B3">
        <v>6681472</v>
      </c>
      <c r="E3">
        <v>5757406</v>
      </c>
    </row>
    <row r="4" spans="1:5" x14ac:dyDescent="0.2">
      <c r="B4">
        <v>5976220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workbookViewId="0">
      <selection activeCell="N12" sqref="N12"/>
    </sheetView>
  </sheetViews>
  <sheetFormatPr baseColWidth="10" defaultRowHeight="16" x14ac:dyDescent="0.2"/>
  <sheetData>
    <row r="1" spans="1:10" x14ac:dyDescent="0.2">
      <c r="A1" t="s">
        <v>68</v>
      </c>
      <c r="B1" t="s">
        <v>20</v>
      </c>
      <c r="C1" t="s">
        <v>30</v>
      </c>
      <c r="D1" t="s">
        <v>78</v>
      </c>
      <c r="E1" t="s">
        <v>27</v>
      </c>
      <c r="F1" t="s">
        <v>34</v>
      </c>
      <c r="G1" t="s">
        <v>81</v>
      </c>
      <c r="H1" t="s">
        <v>40</v>
      </c>
      <c r="I1" t="s">
        <v>148</v>
      </c>
      <c r="J1" t="s">
        <v>62</v>
      </c>
    </row>
    <row r="2" spans="1:10" x14ac:dyDescent="0.2">
      <c r="A2">
        <v>5160684</v>
      </c>
      <c r="B2">
        <v>4150314</v>
      </c>
      <c r="C2">
        <v>3857836</v>
      </c>
      <c r="D2">
        <v>3760204</v>
      </c>
      <c r="E2">
        <v>4748828</v>
      </c>
      <c r="F2">
        <v>3760204</v>
      </c>
      <c r="G2">
        <v>5958525</v>
      </c>
      <c r="H2">
        <v>3929569</v>
      </c>
      <c r="I2">
        <v>5288089</v>
      </c>
      <c r="J2">
        <v>3960226</v>
      </c>
    </row>
    <row r="3" spans="1:10" x14ac:dyDescent="0.2">
      <c r="A3">
        <v>6120505</v>
      </c>
      <c r="B3">
        <v>4965141</v>
      </c>
      <c r="C3">
        <v>5095377</v>
      </c>
      <c r="D3">
        <v>3926409</v>
      </c>
      <c r="E3">
        <v>4992202</v>
      </c>
      <c r="F3">
        <v>3926409</v>
      </c>
      <c r="G3">
        <v>5976220</v>
      </c>
      <c r="H3">
        <v>4141131</v>
      </c>
      <c r="I3">
        <v>5757406</v>
      </c>
      <c r="J3">
        <v>4659892</v>
      </c>
    </row>
    <row r="4" spans="1:10" x14ac:dyDescent="0.2">
      <c r="A4">
        <v>6216881</v>
      </c>
      <c r="B4">
        <v>5109186</v>
      </c>
      <c r="C4">
        <v>5288089</v>
      </c>
      <c r="D4">
        <v>3929569</v>
      </c>
      <c r="E4">
        <v>5292206</v>
      </c>
      <c r="F4">
        <v>3929569</v>
      </c>
      <c r="G4">
        <v>6139554</v>
      </c>
      <c r="H4">
        <v>4761847</v>
      </c>
      <c r="I4">
        <v>6007355</v>
      </c>
      <c r="J4">
        <v>5326038</v>
      </c>
    </row>
    <row r="5" spans="1:10" x14ac:dyDescent="0.2">
      <c r="A5">
        <v>6872899</v>
      </c>
      <c r="B5">
        <v>5336342</v>
      </c>
      <c r="C5">
        <v>5312269</v>
      </c>
      <c r="D5">
        <v>3947280</v>
      </c>
      <c r="E5">
        <v>5299854</v>
      </c>
      <c r="F5">
        <v>3947280</v>
      </c>
      <c r="G5">
        <v>7633506</v>
      </c>
      <c r="H5">
        <v>5113980</v>
      </c>
      <c r="I5">
        <v>6120505</v>
      </c>
      <c r="J5">
        <v>5755251</v>
      </c>
    </row>
    <row r="6" spans="1:10" x14ac:dyDescent="0.2">
      <c r="A6" t="s">
        <v>149</v>
      </c>
      <c r="B6">
        <v>5408125</v>
      </c>
      <c r="C6">
        <v>5583547</v>
      </c>
      <c r="D6">
        <v>3954120</v>
      </c>
      <c r="E6">
        <v>5709415</v>
      </c>
      <c r="F6">
        <v>3954120</v>
      </c>
      <c r="G6">
        <v>9985839</v>
      </c>
      <c r="H6">
        <v>5194121</v>
      </c>
      <c r="I6">
        <v>6646624</v>
      </c>
      <c r="J6">
        <v>5757406</v>
      </c>
    </row>
    <row r="7" spans="1:10" x14ac:dyDescent="0.2">
      <c r="A7" t="s">
        <v>149</v>
      </c>
      <c r="B7">
        <v>5583547</v>
      </c>
      <c r="C7">
        <v>5720412</v>
      </c>
      <c r="D7">
        <v>3962537</v>
      </c>
      <c r="E7">
        <v>6179702</v>
      </c>
      <c r="F7">
        <v>3962537</v>
      </c>
      <c r="H7">
        <v>5211263</v>
      </c>
      <c r="I7" t="s">
        <v>149</v>
      </c>
      <c r="J7">
        <v>5776126</v>
      </c>
    </row>
    <row r="8" spans="1:10" x14ac:dyDescent="0.2">
      <c r="A8" t="s">
        <v>149</v>
      </c>
      <c r="B8">
        <v>5606165</v>
      </c>
      <c r="C8">
        <v>5747019</v>
      </c>
      <c r="D8">
        <v>3996188</v>
      </c>
      <c r="E8">
        <v>6215446</v>
      </c>
      <c r="F8">
        <v>3996188</v>
      </c>
      <c r="G8" t="s">
        <v>149</v>
      </c>
      <c r="H8">
        <v>5312269</v>
      </c>
      <c r="I8" t="s">
        <v>149</v>
      </c>
      <c r="J8">
        <v>6036131</v>
      </c>
    </row>
    <row r="9" spans="1:10" x14ac:dyDescent="0.2">
      <c r="A9" t="s">
        <v>149</v>
      </c>
      <c r="B9">
        <v>5776126</v>
      </c>
      <c r="C9">
        <v>6036131</v>
      </c>
      <c r="D9">
        <v>4090189</v>
      </c>
      <c r="E9">
        <v>6314850</v>
      </c>
      <c r="F9">
        <v>4090189</v>
      </c>
      <c r="G9" t="s">
        <v>149</v>
      </c>
      <c r="H9">
        <v>5669577</v>
      </c>
      <c r="I9" t="s">
        <v>149</v>
      </c>
      <c r="J9">
        <v>6599641</v>
      </c>
    </row>
    <row r="10" spans="1:10" x14ac:dyDescent="0.2">
      <c r="A10" t="s">
        <v>149</v>
      </c>
      <c r="B10">
        <v>5787601</v>
      </c>
      <c r="C10">
        <v>6216881</v>
      </c>
      <c r="D10">
        <v>4138483</v>
      </c>
      <c r="E10">
        <v>6463467</v>
      </c>
      <c r="F10">
        <v>4138483</v>
      </c>
      <c r="G10" t="s">
        <v>149</v>
      </c>
      <c r="H10">
        <v>6424220</v>
      </c>
      <c r="I10" t="s">
        <v>149</v>
      </c>
      <c r="J10">
        <v>9984865</v>
      </c>
    </row>
    <row r="11" spans="1:10" x14ac:dyDescent="0.2">
      <c r="A11" t="s">
        <v>149</v>
      </c>
      <c r="B11">
        <v>6216881</v>
      </c>
      <c r="C11">
        <v>6234348</v>
      </c>
      <c r="D11">
        <v>4191813</v>
      </c>
      <c r="E11">
        <v>6596795</v>
      </c>
      <c r="F11">
        <v>4191813</v>
      </c>
      <c r="G11" t="s">
        <v>149</v>
      </c>
      <c r="H11">
        <v>6623219</v>
      </c>
      <c r="I11" t="s">
        <v>149</v>
      </c>
      <c r="J11" t="s">
        <v>149</v>
      </c>
    </row>
    <row r="12" spans="1:10" x14ac:dyDescent="0.2">
      <c r="A12" t="s">
        <v>149</v>
      </c>
      <c r="B12">
        <v>6240295</v>
      </c>
      <c r="C12">
        <v>6383442</v>
      </c>
      <c r="D12">
        <v>4205688</v>
      </c>
      <c r="E12">
        <v>6646624</v>
      </c>
      <c r="F12">
        <v>4205688</v>
      </c>
      <c r="G12" t="s">
        <v>149</v>
      </c>
      <c r="H12">
        <v>6646624</v>
      </c>
      <c r="I12" t="s">
        <v>149</v>
      </c>
      <c r="J12" t="s">
        <v>149</v>
      </c>
    </row>
    <row r="13" spans="1:10" x14ac:dyDescent="0.2">
      <c r="A13" t="s">
        <v>149</v>
      </c>
      <c r="B13">
        <v>6872899</v>
      </c>
      <c r="C13">
        <v>6553622</v>
      </c>
      <c r="D13">
        <v>4283842</v>
      </c>
      <c r="E13">
        <v>7633506</v>
      </c>
      <c r="F13">
        <v>4283842</v>
      </c>
      <c r="G13" t="s">
        <v>149</v>
      </c>
      <c r="H13">
        <v>8696767</v>
      </c>
      <c r="I13" t="s">
        <v>149</v>
      </c>
      <c r="J13" t="s">
        <v>149</v>
      </c>
    </row>
    <row r="14" spans="1:10" x14ac:dyDescent="0.2">
      <c r="A14" t="s">
        <v>149</v>
      </c>
      <c r="B14">
        <v>7424708</v>
      </c>
      <c r="C14">
        <v>6596795</v>
      </c>
      <c r="D14">
        <v>4564134</v>
      </c>
      <c r="E14">
        <v>70007794</v>
      </c>
      <c r="F14">
        <v>4564134</v>
      </c>
      <c r="G14" t="s">
        <v>149</v>
      </c>
      <c r="H14" t="s">
        <v>149</v>
      </c>
      <c r="I14" t="s">
        <v>149</v>
      </c>
      <c r="J14" t="s">
        <v>149</v>
      </c>
    </row>
    <row r="15" spans="1:10" x14ac:dyDescent="0.2">
      <c r="A15" t="s">
        <v>149</v>
      </c>
      <c r="B15" t="s">
        <v>149</v>
      </c>
      <c r="C15">
        <v>7633506</v>
      </c>
      <c r="D15">
        <v>4700282</v>
      </c>
      <c r="E15" t="s">
        <v>149</v>
      </c>
      <c r="F15">
        <v>4700282</v>
      </c>
      <c r="G15" t="s">
        <v>149</v>
      </c>
      <c r="H15" t="s">
        <v>149</v>
      </c>
      <c r="I15" t="s">
        <v>149</v>
      </c>
      <c r="J15" t="s">
        <v>149</v>
      </c>
    </row>
    <row r="16" spans="1:10" x14ac:dyDescent="0.2">
      <c r="A16" t="s">
        <v>149</v>
      </c>
      <c r="B16" t="s">
        <v>149</v>
      </c>
      <c r="C16">
        <v>8686594</v>
      </c>
      <c r="D16">
        <v>4736211</v>
      </c>
      <c r="E16" t="s">
        <v>149</v>
      </c>
      <c r="F16">
        <v>4736211</v>
      </c>
      <c r="G16" t="s">
        <v>149</v>
      </c>
      <c r="H16" t="s">
        <v>149</v>
      </c>
      <c r="I16" t="s">
        <v>149</v>
      </c>
      <c r="J16" t="s">
        <v>149</v>
      </c>
    </row>
    <row r="17" spans="1:10" x14ac:dyDescent="0.2">
      <c r="A17" t="s">
        <v>149</v>
      </c>
      <c r="B17" t="s">
        <v>149</v>
      </c>
      <c r="C17">
        <v>8896078</v>
      </c>
      <c r="D17">
        <v>4744215</v>
      </c>
      <c r="E17" t="s">
        <v>149</v>
      </c>
      <c r="F17">
        <v>4744215</v>
      </c>
      <c r="G17" t="s">
        <v>149</v>
      </c>
      <c r="H17" t="s">
        <v>149</v>
      </c>
      <c r="I17" t="s">
        <v>149</v>
      </c>
      <c r="J17" t="s">
        <v>149</v>
      </c>
    </row>
    <row r="18" spans="1:10" x14ac:dyDescent="0.2">
      <c r="A18" t="s">
        <v>149</v>
      </c>
      <c r="B18" t="s">
        <v>149</v>
      </c>
      <c r="C18">
        <v>9985839</v>
      </c>
      <c r="D18">
        <v>4772448</v>
      </c>
      <c r="E18" t="s">
        <v>149</v>
      </c>
      <c r="F18">
        <v>4772448</v>
      </c>
      <c r="G18" t="s">
        <v>149</v>
      </c>
      <c r="H18" t="s">
        <v>149</v>
      </c>
      <c r="I18" t="s">
        <v>149</v>
      </c>
      <c r="J18" t="s">
        <v>149</v>
      </c>
    </row>
    <row r="19" spans="1:10" x14ac:dyDescent="0.2">
      <c r="A19" t="s">
        <v>149</v>
      </c>
      <c r="B19" t="s">
        <v>149</v>
      </c>
      <c r="C19" t="s">
        <v>149</v>
      </c>
      <c r="D19">
        <v>4794665</v>
      </c>
      <c r="E19" t="s">
        <v>149</v>
      </c>
      <c r="F19">
        <v>4794665</v>
      </c>
      <c r="G19" t="s">
        <v>149</v>
      </c>
      <c r="H19" t="s">
        <v>149</v>
      </c>
      <c r="I19" t="s">
        <v>149</v>
      </c>
      <c r="J19" t="s">
        <v>149</v>
      </c>
    </row>
    <row r="20" spans="1:10" x14ac:dyDescent="0.2">
      <c r="A20" t="s">
        <v>149</v>
      </c>
      <c r="B20" t="s">
        <v>149</v>
      </c>
      <c r="C20" t="s">
        <v>149</v>
      </c>
      <c r="D20">
        <v>4984886</v>
      </c>
      <c r="E20" t="s">
        <v>149</v>
      </c>
      <c r="F20">
        <v>4984886</v>
      </c>
      <c r="G20" t="s">
        <v>149</v>
      </c>
      <c r="H20" t="s">
        <v>149</v>
      </c>
      <c r="I20" t="s">
        <v>149</v>
      </c>
      <c r="J20" t="s">
        <v>149</v>
      </c>
    </row>
    <row r="21" spans="1:10" x14ac:dyDescent="0.2">
      <c r="A21" t="s">
        <v>149</v>
      </c>
      <c r="B21" t="s">
        <v>149</v>
      </c>
      <c r="C21" t="s">
        <v>149</v>
      </c>
      <c r="D21">
        <v>5000120</v>
      </c>
      <c r="E21" t="s">
        <v>149</v>
      </c>
      <c r="F21">
        <v>5000120</v>
      </c>
      <c r="G21" t="s">
        <v>149</v>
      </c>
      <c r="H21" t="s">
        <v>149</v>
      </c>
      <c r="I21" t="s">
        <v>149</v>
      </c>
      <c r="J21" t="s">
        <v>149</v>
      </c>
    </row>
    <row r="22" spans="1:10" x14ac:dyDescent="0.2">
      <c r="A22" t="s">
        <v>149</v>
      </c>
      <c r="B22" t="s">
        <v>149</v>
      </c>
      <c r="C22" t="s">
        <v>149</v>
      </c>
      <c r="D22">
        <v>5084769</v>
      </c>
      <c r="E22" t="s">
        <v>149</v>
      </c>
      <c r="F22">
        <v>5084769</v>
      </c>
      <c r="G22" t="s">
        <v>149</v>
      </c>
      <c r="H22" t="s">
        <v>149</v>
      </c>
      <c r="I22" t="s">
        <v>149</v>
      </c>
      <c r="J22" t="s">
        <v>149</v>
      </c>
    </row>
    <row r="23" spans="1:10" x14ac:dyDescent="0.2">
      <c r="A23" t="s">
        <v>149</v>
      </c>
      <c r="B23" t="s">
        <v>149</v>
      </c>
      <c r="C23" t="s">
        <v>149</v>
      </c>
      <c r="D23">
        <v>5100805</v>
      </c>
      <c r="E23" t="s">
        <v>149</v>
      </c>
      <c r="F23">
        <v>5100805</v>
      </c>
      <c r="G23" t="s">
        <v>149</v>
      </c>
      <c r="H23" t="s">
        <v>149</v>
      </c>
      <c r="I23" t="s">
        <v>149</v>
      </c>
      <c r="J23" t="s">
        <v>149</v>
      </c>
    </row>
    <row r="24" spans="1:10" x14ac:dyDescent="0.2">
      <c r="A24" t="s">
        <v>149</v>
      </c>
      <c r="B24" t="s">
        <v>149</v>
      </c>
      <c r="C24" t="s">
        <v>149</v>
      </c>
      <c r="D24">
        <v>5113980</v>
      </c>
      <c r="E24" t="s">
        <v>149</v>
      </c>
      <c r="F24">
        <v>5113980</v>
      </c>
      <c r="G24" t="s">
        <v>149</v>
      </c>
      <c r="H24" t="s">
        <v>149</v>
      </c>
      <c r="I24" t="s">
        <v>149</v>
      </c>
      <c r="J24" t="s">
        <v>149</v>
      </c>
    </row>
    <row r="25" spans="1:10" x14ac:dyDescent="0.2">
      <c r="A25" t="s">
        <v>149</v>
      </c>
      <c r="B25" t="s">
        <v>149</v>
      </c>
      <c r="C25" t="s">
        <v>149</v>
      </c>
      <c r="D25">
        <v>5125414</v>
      </c>
      <c r="E25" t="s">
        <v>149</v>
      </c>
      <c r="F25">
        <v>5125414</v>
      </c>
      <c r="G25" t="s">
        <v>149</v>
      </c>
      <c r="H25" t="s">
        <v>149</v>
      </c>
      <c r="I25" t="s">
        <v>149</v>
      </c>
      <c r="J25" t="s">
        <v>149</v>
      </c>
    </row>
    <row r="26" spans="1:10" x14ac:dyDescent="0.2">
      <c r="A26" t="s">
        <v>149</v>
      </c>
      <c r="B26" t="s">
        <v>149</v>
      </c>
      <c r="C26" t="s">
        <v>149</v>
      </c>
      <c r="D26">
        <v>5133277</v>
      </c>
      <c r="E26" t="s">
        <v>149</v>
      </c>
      <c r="F26">
        <v>5133277</v>
      </c>
      <c r="G26" t="s">
        <v>149</v>
      </c>
      <c r="H26" t="s">
        <v>149</v>
      </c>
      <c r="I26" t="s">
        <v>149</v>
      </c>
      <c r="J26" t="s">
        <v>149</v>
      </c>
    </row>
    <row r="27" spans="1:10" x14ac:dyDescent="0.2">
      <c r="A27" t="s">
        <v>149</v>
      </c>
      <c r="B27" t="s">
        <v>149</v>
      </c>
      <c r="C27" t="s">
        <v>149</v>
      </c>
      <c r="D27">
        <v>5155312</v>
      </c>
      <c r="E27" t="s">
        <v>149</v>
      </c>
      <c r="F27">
        <v>5155312</v>
      </c>
      <c r="G27" t="s">
        <v>149</v>
      </c>
      <c r="H27" t="s">
        <v>149</v>
      </c>
      <c r="I27" t="s">
        <v>149</v>
      </c>
      <c r="J27" t="s">
        <v>149</v>
      </c>
    </row>
    <row r="28" spans="1:10" x14ac:dyDescent="0.2">
      <c r="A28" t="s">
        <v>149</v>
      </c>
      <c r="B28" t="s">
        <v>149</v>
      </c>
      <c r="C28" t="s">
        <v>149</v>
      </c>
      <c r="D28">
        <v>5171038</v>
      </c>
      <c r="E28" t="s">
        <v>149</v>
      </c>
      <c r="F28">
        <v>5171038</v>
      </c>
      <c r="G28" t="s">
        <v>149</v>
      </c>
      <c r="H28" t="s">
        <v>149</v>
      </c>
      <c r="I28" t="s">
        <v>149</v>
      </c>
      <c r="J28" t="s">
        <v>149</v>
      </c>
    </row>
    <row r="29" spans="1:10" x14ac:dyDescent="0.2">
      <c r="A29" t="s">
        <v>149</v>
      </c>
      <c r="B29" t="s">
        <v>149</v>
      </c>
      <c r="C29" t="s">
        <v>149</v>
      </c>
      <c r="D29">
        <v>5177530</v>
      </c>
      <c r="E29" t="s">
        <v>149</v>
      </c>
      <c r="F29">
        <v>5177530</v>
      </c>
      <c r="G29" t="s">
        <v>149</v>
      </c>
      <c r="H29" t="s">
        <v>149</v>
      </c>
      <c r="I29" t="s">
        <v>149</v>
      </c>
      <c r="J29" t="s">
        <v>149</v>
      </c>
    </row>
    <row r="30" spans="1:10" x14ac:dyDescent="0.2">
      <c r="A30" t="s">
        <v>149</v>
      </c>
      <c r="B30" t="s">
        <v>149</v>
      </c>
      <c r="C30" t="s">
        <v>149</v>
      </c>
      <c r="D30">
        <v>5194121</v>
      </c>
      <c r="E30" t="s">
        <v>149</v>
      </c>
      <c r="F30">
        <v>5194121</v>
      </c>
      <c r="G30" t="s">
        <v>149</v>
      </c>
      <c r="H30" t="s">
        <v>149</v>
      </c>
      <c r="I30" t="s">
        <v>149</v>
      </c>
      <c r="J30" t="s">
        <v>149</v>
      </c>
    </row>
    <row r="31" spans="1:10" x14ac:dyDescent="0.2">
      <c r="A31" t="s">
        <v>149</v>
      </c>
      <c r="B31" t="s">
        <v>149</v>
      </c>
      <c r="C31" t="s">
        <v>149</v>
      </c>
      <c r="D31">
        <v>5229869</v>
      </c>
      <c r="E31" t="s">
        <v>149</v>
      </c>
      <c r="F31">
        <v>5229869</v>
      </c>
      <c r="G31" t="s">
        <v>149</v>
      </c>
      <c r="H31" t="s">
        <v>149</v>
      </c>
      <c r="I31" t="s">
        <v>149</v>
      </c>
      <c r="J31" t="s">
        <v>149</v>
      </c>
    </row>
    <row r="32" spans="1:10" x14ac:dyDescent="0.2">
      <c r="A32" t="s">
        <v>149</v>
      </c>
      <c r="B32" t="s">
        <v>149</v>
      </c>
      <c r="C32" t="s">
        <v>149</v>
      </c>
      <c r="D32">
        <v>5279351</v>
      </c>
      <c r="E32" t="s">
        <v>149</v>
      </c>
      <c r="F32">
        <v>5279351</v>
      </c>
      <c r="G32" t="s">
        <v>149</v>
      </c>
      <c r="H32" t="s">
        <v>149</v>
      </c>
      <c r="I32" t="s">
        <v>149</v>
      </c>
      <c r="J32" t="s">
        <v>149</v>
      </c>
    </row>
    <row r="33" spans="1:10" x14ac:dyDescent="0.2">
      <c r="A33" t="s">
        <v>149</v>
      </c>
      <c r="B33" t="s">
        <v>149</v>
      </c>
      <c r="C33" t="s">
        <v>149</v>
      </c>
      <c r="D33">
        <v>5295183</v>
      </c>
      <c r="E33" t="s">
        <v>149</v>
      </c>
      <c r="F33">
        <v>5295183</v>
      </c>
      <c r="G33" t="s">
        <v>149</v>
      </c>
      <c r="H33" t="s">
        <v>149</v>
      </c>
      <c r="I33" t="s">
        <v>149</v>
      </c>
      <c r="J33" t="s">
        <v>149</v>
      </c>
    </row>
    <row r="34" spans="1:10" x14ac:dyDescent="0.2">
      <c r="A34" t="s">
        <v>149</v>
      </c>
      <c r="B34" t="s">
        <v>149</v>
      </c>
      <c r="C34" t="s">
        <v>149</v>
      </c>
      <c r="D34">
        <v>5301023</v>
      </c>
      <c r="E34" t="s">
        <v>149</v>
      </c>
      <c r="F34">
        <v>5301023</v>
      </c>
      <c r="G34" t="s">
        <v>149</v>
      </c>
      <c r="H34" t="s">
        <v>149</v>
      </c>
      <c r="I34" t="s">
        <v>149</v>
      </c>
      <c r="J34" t="s">
        <v>149</v>
      </c>
    </row>
    <row r="35" spans="1:10" x14ac:dyDescent="0.2">
      <c r="A35" t="s">
        <v>149</v>
      </c>
      <c r="B35" t="s">
        <v>149</v>
      </c>
      <c r="C35" t="s">
        <v>149</v>
      </c>
      <c r="D35">
        <v>5345780</v>
      </c>
      <c r="E35" t="s">
        <v>149</v>
      </c>
      <c r="F35">
        <v>5345780</v>
      </c>
      <c r="G35" t="s">
        <v>149</v>
      </c>
      <c r="H35" t="s">
        <v>149</v>
      </c>
      <c r="I35" t="s">
        <v>149</v>
      </c>
      <c r="J35" t="s">
        <v>149</v>
      </c>
    </row>
    <row r="36" spans="1:10" x14ac:dyDescent="0.2">
      <c r="A36" t="s">
        <v>149</v>
      </c>
      <c r="B36" t="s">
        <v>149</v>
      </c>
      <c r="C36" t="s">
        <v>149</v>
      </c>
      <c r="D36">
        <v>5381462</v>
      </c>
      <c r="E36" t="s">
        <v>149</v>
      </c>
      <c r="F36">
        <v>5381462</v>
      </c>
      <c r="G36" t="s">
        <v>149</v>
      </c>
      <c r="H36" t="s">
        <v>149</v>
      </c>
      <c r="I36" t="s">
        <v>149</v>
      </c>
      <c r="J36" t="s">
        <v>149</v>
      </c>
    </row>
    <row r="37" spans="1:10" x14ac:dyDescent="0.2">
      <c r="A37" t="s">
        <v>149</v>
      </c>
      <c r="B37" t="s">
        <v>149</v>
      </c>
      <c r="C37" t="s">
        <v>149</v>
      </c>
      <c r="D37">
        <v>5622949</v>
      </c>
      <c r="E37" t="s">
        <v>149</v>
      </c>
      <c r="F37">
        <v>5622949</v>
      </c>
      <c r="G37" t="s">
        <v>149</v>
      </c>
      <c r="H37" t="s">
        <v>149</v>
      </c>
      <c r="I37" t="s">
        <v>149</v>
      </c>
      <c r="J37" t="s">
        <v>149</v>
      </c>
    </row>
    <row r="38" spans="1:10" x14ac:dyDescent="0.2">
      <c r="A38" t="s">
        <v>149</v>
      </c>
      <c r="B38" t="s">
        <v>149</v>
      </c>
      <c r="C38" t="s">
        <v>149</v>
      </c>
      <c r="D38">
        <v>5635750</v>
      </c>
      <c r="E38" t="s">
        <v>149</v>
      </c>
      <c r="F38">
        <v>5635750</v>
      </c>
      <c r="G38" t="s">
        <v>149</v>
      </c>
      <c r="H38" t="s">
        <v>149</v>
      </c>
      <c r="I38" t="s">
        <v>149</v>
      </c>
      <c r="J38" t="s">
        <v>149</v>
      </c>
    </row>
    <row r="39" spans="1:10" x14ac:dyDescent="0.2">
      <c r="A39" t="s">
        <v>149</v>
      </c>
      <c r="B39" t="s">
        <v>149</v>
      </c>
      <c r="C39" t="s">
        <v>149</v>
      </c>
      <c r="D39">
        <v>5709415</v>
      </c>
      <c r="E39" t="s">
        <v>149</v>
      </c>
      <c r="F39">
        <v>5709415</v>
      </c>
      <c r="G39" t="s">
        <v>149</v>
      </c>
      <c r="H39" t="s">
        <v>149</v>
      </c>
      <c r="I39" t="s">
        <v>149</v>
      </c>
      <c r="J39" t="s">
        <v>149</v>
      </c>
    </row>
    <row r="40" spans="1:10" x14ac:dyDescent="0.2">
      <c r="A40" t="s">
        <v>149</v>
      </c>
      <c r="B40" t="s">
        <v>149</v>
      </c>
      <c r="C40" t="s">
        <v>149</v>
      </c>
      <c r="D40">
        <v>5714381</v>
      </c>
      <c r="E40" t="s">
        <v>149</v>
      </c>
      <c r="F40">
        <v>5714381</v>
      </c>
      <c r="G40" t="s">
        <v>149</v>
      </c>
      <c r="H40" t="s">
        <v>149</v>
      </c>
      <c r="I40" t="s">
        <v>149</v>
      </c>
      <c r="J40" t="s">
        <v>149</v>
      </c>
    </row>
    <row r="41" spans="1:10" x14ac:dyDescent="0.2">
      <c r="A41" t="s">
        <v>149</v>
      </c>
      <c r="B41" t="s">
        <v>149</v>
      </c>
      <c r="C41" t="s">
        <v>149</v>
      </c>
      <c r="D41">
        <v>5714902</v>
      </c>
      <c r="E41" t="s">
        <v>149</v>
      </c>
      <c r="F41">
        <v>5714902</v>
      </c>
      <c r="G41" t="s">
        <v>149</v>
      </c>
      <c r="H41" t="s">
        <v>149</v>
      </c>
      <c r="I41" t="s">
        <v>149</v>
      </c>
      <c r="J41" t="s">
        <v>149</v>
      </c>
    </row>
    <row r="42" spans="1:10" x14ac:dyDescent="0.2">
      <c r="A42" t="s">
        <v>149</v>
      </c>
      <c r="B42" t="s">
        <v>149</v>
      </c>
      <c r="C42" t="s">
        <v>149</v>
      </c>
      <c r="D42">
        <v>5757406</v>
      </c>
      <c r="E42" t="s">
        <v>149</v>
      </c>
      <c r="F42">
        <v>5757406</v>
      </c>
      <c r="G42" t="s">
        <v>149</v>
      </c>
      <c r="H42" t="s">
        <v>149</v>
      </c>
      <c r="I42" t="s">
        <v>149</v>
      </c>
      <c r="J42" t="s">
        <v>149</v>
      </c>
    </row>
    <row r="43" spans="1:10" x14ac:dyDescent="0.2">
      <c r="A43" t="s">
        <v>149</v>
      </c>
      <c r="B43" t="s">
        <v>149</v>
      </c>
      <c r="C43" t="s">
        <v>149</v>
      </c>
      <c r="D43">
        <v>5823752</v>
      </c>
      <c r="E43" t="s">
        <v>149</v>
      </c>
      <c r="F43">
        <v>5823752</v>
      </c>
      <c r="G43" t="s">
        <v>149</v>
      </c>
      <c r="H43" t="s">
        <v>149</v>
      </c>
      <c r="I43" t="s">
        <v>149</v>
      </c>
      <c r="J43" t="s">
        <v>149</v>
      </c>
    </row>
    <row r="44" spans="1:10" x14ac:dyDescent="0.2">
      <c r="A44" t="s">
        <v>149</v>
      </c>
      <c r="B44" t="s">
        <v>149</v>
      </c>
      <c r="C44" t="s">
        <v>149</v>
      </c>
      <c r="D44">
        <v>5862735</v>
      </c>
      <c r="E44" t="s">
        <v>149</v>
      </c>
      <c r="F44">
        <v>5862735</v>
      </c>
      <c r="G44" t="s">
        <v>149</v>
      </c>
      <c r="H44" t="s">
        <v>149</v>
      </c>
      <c r="I44" t="s">
        <v>149</v>
      </c>
      <c r="J44" t="s">
        <v>149</v>
      </c>
    </row>
    <row r="45" spans="1:10" x14ac:dyDescent="0.2">
      <c r="A45" t="s">
        <v>149</v>
      </c>
      <c r="B45" t="s">
        <v>149</v>
      </c>
      <c r="C45" t="s">
        <v>149</v>
      </c>
      <c r="D45">
        <v>5884150</v>
      </c>
      <c r="E45" t="s">
        <v>149</v>
      </c>
      <c r="F45">
        <v>5884150</v>
      </c>
      <c r="G45" t="s">
        <v>149</v>
      </c>
      <c r="H45" t="s">
        <v>149</v>
      </c>
      <c r="I45" t="s">
        <v>149</v>
      </c>
      <c r="J45" t="s">
        <v>149</v>
      </c>
    </row>
    <row r="46" spans="1:10" x14ac:dyDescent="0.2">
      <c r="A46" t="s">
        <v>149</v>
      </c>
      <c r="B46" t="s">
        <v>149</v>
      </c>
      <c r="C46" t="s">
        <v>149</v>
      </c>
      <c r="D46">
        <v>5900857</v>
      </c>
      <c r="E46" t="s">
        <v>149</v>
      </c>
      <c r="F46">
        <v>5900857</v>
      </c>
      <c r="G46" t="s">
        <v>149</v>
      </c>
      <c r="H46" t="s">
        <v>149</v>
      </c>
      <c r="I46" t="s">
        <v>149</v>
      </c>
      <c r="J46" t="s">
        <v>149</v>
      </c>
    </row>
    <row r="47" spans="1:10" x14ac:dyDescent="0.2">
      <c r="A47" t="s">
        <v>149</v>
      </c>
      <c r="B47" t="s">
        <v>149</v>
      </c>
      <c r="C47" t="s">
        <v>149</v>
      </c>
      <c r="D47">
        <v>5958525</v>
      </c>
      <c r="E47" t="s">
        <v>149</v>
      </c>
      <c r="F47">
        <v>5958525</v>
      </c>
      <c r="G47" t="s">
        <v>149</v>
      </c>
      <c r="H47" t="s">
        <v>149</v>
      </c>
      <c r="I47" t="s">
        <v>149</v>
      </c>
      <c r="J47" t="s">
        <v>149</v>
      </c>
    </row>
    <row r="48" spans="1:10" x14ac:dyDescent="0.2">
      <c r="A48" t="s">
        <v>149</v>
      </c>
      <c r="B48" t="s">
        <v>149</v>
      </c>
      <c r="C48" t="s">
        <v>149</v>
      </c>
      <c r="D48">
        <v>5976220</v>
      </c>
      <c r="E48" t="s">
        <v>149</v>
      </c>
      <c r="F48">
        <v>5976220</v>
      </c>
      <c r="G48" t="s">
        <v>149</v>
      </c>
      <c r="H48" t="s">
        <v>149</v>
      </c>
      <c r="I48" t="s">
        <v>149</v>
      </c>
      <c r="J48" t="s">
        <v>149</v>
      </c>
    </row>
    <row r="49" spans="1:10" x14ac:dyDescent="0.2">
      <c r="A49" t="s">
        <v>149</v>
      </c>
      <c r="B49" t="s">
        <v>149</v>
      </c>
      <c r="C49" t="s">
        <v>149</v>
      </c>
      <c r="D49">
        <v>6065536</v>
      </c>
      <c r="E49" t="s">
        <v>149</v>
      </c>
      <c r="F49">
        <v>6065536</v>
      </c>
      <c r="G49" t="s">
        <v>149</v>
      </c>
      <c r="H49" t="s">
        <v>149</v>
      </c>
      <c r="I49" t="s">
        <v>149</v>
      </c>
      <c r="J49" t="s">
        <v>149</v>
      </c>
    </row>
    <row r="50" spans="1:10" x14ac:dyDescent="0.2">
      <c r="A50" t="s">
        <v>149</v>
      </c>
      <c r="B50" t="s">
        <v>149</v>
      </c>
      <c r="C50" t="s">
        <v>149</v>
      </c>
      <c r="D50">
        <v>6085534</v>
      </c>
      <c r="E50" t="s">
        <v>149</v>
      </c>
      <c r="F50">
        <v>6085534</v>
      </c>
      <c r="G50" t="s">
        <v>149</v>
      </c>
      <c r="H50" t="s">
        <v>149</v>
      </c>
      <c r="I50" t="s">
        <v>149</v>
      </c>
      <c r="J50" t="s">
        <v>149</v>
      </c>
    </row>
    <row r="51" spans="1:10" x14ac:dyDescent="0.2">
      <c r="A51" t="s">
        <v>149</v>
      </c>
      <c r="B51" t="s">
        <v>149</v>
      </c>
      <c r="C51" t="s">
        <v>149</v>
      </c>
      <c r="D51">
        <v>6120505</v>
      </c>
      <c r="E51" t="s">
        <v>149</v>
      </c>
      <c r="F51">
        <v>6120505</v>
      </c>
      <c r="G51" t="s">
        <v>149</v>
      </c>
      <c r="H51" t="s">
        <v>149</v>
      </c>
      <c r="I51" t="s">
        <v>149</v>
      </c>
      <c r="J51" t="s">
        <v>149</v>
      </c>
    </row>
    <row r="52" spans="1:10" x14ac:dyDescent="0.2">
      <c r="A52" t="s">
        <v>149</v>
      </c>
      <c r="B52" t="s">
        <v>149</v>
      </c>
      <c r="C52" t="s">
        <v>149</v>
      </c>
      <c r="D52">
        <v>6144893</v>
      </c>
      <c r="E52" t="s">
        <v>149</v>
      </c>
      <c r="F52">
        <v>6144893</v>
      </c>
      <c r="G52" t="s">
        <v>149</v>
      </c>
      <c r="H52" t="s">
        <v>149</v>
      </c>
      <c r="I52" t="s">
        <v>149</v>
      </c>
      <c r="J52" t="s">
        <v>149</v>
      </c>
    </row>
    <row r="53" spans="1:10" x14ac:dyDescent="0.2">
      <c r="A53" t="s">
        <v>149</v>
      </c>
      <c r="B53" t="s">
        <v>149</v>
      </c>
      <c r="C53" t="s">
        <v>149</v>
      </c>
      <c r="D53">
        <v>6163299</v>
      </c>
      <c r="E53" t="s">
        <v>149</v>
      </c>
      <c r="F53">
        <v>6163299</v>
      </c>
      <c r="G53" t="s">
        <v>149</v>
      </c>
      <c r="H53" t="s">
        <v>149</v>
      </c>
      <c r="I53" t="s">
        <v>149</v>
      </c>
      <c r="J53" t="s">
        <v>149</v>
      </c>
    </row>
    <row r="54" spans="1:10" x14ac:dyDescent="0.2">
      <c r="A54" t="s">
        <v>149</v>
      </c>
      <c r="B54" t="s">
        <v>149</v>
      </c>
      <c r="C54" t="s">
        <v>149</v>
      </c>
      <c r="D54">
        <v>6185995</v>
      </c>
      <c r="E54" t="s">
        <v>149</v>
      </c>
      <c r="F54">
        <v>6185995</v>
      </c>
      <c r="G54" t="s">
        <v>149</v>
      </c>
      <c r="H54" t="s">
        <v>149</v>
      </c>
      <c r="I54" t="s">
        <v>149</v>
      </c>
      <c r="J54" t="s">
        <v>149</v>
      </c>
    </row>
    <row r="55" spans="1:10" x14ac:dyDescent="0.2">
      <c r="A55" t="s">
        <v>149</v>
      </c>
      <c r="B55" t="s">
        <v>149</v>
      </c>
      <c r="C55" t="s">
        <v>149</v>
      </c>
      <c r="D55">
        <v>6215446</v>
      </c>
      <c r="E55" t="s">
        <v>149</v>
      </c>
      <c r="F55">
        <v>6215446</v>
      </c>
      <c r="G55" t="s">
        <v>149</v>
      </c>
      <c r="H55" t="s">
        <v>149</v>
      </c>
      <c r="I55" t="s">
        <v>149</v>
      </c>
      <c r="J55" t="s">
        <v>149</v>
      </c>
    </row>
    <row r="56" spans="1:10" x14ac:dyDescent="0.2">
      <c r="A56" t="s">
        <v>149</v>
      </c>
      <c r="B56" t="s">
        <v>149</v>
      </c>
      <c r="C56" t="s">
        <v>149</v>
      </c>
      <c r="D56">
        <v>6224042</v>
      </c>
      <c r="E56" t="s">
        <v>149</v>
      </c>
      <c r="F56">
        <v>6224042</v>
      </c>
      <c r="G56" t="s">
        <v>149</v>
      </c>
      <c r="H56" t="s">
        <v>149</v>
      </c>
      <c r="I56" t="s">
        <v>149</v>
      </c>
      <c r="J56" t="s">
        <v>149</v>
      </c>
    </row>
    <row r="57" spans="1:10" x14ac:dyDescent="0.2">
      <c r="A57" t="s">
        <v>149</v>
      </c>
      <c r="B57" t="s">
        <v>149</v>
      </c>
      <c r="C57" t="s">
        <v>149</v>
      </c>
      <c r="D57">
        <v>6282495</v>
      </c>
      <c r="E57" t="s">
        <v>149</v>
      </c>
      <c r="F57">
        <v>6282495</v>
      </c>
      <c r="G57" t="s">
        <v>149</v>
      </c>
      <c r="H57" t="s">
        <v>149</v>
      </c>
      <c r="I57" t="s">
        <v>149</v>
      </c>
      <c r="J57" t="s">
        <v>149</v>
      </c>
    </row>
    <row r="58" spans="1:10" x14ac:dyDescent="0.2">
      <c r="A58" t="s">
        <v>149</v>
      </c>
      <c r="B58" t="s">
        <v>149</v>
      </c>
      <c r="C58" t="s">
        <v>149</v>
      </c>
      <c r="D58">
        <v>6300784</v>
      </c>
      <c r="E58" t="s">
        <v>149</v>
      </c>
      <c r="F58">
        <v>6300784</v>
      </c>
      <c r="G58" t="s">
        <v>149</v>
      </c>
      <c r="H58" t="s">
        <v>149</v>
      </c>
      <c r="I58" t="s">
        <v>149</v>
      </c>
      <c r="J58" t="s">
        <v>149</v>
      </c>
    </row>
    <row r="59" spans="1:10" x14ac:dyDescent="0.2">
      <c r="A59" t="s">
        <v>149</v>
      </c>
      <c r="B59" t="s">
        <v>149</v>
      </c>
      <c r="C59" t="s">
        <v>149</v>
      </c>
      <c r="D59">
        <v>6358386</v>
      </c>
      <c r="E59" t="s">
        <v>149</v>
      </c>
      <c r="F59">
        <v>6358386</v>
      </c>
      <c r="G59" t="s">
        <v>149</v>
      </c>
      <c r="H59" t="s">
        <v>149</v>
      </c>
      <c r="I59" t="s">
        <v>149</v>
      </c>
      <c r="J59" t="s">
        <v>149</v>
      </c>
    </row>
    <row r="60" spans="1:10" x14ac:dyDescent="0.2">
      <c r="A60" t="s">
        <v>149</v>
      </c>
      <c r="B60" t="s">
        <v>149</v>
      </c>
      <c r="C60" t="s">
        <v>149</v>
      </c>
      <c r="D60">
        <v>6388730</v>
      </c>
      <c r="E60" t="s">
        <v>149</v>
      </c>
      <c r="F60">
        <v>6388730</v>
      </c>
      <c r="G60" t="s">
        <v>149</v>
      </c>
      <c r="H60" t="s">
        <v>149</v>
      </c>
      <c r="I60" t="s">
        <v>149</v>
      </c>
      <c r="J60" t="s">
        <v>149</v>
      </c>
    </row>
    <row r="61" spans="1:10" x14ac:dyDescent="0.2">
      <c r="A61" t="s">
        <v>149</v>
      </c>
      <c r="B61" t="s">
        <v>149</v>
      </c>
      <c r="C61" t="s">
        <v>149</v>
      </c>
      <c r="D61">
        <v>6463467</v>
      </c>
      <c r="E61" t="s">
        <v>149</v>
      </c>
      <c r="F61">
        <v>6463467</v>
      </c>
      <c r="G61" t="s">
        <v>149</v>
      </c>
      <c r="H61" t="s">
        <v>149</v>
      </c>
      <c r="I61" t="s">
        <v>149</v>
      </c>
      <c r="J61" t="s">
        <v>149</v>
      </c>
    </row>
    <row r="62" spans="1:10" x14ac:dyDescent="0.2">
      <c r="A62" t="s">
        <v>149</v>
      </c>
      <c r="B62" t="s">
        <v>149</v>
      </c>
      <c r="C62" t="s">
        <v>149</v>
      </c>
      <c r="D62">
        <v>6497796</v>
      </c>
      <c r="E62" t="s">
        <v>149</v>
      </c>
      <c r="F62">
        <v>6497796</v>
      </c>
      <c r="G62" t="s">
        <v>149</v>
      </c>
      <c r="H62" t="s">
        <v>149</v>
      </c>
      <c r="I62" t="s">
        <v>149</v>
      </c>
      <c r="J62" t="s">
        <v>149</v>
      </c>
    </row>
    <row r="63" spans="1:10" x14ac:dyDescent="0.2">
      <c r="A63" t="s">
        <v>149</v>
      </c>
      <c r="B63" t="s">
        <v>149</v>
      </c>
      <c r="C63" t="s">
        <v>149</v>
      </c>
      <c r="D63">
        <v>6565634</v>
      </c>
      <c r="E63" t="s">
        <v>149</v>
      </c>
      <c r="F63">
        <v>6565634</v>
      </c>
      <c r="G63" t="s">
        <v>149</v>
      </c>
      <c r="H63" t="s">
        <v>149</v>
      </c>
      <c r="I63" t="s">
        <v>149</v>
      </c>
      <c r="J63" t="s">
        <v>149</v>
      </c>
    </row>
    <row r="64" spans="1:10" x14ac:dyDescent="0.2">
      <c r="A64" t="s">
        <v>149</v>
      </c>
      <c r="B64" t="s">
        <v>149</v>
      </c>
      <c r="C64" t="s">
        <v>149</v>
      </c>
      <c r="D64">
        <v>6591473</v>
      </c>
      <c r="E64" t="s">
        <v>149</v>
      </c>
      <c r="F64">
        <v>6591473</v>
      </c>
      <c r="G64" t="s">
        <v>149</v>
      </c>
      <c r="H64" t="s">
        <v>149</v>
      </c>
      <c r="I64" t="s">
        <v>149</v>
      </c>
      <c r="J64" t="s">
        <v>149</v>
      </c>
    </row>
    <row r="65" spans="1:10" x14ac:dyDescent="0.2">
      <c r="A65" t="s">
        <v>149</v>
      </c>
      <c r="B65" t="s">
        <v>149</v>
      </c>
      <c r="C65" t="s">
        <v>149</v>
      </c>
      <c r="D65">
        <v>6596506</v>
      </c>
      <c r="E65" t="s">
        <v>149</v>
      </c>
      <c r="F65">
        <v>6596506</v>
      </c>
      <c r="G65" t="s">
        <v>149</v>
      </c>
      <c r="H65" t="s">
        <v>149</v>
      </c>
      <c r="I65" t="s">
        <v>149</v>
      </c>
      <c r="J65" t="s">
        <v>149</v>
      </c>
    </row>
    <row r="66" spans="1:10" x14ac:dyDescent="0.2">
      <c r="A66" t="s">
        <v>149</v>
      </c>
      <c r="B66" t="s">
        <v>149</v>
      </c>
      <c r="C66" t="s">
        <v>149</v>
      </c>
      <c r="D66">
        <v>6625370</v>
      </c>
      <c r="E66" t="s">
        <v>149</v>
      </c>
      <c r="F66">
        <v>6625370</v>
      </c>
      <c r="G66" t="s">
        <v>149</v>
      </c>
      <c r="H66" t="s">
        <v>149</v>
      </c>
      <c r="I66" t="s">
        <v>149</v>
      </c>
      <c r="J66" t="s">
        <v>149</v>
      </c>
    </row>
    <row r="67" spans="1:10" x14ac:dyDescent="0.2">
      <c r="A67" t="s">
        <v>149</v>
      </c>
      <c r="B67" t="s">
        <v>149</v>
      </c>
      <c r="C67" t="s">
        <v>149</v>
      </c>
      <c r="D67">
        <v>6646624</v>
      </c>
      <c r="E67" t="s">
        <v>149</v>
      </c>
      <c r="F67">
        <v>6646624</v>
      </c>
      <c r="G67" t="s">
        <v>149</v>
      </c>
      <c r="H67" t="s">
        <v>149</v>
      </c>
      <c r="I67" t="s">
        <v>149</v>
      </c>
      <c r="J67" t="s">
        <v>149</v>
      </c>
    </row>
    <row r="68" spans="1:10" x14ac:dyDescent="0.2">
      <c r="A68" t="s">
        <v>149</v>
      </c>
      <c r="B68" t="s">
        <v>149</v>
      </c>
      <c r="C68" t="s">
        <v>149</v>
      </c>
      <c r="D68">
        <v>6660302</v>
      </c>
      <c r="E68" t="s">
        <v>149</v>
      </c>
      <c r="F68">
        <v>6660302</v>
      </c>
      <c r="G68" t="s">
        <v>149</v>
      </c>
      <c r="H68" t="s">
        <v>149</v>
      </c>
      <c r="I68" t="s">
        <v>149</v>
      </c>
      <c r="J68" t="s">
        <v>149</v>
      </c>
    </row>
    <row r="69" spans="1:10" x14ac:dyDescent="0.2">
      <c r="A69" t="s">
        <v>149</v>
      </c>
      <c r="B69" t="s">
        <v>149</v>
      </c>
      <c r="C69" t="s">
        <v>149</v>
      </c>
      <c r="D69">
        <v>6681472</v>
      </c>
      <c r="E69" t="s">
        <v>149</v>
      </c>
      <c r="F69">
        <v>6681472</v>
      </c>
      <c r="G69" t="s">
        <v>149</v>
      </c>
      <c r="H69" t="s">
        <v>149</v>
      </c>
      <c r="I69" t="s">
        <v>149</v>
      </c>
      <c r="J69" t="s">
        <v>149</v>
      </c>
    </row>
    <row r="70" spans="1:10" x14ac:dyDescent="0.2">
      <c r="A70" t="s">
        <v>149</v>
      </c>
      <c r="B70" t="s">
        <v>149</v>
      </c>
      <c r="C70" t="s">
        <v>149</v>
      </c>
      <c r="D70">
        <v>6773113</v>
      </c>
      <c r="E70" t="s">
        <v>149</v>
      </c>
      <c r="F70">
        <v>6773113</v>
      </c>
      <c r="G70" t="s">
        <v>149</v>
      </c>
      <c r="H70" t="s">
        <v>149</v>
      </c>
      <c r="I70" t="s">
        <v>149</v>
      </c>
      <c r="J70" t="s">
        <v>149</v>
      </c>
    </row>
    <row r="71" spans="1:10" x14ac:dyDescent="0.2">
      <c r="A71" t="s">
        <v>149</v>
      </c>
      <c r="B71" t="s">
        <v>149</v>
      </c>
      <c r="C71" t="s">
        <v>149</v>
      </c>
      <c r="D71">
        <v>6872899</v>
      </c>
      <c r="E71" t="s">
        <v>149</v>
      </c>
      <c r="F71">
        <v>6872899</v>
      </c>
      <c r="G71" t="s">
        <v>149</v>
      </c>
      <c r="H71" t="s">
        <v>149</v>
      </c>
      <c r="I71" t="s">
        <v>149</v>
      </c>
      <c r="J71" t="s">
        <v>149</v>
      </c>
    </row>
    <row r="72" spans="1:10" x14ac:dyDescent="0.2">
      <c r="A72" t="s">
        <v>149</v>
      </c>
      <c r="B72" t="s">
        <v>149</v>
      </c>
      <c r="C72" t="s">
        <v>149</v>
      </c>
      <c r="D72">
        <v>8038481</v>
      </c>
      <c r="E72" t="s">
        <v>149</v>
      </c>
      <c r="F72">
        <v>8038481</v>
      </c>
      <c r="G72" t="s">
        <v>149</v>
      </c>
      <c r="H72" t="s">
        <v>149</v>
      </c>
      <c r="I72" t="s">
        <v>149</v>
      </c>
      <c r="J72" t="s">
        <v>149</v>
      </c>
    </row>
    <row r="73" spans="1:10" x14ac:dyDescent="0.2">
      <c r="A73" t="s">
        <v>149</v>
      </c>
      <c r="B73" t="s">
        <v>149</v>
      </c>
      <c r="C73" t="s">
        <v>149</v>
      </c>
      <c r="D73">
        <v>8042103</v>
      </c>
      <c r="E73" t="s">
        <v>149</v>
      </c>
      <c r="F73">
        <v>8042103</v>
      </c>
      <c r="G73" t="s">
        <v>149</v>
      </c>
      <c r="H73" t="s">
        <v>149</v>
      </c>
      <c r="I73" t="s">
        <v>149</v>
      </c>
      <c r="J73" t="s">
        <v>149</v>
      </c>
    </row>
    <row r="74" spans="1:10" x14ac:dyDescent="0.2">
      <c r="A74" t="s">
        <v>149</v>
      </c>
      <c r="B74" t="s">
        <v>149</v>
      </c>
      <c r="C74" t="s">
        <v>149</v>
      </c>
      <c r="D74">
        <v>8490484</v>
      </c>
      <c r="E74" t="s">
        <v>149</v>
      </c>
      <c r="F74">
        <v>8490484</v>
      </c>
      <c r="G74" t="s">
        <v>149</v>
      </c>
      <c r="H74" t="s">
        <v>149</v>
      </c>
      <c r="I74" t="s">
        <v>149</v>
      </c>
      <c r="J74" t="s">
        <v>149</v>
      </c>
    </row>
    <row r="75" spans="1:10" x14ac:dyDescent="0.2">
      <c r="A75" t="s">
        <v>149</v>
      </c>
      <c r="B75" t="s">
        <v>149</v>
      </c>
      <c r="C75" t="s">
        <v>149</v>
      </c>
      <c r="D75">
        <v>8686594</v>
      </c>
      <c r="E75" t="s">
        <v>149</v>
      </c>
      <c r="F75">
        <v>8686594</v>
      </c>
      <c r="G75" t="s">
        <v>149</v>
      </c>
      <c r="H75" t="s">
        <v>149</v>
      </c>
      <c r="I75" t="s">
        <v>149</v>
      </c>
      <c r="J75" t="s">
        <v>149</v>
      </c>
    </row>
    <row r="76" spans="1:10" x14ac:dyDescent="0.2">
      <c r="A76" t="s">
        <v>149</v>
      </c>
      <c r="B76" t="s">
        <v>149</v>
      </c>
      <c r="C76" t="s">
        <v>149</v>
      </c>
      <c r="D76">
        <v>8696767</v>
      </c>
      <c r="E76" t="s">
        <v>149</v>
      </c>
      <c r="F76">
        <v>8696767</v>
      </c>
      <c r="G76" t="s">
        <v>149</v>
      </c>
      <c r="H76" t="s">
        <v>149</v>
      </c>
      <c r="I76" t="s">
        <v>149</v>
      </c>
      <c r="J76" t="s">
        <v>149</v>
      </c>
    </row>
    <row r="77" spans="1:10" x14ac:dyDescent="0.2">
      <c r="A77" t="s">
        <v>149</v>
      </c>
      <c r="B77" t="s">
        <v>149</v>
      </c>
      <c r="C77" t="s">
        <v>149</v>
      </c>
      <c r="D77">
        <v>8930448</v>
      </c>
      <c r="E77" t="s">
        <v>149</v>
      </c>
      <c r="F77">
        <v>8930448</v>
      </c>
      <c r="G77" t="s">
        <v>149</v>
      </c>
      <c r="H77" t="s">
        <v>149</v>
      </c>
      <c r="I77" t="s">
        <v>149</v>
      </c>
      <c r="J77" t="s">
        <v>149</v>
      </c>
    </row>
    <row r="78" spans="1:10" x14ac:dyDescent="0.2">
      <c r="A78" t="s">
        <v>149</v>
      </c>
      <c r="B78" t="s">
        <v>149</v>
      </c>
      <c r="C78" t="s">
        <v>149</v>
      </c>
      <c r="D78">
        <v>9782947</v>
      </c>
      <c r="E78" t="s">
        <v>149</v>
      </c>
      <c r="F78">
        <v>9782947</v>
      </c>
      <c r="G78" t="s">
        <v>149</v>
      </c>
      <c r="H78" t="s">
        <v>149</v>
      </c>
      <c r="I78" t="s">
        <v>149</v>
      </c>
      <c r="J78" t="s">
        <v>149</v>
      </c>
    </row>
    <row r="79" spans="1:10" x14ac:dyDescent="0.2">
      <c r="A79" t="s">
        <v>149</v>
      </c>
      <c r="B79" t="s">
        <v>149</v>
      </c>
      <c r="C79" t="s">
        <v>149</v>
      </c>
      <c r="D79">
        <v>9845983</v>
      </c>
      <c r="E79" t="s">
        <v>149</v>
      </c>
      <c r="F79">
        <v>9845983</v>
      </c>
      <c r="G79" t="s">
        <v>149</v>
      </c>
      <c r="H79" t="s">
        <v>149</v>
      </c>
      <c r="I79" t="s">
        <v>149</v>
      </c>
      <c r="J79" t="s">
        <v>149</v>
      </c>
    </row>
    <row r="80" spans="1:10" x14ac:dyDescent="0.2">
      <c r="A80" t="s">
        <v>149</v>
      </c>
      <c r="B80" t="s">
        <v>149</v>
      </c>
      <c r="C80" t="s">
        <v>149</v>
      </c>
      <c r="E80" t="s">
        <v>149</v>
      </c>
      <c r="F80" t="str">
        <f>IFERROR(IF(FIND(F$1,ExcusedQuizzes!$E101)&gt;0,ExcusedQuizzes!$B101),"")</f>
        <v/>
      </c>
      <c r="G80" t="s">
        <v>149</v>
      </c>
      <c r="H80" t="s">
        <v>149</v>
      </c>
      <c r="I80" t="s">
        <v>149</v>
      </c>
      <c r="J80" t="s">
        <v>149</v>
      </c>
    </row>
    <row r="81" spans="1:10" x14ac:dyDescent="0.2">
      <c r="A81" t="s">
        <v>149</v>
      </c>
      <c r="B81" t="s">
        <v>149</v>
      </c>
      <c r="C81" t="s">
        <v>149</v>
      </c>
      <c r="E81" t="s">
        <v>149</v>
      </c>
      <c r="F81" t="str">
        <f>IFERROR(IF(FIND(F$1,ExcusedQuizzes!$E102)&gt;0,ExcusedQuizzes!$B102),"")</f>
        <v/>
      </c>
      <c r="G81" t="s">
        <v>149</v>
      </c>
      <c r="H81" t="s">
        <v>149</v>
      </c>
      <c r="I81" t="s">
        <v>149</v>
      </c>
      <c r="J81" t="s">
        <v>149</v>
      </c>
    </row>
    <row r="82" spans="1:10" x14ac:dyDescent="0.2">
      <c r="A82" t="s">
        <v>149</v>
      </c>
      <c r="B82" t="s">
        <v>149</v>
      </c>
      <c r="C82" t="s">
        <v>149</v>
      </c>
      <c r="E82" t="s">
        <v>149</v>
      </c>
      <c r="F82" t="str">
        <f>IFERROR(IF(FIND(F$1,ExcusedQuizzes!$E103)&gt;0,ExcusedQuizzes!$B103),"")</f>
        <v/>
      </c>
      <c r="G82" t="s">
        <v>149</v>
      </c>
      <c r="H82" t="s">
        <v>149</v>
      </c>
      <c r="I82" t="s">
        <v>149</v>
      </c>
      <c r="J82" t="s">
        <v>149</v>
      </c>
    </row>
    <row r="83" spans="1:10" x14ac:dyDescent="0.2">
      <c r="A83" t="s">
        <v>149</v>
      </c>
      <c r="B83" t="s">
        <v>149</v>
      </c>
      <c r="C83" t="s">
        <v>149</v>
      </c>
      <c r="E83" t="s">
        <v>149</v>
      </c>
      <c r="F83" t="str">
        <f>IFERROR(IF(FIND(F$1,ExcusedQuizzes!$E104)&gt;0,ExcusedQuizzes!$B104),"")</f>
        <v/>
      </c>
      <c r="H83" t="s">
        <v>149</v>
      </c>
      <c r="I83" t="s">
        <v>149</v>
      </c>
      <c r="J83" t="s">
        <v>149</v>
      </c>
    </row>
  </sheetData>
  <sortState xmlns:xlrd2="http://schemas.microsoft.com/office/spreadsheetml/2017/richdata2" ref="J3:J142">
    <sortCondition ref="J2:J142"/>
  </sortState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topLeftCell="A47" workbookViewId="0">
      <selection activeCell="B74" sqref="B7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>
        <v>3960226</v>
      </c>
      <c r="C2" t="s">
        <v>7</v>
      </c>
      <c r="D2" t="s">
        <v>8</v>
      </c>
      <c r="E2" t="s">
        <v>9</v>
      </c>
    </row>
    <row r="3" spans="1:6" x14ac:dyDescent="0.2">
      <c r="A3" t="s">
        <v>10</v>
      </c>
      <c r="B3" t="s">
        <v>11</v>
      </c>
      <c r="C3" t="s">
        <v>12</v>
      </c>
      <c r="D3" t="s">
        <v>11</v>
      </c>
      <c r="E3" t="s">
        <v>13</v>
      </c>
    </row>
    <row r="4" spans="1:6" x14ac:dyDescent="0.2">
      <c r="A4" t="s">
        <v>14</v>
      </c>
      <c r="B4">
        <v>5658604</v>
      </c>
      <c r="C4" t="s">
        <v>7</v>
      </c>
      <c r="D4" t="s">
        <v>15</v>
      </c>
      <c r="E4" t="s">
        <v>16</v>
      </c>
    </row>
    <row r="5" spans="1:6" x14ac:dyDescent="0.2">
      <c r="A5" t="s">
        <v>17</v>
      </c>
      <c r="B5">
        <v>5408125</v>
      </c>
      <c r="C5" t="s">
        <v>18</v>
      </c>
      <c r="D5" t="s">
        <v>19</v>
      </c>
      <c r="E5" t="s">
        <v>20</v>
      </c>
    </row>
    <row r="6" spans="1:6" x14ac:dyDescent="0.2">
      <c r="A6" t="s">
        <v>21</v>
      </c>
      <c r="B6">
        <v>6007355</v>
      </c>
      <c r="C6" t="s">
        <v>7</v>
      </c>
      <c r="D6" t="s">
        <v>22</v>
      </c>
      <c r="E6" t="s">
        <v>23</v>
      </c>
    </row>
    <row r="7" spans="1:6" x14ac:dyDescent="0.2">
      <c r="A7" t="s">
        <v>24</v>
      </c>
      <c r="B7">
        <v>7424708</v>
      </c>
      <c r="C7" t="s">
        <v>18</v>
      </c>
      <c r="D7" t="s">
        <v>25</v>
      </c>
      <c r="E7" t="s">
        <v>20</v>
      </c>
    </row>
    <row r="8" spans="1:6" x14ac:dyDescent="0.2">
      <c r="A8" t="s">
        <v>26</v>
      </c>
      <c r="B8">
        <v>70007794</v>
      </c>
      <c r="C8" t="s">
        <v>12</v>
      </c>
      <c r="E8" t="s">
        <v>27</v>
      </c>
    </row>
    <row r="9" spans="1:6" x14ac:dyDescent="0.2">
      <c r="A9" t="s">
        <v>28</v>
      </c>
      <c r="B9">
        <v>8686594</v>
      </c>
      <c r="C9" t="s">
        <v>12</v>
      </c>
      <c r="D9" t="s">
        <v>29</v>
      </c>
      <c r="E9" t="s">
        <v>30</v>
      </c>
    </row>
    <row r="10" spans="1:6" x14ac:dyDescent="0.2">
      <c r="A10" t="s">
        <v>31</v>
      </c>
      <c r="B10">
        <v>5956099</v>
      </c>
      <c r="C10" t="s">
        <v>7</v>
      </c>
      <c r="D10" t="s">
        <v>8</v>
      </c>
      <c r="E10" t="s">
        <v>16</v>
      </c>
    </row>
    <row r="11" spans="1:6" x14ac:dyDescent="0.2">
      <c r="A11" t="s">
        <v>32</v>
      </c>
      <c r="B11">
        <v>5428578</v>
      </c>
      <c r="C11" t="s">
        <v>18</v>
      </c>
      <c r="D11" t="s">
        <v>33</v>
      </c>
      <c r="E11" t="s">
        <v>34</v>
      </c>
    </row>
    <row r="12" spans="1:6" x14ac:dyDescent="0.2">
      <c r="A12" t="s">
        <v>35</v>
      </c>
      <c r="B12">
        <v>4283842</v>
      </c>
      <c r="C12" t="s">
        <v>12</v>
      </c>
      <c r="D12" t="s">
        <v>25</v>
      </c>
      <c r="F12" t="s">
        <v>36</v>
      </c>
    </row>
    <row r="13" spans="1:6" x14ac:dyDescent="0.2">
      <c r="A13" t="s">
        <v>37</v>
      </c>
      <c r="B13">
        <v>3857836</v>
      </c>
      <c r="C13" t="s">
        <v>18</v>
      </c>
      <c r="D13" t="s">
        <v>19</v>
      </c>
      <c r="E13" t="s">
        <v>30</v>
      </c>
    </row>
    <row r="14" spans="1:6" x14ac:dyDescent="0.2">
      <c r="A14" t="s">
        <v>38</v>
      </c>
      <c r="B14">
        <v>6623219</v>
      </c>
      <c r="C14" t="s">
        <v>18</v>
      </c>
      <c r="D14" t="s">
        <v>39</v>
      </c>
      <c r="E14" t="s">
        <v>40</v>
      </c>
    </row>
    <row r="15" spans="1:6" x14ac:dyDescent="0.2">
      <c r="A15" t="s">
        <v>41</v>
      </c>
      <c r="B15">
        <v>4965141</v>
      </c>
      <c r="C15" t="s">
        <v>42</v>
      </c>
      <c r="D15" t="s">
        <v>22</v>
      </c>
      <c r="E15" t="s">
        <v>43</v>
      </c>
    </row>
    <row r="16" spans="1:6" x14ac:dyDescent="0.2">
      <c r="A16" t="s">
        <v>44</v>
      </c>
      <c r="B16">
        <v>6383442</v>
      </c>
      <c r="C16" t="s">
        <v>45</v>
      </c>
      <c r="D16" t="s">
        <v>15</v>
      </c>
      <c r="E16" t="s">
        <v>46</v>
      </c>
    </row>
    <row r="17" spans="1:6" x14ac:dyDescent="0.2">
      <c r="A17" t="s">
        <v>47</v>
      </c>
      <c r="B17">
        <v>6596795</v>
      </c>
      <c r="C17" t="s">
        <v>18</v>
      </c>
      <c r="D17" t="s">
        <v>25</v>
      </c>
      <c r="E17" t="s">
        <v>48</v>
      </c>
    </row>
    <row r="18" spans="1:6" x14ac:dyDescent="0.2">
      <c r="A18" t="s">
        <v>49</v>
      </c>
      <c r="B18">
        <v>6872899</v>
      </c>
      <c r="C18" t="s">
        <v>12</v>
      </c>
      <c r="D18" t="s">
        <v>29</v>
      </c>
      <c r="E18" t="s">
        <v>50</v>
      </c>
    </row>
    <row r="19" spans="1:6" x14ac:dyDescent="0.2">
      <c r="A19" t="s">
        <v>51</v>
      </c>
      <c r="B19">
        <v>5720412</v>
      </c>
      <c r="C19" t="s">
        <v>7</v>
      </c>
      <c r="D19" t="s">
        <v>22</v>
      </c>
      <c r="E19" t="s">
        <v>46</v>
      </c>
    </row>
    <row r="20" spans="1:6" x14ac:dyDescent="0.2">
      <c r="A20" t="s">
        <v>52</v>
      </c>
      <c r="B20">
        <v>5288089</v>
      </c>
      <c r="C20" t="s">
        <v>18</v>
      </c>
      <c r="D20" t="s">
        <v>39</v>
      </c>
      <c r="E20" t="s">
        <v>53</v>
      </c>
    </row>
    <row r="21" spans="1:6" x14ac:dyDescent="0.2">
      <c r="A21" t="s">
        <v>54</v>
      </c>
      <c r="B21">
        <v>5312269</v>
      </c>
      <c r="C21" t="s">
        <v>7</v>
      </c>
      <c r="D21" t="s">
        <v>55</v>
      </c>
      <c r="E21" t="s">
        <v>56</v>
      </c>
    </row>
    <row r="22" spans="1:6" x14ac:dyDescent="0.2">
      <c r="A22" t="s">
        <v>57</v>
      </c>
      <c r="B22">
        <v>5292206</v>
      </c>
      <c r="C22" t="s">
        <v>18</v>
      </c>
      <c r="D22" t="s">
        <v>25</v>
      </c>
      <c r="E22" t="s">
        <v>27</v>
      </c>
    </row>
    <row r="23" spans="1:6" x14ac:dyDescent="0.2">
      <c r="A23" t="s">
        <v>58</v>
      </c>
      <c r="B23">
        <v>5583547</v>
      </c>
      <c r="C23" t="s">
        <v>7</v>
      </c>
      <c r="D23" t="s">
        <v>8</v>
      </c>
      <c r="E23" t="s">
        <v>59</v>
      </c>
    </row>
    <row r="24" spans="1:6" x14ac:dyDescent="0.2">
      <c r="A24" t="s">
        <v>60</v>
      </c>
      <c r="B24">
        <v>6599641</v>
      </c>
      <c r="C24" t="s">
        <v>18</v>
      </c>
      <c r="D24" t="s">
        <v>61</v>
      </c>
      <c r="E24" t="s">
        <v>62</v>
      </c>
    </row>
    <row r="25" spans="1:6" x14ac:dyDescent="0.2">
      <c r="A25" t="s">
        <v>63</v>
      </c>
      <c r="B25">
        <v>6139554</v>
      </c>
      <c r="C25" t="s">
        <v>18</v>
      </c>
      <c r="D25" t="s">
        <v>39</v>
      </c>
      <c r="E25" t="s">
        <v>64</v>
      </c>
    </row>
    <row r="26" spans="1:6" x14ac:dyDescent="0.2">
      <c r="A26" t="s">
        <v>65</v>
      </c>
      <c r="B26">
        <v>6196547</v>
      </c>
      <c r="C26" t="s">
        <v>7</v>
      </c>
      <c r="D26" t="s">
        <v>55</v>
      </c>
      <c r="E26" t="s">
        <v>66</v>
      </c>
    </row>
    <row r="27" spans="1:6" x14ac:dyDescent="0.2">
      <c r="A27" t="s">
        <v>67</v>
      </c>
      <c r="B27">
        <v>5160684</v>
      </c>
      <c r="C27" t="s">
        <v>18</v>
      </c>
      <c r="D27" t="s">
        <v>19</v>
      </c>
      <c r="E27" t="s">
        <v>68</v>
      </c>
    </row>
    <row r="28" spans="1:6" x14ac:dyDescent="0.2">
      <c r="A28" t="s">
        <v>69</v>
      </c>
      <c r="B28">
        <v>5279351</v>
      </c>
      <c r="C28" t="s">
        <v>12</v>
      </c>
      <c r="D28" t="s">
        <v>25</v>
      </c>
      <c r="F28" t="s">
        <v>70</v>
      </c>
    </row>
    <row r="29" spans="1:6" x14ac:dyDescent="0.2">
      <c r="A29" t="s">
        <v>71</v>
      </c>
      <c r="B29">
        <v>6216881</v>
      </c>
      <c r="C29" t="s">
        <v>72</v>
      </c>
      <c r="D29" t="s">
        <v>8</v>
      </c>
      <c r="E29" t="s">
        <v>73</v>
      </c>
    </row>
    <row r="30" spans="1:6" x14ac:dyDescent="0.2">
      <c r="A30" t="s">
        <v>74</v>
      </c>
      <c r="B30">
        <v>9984865</v>
      </c>
      <c r="C30" t="s">
        <v>7</v>
      </c>
      <c r="D30" t="s">
        <v>8</v>
      </c>
      <c r="E30" t="s">
        <v>9</v>
      </c>
    </row>
    <row r="31" spans="1:6" x14ac:dyDescent="0.2">
      <c r="A31" t="s">
        <v>75</v>
      </c>
      <c r="B31">
        <v>8822272</v>
      </c>
      <c r="C31" t="s">
        <v>18</v>
      </c>
      <c r="D31" t="s">
        <v>39</v>
      </c>
      <c r="E31" t="s">
        <v>34</v>
      </c>
    </row>
    <row r="32" spans="1:6" x14ac:dyDescent="0.2">
      <c r="A32" t="s">
        <v>76</v>
      </c>
      <c r="B32">
        <v>6234348</v>
      </c>
      <c r="C32" t="s">
        <v>18</v>
      </c>
      <c r="D32" t="s">
        <v>29</v>
      </c>
      <c r="E32" t="s">
        <v>30</v>
      </c>
    </row>
    <row r="33" spans="1:6" x14ac:dyDescent="0.2">
      <c r="A33" t="s">
        <v>77</v>
      </c>
      <c r="B33">
        <v>5884150</v>
      </c>
      <c r="C33" t="s">
        <v>12</v>
      </c>
      <c r="D33" t="s">
        <v>29</v>
      </c>
      <c r="E33" t="s">
        <v>78</v>
      </c>
      <c r="F33" t="s">
        <v>70</v>
      </c>
    </row>
    <row r="34" spans="1:6" x14ac:dyDescent="0.2">
      <c r="A34" t="s">
        <v>79</v>
      </c>
      <c r="B34">
        <v>5958525</v>
      </c>
      <c r="C34" t="s">
        <v>12</v>
      </c>
      <c r="D34" t="s">
        <v>80</v>
      </c>
      <c r="E34" t="s">
        <v>81</v>
      </c>
    </row>
    <row r="35" spans="1:6" x14ac:dyDescent="0.2">
      <c r="A35" t="s">
        <v>82</v>
      </c>
      <c r="B35">
        <v>5109186</v>
      </c>
      <c r="C35" t="s">
        <v>18</v>
      </c>
      <c r="D35" t="s">
        <v>83</v>
      </c>
      <c r="E35" t="s">
        <v>20</v>
      </c>
    </row>
    <row r="36" spans="1:6" x14ac:dyDescent="0.2">
      <c r="A36" t="s">
        <v>84</v>
      </c>
      <c r="B36">
        <v>4659892</v>
      </c>
      <c r="C36" t="s">
        <v>7</v>
      </c>
      <c r="D36" t="s">
        <v>15</v>
      </c>
      <c r="E36" t="s">
        <v>85</v>
      </c>
    </row>
    <row r="37" spans="1:6" x14ac:dyDescent="0.2">
      <c r="A37" t="s">
        <v>86</v>
      </c>
      <c r="B37">
        <v>6312839</v>
      </c>
      <c r="C37" t="s">
        <v>18</v>
      </c>
      <c r="D37" t="s">
        <v>87</v>
      </c>
      <c r="E37" t="s">
        <v>78</v>
      </c>
    </row>
    <row r="38" spans="1:6" x14ac:dyDescent="0.2">
      <c r="A38" t="s">
        <v>88</v>
      </c>
      <c r="B38">
        <v>6681472</v>
      </c>
      <c r="C38" t="s">
        <v>12</v>
      </c>
      <c r="D38" t="s">
        <v>29</v>
      </c>
      <c r="E38" t="s">
        <v>34</v>
      </c>
      <c r="F38" t="s">
        <v>36</v>
      </c>
    </row>
    <row r="39" spans="1:6" x14ac:dyDescent="0.2">
      <c r="A39" t="s">
        <v>89</v>
      </c>
      <c r="B39">
        <v>5211263</v>
      </c>
      <c r="C39" t="s">
        <v>7</v>
      </c>
      <c r="D39" t="s">
        <v>55</v>
      </c>
      <c r="E39" t="s">
        <v>90</v>
      </c>
    </row>
    <row r="40" spans="1:6" x14ac:dyDescent="0.2">
      <c r="A40" t="s">
        <v>91</v>
      </c>
      <c r="B40">
        <v>4700282</v>
      </c>
      <c r="C40" t="s">
        <v>12</v>
      </c>
      <c r="D40" t="s">
        <v>29</v>
      </c>
      <c r="F40" t="s">
        <v>92</v>
      </c>
    </row>
    <row r="41" spans="1:6" x14ac:dyDescent="0.2">
      <c r="A41" t="s">
        <v>93</v>
      </c>
      <c r="B41">
        <v>5755251</v>
      </c>
      <c r="C41" t="s">
        <v>7</v>
      </c>
      <c r="D41" t="s">
        <v>8</v>
      </c>
      <c r="E41" t="s">
        <v>9</v>
      </c>
    </row>
    <row r="42" spans="1:6" x14ac:dyDescent="0.2">
      <c r="A42" t="s">
        <v>94</v>
      </c>
      <c r="B42">
        <v>4150314</v>
      </c>
      <c r="C42" t="s">
        <v>7</v>
      </c>
      <c r="D42" t="s">
        <v>8</v>
      </c>
      <c r="E42" t="s">
        <v>43</v>
      </c>
    </row>
    <row r="43" spans="1:6" x14ac:dyDescent="0.2">
      <c r="A43" t="s">
        <v>95</v>
      </c>
      <c r="B43">
        <v>5606165</v>
      </c>
      <c r="C43" t="s">
        <v>7</v>
      </c>
      <c r="D43" t="s">
        <v>15</v>
      </c>
      <c r="E43" t="s">
        <v>96</v>
      </c>
    </row>
    <row r="44" spans="1:6" x14ac:dyDescent="0.2">
      <c r="A44" t="s">
        <v>97</v>
      </c>
      <c r="B44">
        <v>9985839</v>
      </c>
      <c r="C44" t="s">
        <v>7</v>
      </c>
      <c r="D44" t="s">
        <v>8</v>
      </c>
      <c r="E44" t="s">
        <v>98</v>
      </c>
    </row>
    <row r="45" spans="1:6" x14ac:dyDescent="0.2">
      <c r="A45" t="s">
        <v>99</v>
      </c>
      <c r="B45">
        <v>8696767</v>
      </c>
      <c r="C45" t="s">
        <v>12</v>
      </c>
      <c r="D45" t="s">
        <v>25</v>
      </c>
      <c r="E45" t="s">
        <v>40</v>
      </c>
    </row>
    <row r="46" spans="1:6" x14ac:dyDescent="0.2">
      <c r="A46" t="s">
        <v>100</v>
      </c>
      <c r="B46">
        <v>4748828</v>
      </c>
      <c r="C46" t="s">
        <v>7</v>
      </c>
      <c r="D46" t="s">
        <v>8</v>
      </c>
      <c r="E46" t="s">
        <v>101</v>
      </c>
    </row>
    <row r="47" spans="1:6" x14ac:dyDescent="0.2">
      <c r="A47" t="s">
        <v>102</v>
      </c>
      <c r="B47">
        <v>5194121</v>
      </c>
      <c r="C47" t="s">
        <v>12</v>
      </c>
      <c r="D47" t="s">
        <v>25</v>
      </c>
      <c r="E47" t="s">
        <v>40</v>
      </c>
    </row>
    <row r="48" spans="1:6" x14ac:dyDescent="0.2">
      <c r="A48" t="s">
        <v>103</v>
      </c>
      <c r="B48">
        <v>6639371</v>
      </c>
      <c r="C48" t="s">
        <v>7</v>
      </c>
      <c r="D48" t="s">
        <v>15</v>
      </c>
      <c r="E48" t="s">
        <v>104</v>
      </c>
    </row>
    <row r="49" spans="1:5" x14ac:dyDescent="0.2">
      <c r="A49" t="s">
        <v>105</v>
      </c>
      <c r="B49">
        <v>3929569</v>
      </c>
      <c r="C49" t="s">
        <v>12</v>
      </c>
      <c r="D49" t="s">
        <v>29</v>
      </c>
      <c r="E49" t="s">
        <v>40</v>
      </c>
    </row>
    <row r="50" spans="1:5" x14ac:dyDescent="0.2">
      <c r="A50" t="s">
        <v>106</v>
      </c>
      <c r="B50">
        <v>5688775</v>
      </c>
      <c r="C50" t="s">
        <v>7</v>
      </c>
      <c r="D50" t="s">
        <v>22</v>
      </c>
      <c r="E50" t="s">
        <v>104</v>
      </c>
    </row>
    <row r="51" spans="1:5" x14ac:dyDescent="0.2">
      <c r="A51" t="s">
        <v>107</v>
      </c>
      <c r="B51">
        <v>6036131</v>
      </c>
      <c r="C51" t="s">
        <v>72</v>
      </c>
      <c r="D51" t="s">
        <v>8</v>
      </c>
      <c r="E51" t="s">
        <v>46</v>
      </c>
    </row>
    <row r="52" spans="1:5" x14ac:dyDescent="0.2">
      <c r="A52" t="s">
        <v>107</v>
      </c>
      <c r="B52">
        <v>6036131</v>
      </c>
      <c r="C52" t="s">
        <v>18</v>
      </c>
      <c r="D52" t="s">
        <v>33</v>
      </c>
      <c r="E52" t="s">
        <v>62</v>
      </c>
    </row>
    <row r="53" spans="1:5" x14ac:dyDescent="0.2">
      <c r="A53" t="s">
        <v>108</v>
      </c>
      <c r="B53">
        <v>6424220</v>
      </c>
      <c r="C53" t="s">
        <v>18</v>
      </c>
      <c r="D53" t="s">
        <v>39</v>
      </c>
      <c r="E53" t="s">
        <v>40</v>
      </c>
    </row>
    <row r="54" spans="1:5" x14ac:dyDescent="0.2">
      <c r="A54" t="s">
        <v>109</v>
      </c>
      <c r="B54">
        <v>6646624</v>
      </c>
      <c r="C54" t="s">
        <v>12</v>
      </c>
      <c r="D54" t="s">
        <v>110</v>
      </c>
      <c r="E54" t="s">
        <v>111</v>
      </c>
    </row>
    <row r="55" spans="1:5" x14ac:dyDescent="0.2">
      <c r="A55" t="s">
        <v>112</v>
      </c>
      <c r="B55">
        <v>6215446</v>
      </c>
      <c r="C55" t="s">
        <v>12</v>
      </c>
      <c r="D55" t="s">
        <v>25</v>
      </c>
      <c r="E55" t="s">
        <v>27</v>
      </c>
    </row>
    <row r="56" spans="1:5" x14ac:dyDescent="0.2">
      <c r="A56" t="s">
        <v>113</v>
      </c>
      <c r="B56">
        <v>8896078</v>
      </c>
      <c r="C56" t="s">
        <v>7</v>
      </c>
      <c r="D56" t="s">
        <v>22</v>
      </c>
      <c r="E56" t="s">
        <v>46</v>
      </c>
    </row>
    <row r="57" spans="1:5" x14ac:dyDescent="0.2">
      <c r="A57" t="s">
        <v>114</v>
      </c>
      <c r="B57">
        <v>5095377</v>
      </c>
      <c r="C57" t="s">
        <v>18</v>
      </c>
      <c r="D57" t="s">
        <v>29</v>
      </c>
      <c r="E57" t="s">
        <v>30</v>
      </c>
    </row>
    <row r="58" spans="1:5" x14ac:dyDescent="0.2">
      <c r="A58" t="s">
        <v>115</v>
      </c>
      <c r="B58">
        <v>5669577</v>
      </c>
      <c r="C58" t="s">
        <v>18</v>
      </c>
      <c r="D58" t="s">
        <v>39</v>
      </c>
      <c r="E58" t="s">
        <v>40</v>
      </c>
    </row>
    <row r="59" spans="1:5" x14ac:dyDescent="0.2">
      <c r="A59" t="s">
        <v>116</v>
      </c>
      <c r="B59">
        <v>6179702</v>
      </c>
      <c r="C59" t="s">
        <v>18</v>
      </c>
      <c r="D59" t="s">
        <v>33</v>
      </c>
      <c r="E59" t="s">
        <v>27</v>
      </c>
    </row>
    <row r="60" spans="1:5" x14ac:dyDescent="0.2">
      <c r="A60" t="s">
        <v>117</v>
      </c>
      <c r="B60">
        <v>37827708</v>
      </c>
      <c r="C60" t="s">
        <v>18</v>
      </c>
      <c r="D60" t="s">
        <v>33</v>
      </c>
      <c r="E60" t="s">
        <v>34</v>
      </c>
    </row>
    <row r="61" spans="1:5" x14ac:dyDescent="0.2">
      <c r="A61" t="s">
        <v>118</v>
      </c>
      <c r="B61">
        <v>5336342</v>
      </c>
      <c r="C61" t="s">
        <v>7</v>
      </c>
      <c r="D61" t="s">
        <v>22</v>
      </c>
      <c r="E61" t="s">
        <v>43</v>
      </c>
    </row>
    <row r="62" spans="1:5" x14ac:dyDescent="0.2">
      <c r="A62" t="s">
        <v>119</v>
      </c>
      <c r="B62">
        <v>5113980</v>
      </c>
      <c r="C62" t="s">
        <v>12</v>
      </c>
      <c r="D62" t="s">
        <v>80</v>
      </c>
      <c r="E62" t="s">
        <v>40</v>
      </c>
    </row>
    <row r="63" spans="1:5" x14ac:dyDescent="0.2">
      <c r="A63" t="s">
        <v>120</v>
      </c>
      <c r="B63">
        <v>7633506</v>
      </c>
      <c r="C63" t="s">
        <v>7</v>
      </c>
      <c r="D63" t="s">
        <v>22</v>
      </c>
      <c r="E63" t="s">
        <v>121</v>
      </c>
    </row>
    <row r="64" spans="1:5" x14ac:dyDescent="0.2">
      <c r="A64" t="s">
        <v>122</v>
      </c>
      <c r="B64">
        <v>4141131</v>
      </c>
      <c r="C64" t="s">
        <v>18</v>
      </c>
      <c r="D64" t="s">
        <v>61</v>
      </c>
      <c r="E64" t="s">
        <v>40</v>
      </c>
    </row>
    <row r="65" spans="1:6" x14ac:dyDescent="0.2">
      <c r="A65" t="s">
        <v>123</v>
      </c>
      <c r="B65">
        <v>6120505</v>
      </c>
      <c r="C65" t="s">
        <v>12</v>
      </c>
      <c r="D65" t="s">
        <v>80</v>
      </c>
      <c r="E65" t="s">
        <v>124</v>
      </c>
    </row>
    <row r="66" spans="1:6" x14ac:dyDescent="0.2">
      <c r="A66" t="s">
        <v>125</v>
      </c>
      <c r="B66">
        <v>5976220</v>
      </c>
      <c r="C66" t="s">
        <v>12</v>
      </c>
      <c r="D66" t="s">
        <v>110</v>
      </c>
      <c r="E66" t="s">
        <v>64</v>
      </c>
      <c r="F66" t="s">
        <v>36</v>
      </c>
    </row>
    <row r="67" spans="1:6" x14ac:dyDescent="0.2">
      <c r="A67" t="s">
        <v>126</v>
      </c>
      <c r="B67">
        <v>5787601</v>
      </c>
      <c r="C67" t="s">
        <v>127</v>
      </c>
      <c r="D67" t="s">
        <v>128</v>
      </c>
      <c r="E67" t="s">
        <v>43</v>
      </c>
    </row>
    <row r="68" spans="1:6" x14ac:dyDescent="0.2">
      <c r="A68" t="s">
        <v>129</v>
      </c>
      <c r="B68">
        <v>6463467</v>
      </c>
      <c r="C68" t="s">
        <v>12</v>
      </c>
      <c r="D68" t="s">
        <v>80</v>
      </c>
      <c r="E68" t="s">
        <v>27</v>
      </c>
    </row>
    <row r="69" spans="1:6" x14ac:dyDescent="0.2">
      <c r="A69" t="s">
        <v>130</v>
      </c>
      <c r="B69">
        <v>8991408</v>
      </c>
      <c r="C69" t="s">
        <v>18</v>
      </c>
      <c r="D69" t="s">
        <v>61</v>
      </c>
      <c r="E69" t="s">
        <v>34</v>
      </c>
    </row>
    <row r="70" spans="1:6" x14ac:dyDescent="0.2">
      <c r="A70" t="s">
        <v>131</v>
      </c>
      <c r="B70">
        <v>6314850</v>
      </c>
      <c r="C70" t="s">
        <v>7</v>
      </c>
      <c r="D70" t="s">
        <v>22</v>
      </c>
      <c r="E70" t="s">
        <v>101</v>
      </c>
    </row>
    <row r="71" spans="1:6" x14ac:dyDescent="0.2">
      <c r="A71" t="s">
        <v>132</v>
      </c>
      <c r="B71">
        <v>5709415</v>
      </c>
      <c r="C71" t="s">
        <v>12</v>
      </c>
      <c r="D71" t="s">
        <v>29</v>
      </c>
      <c r="E71" t="s">
        <v>27</v>
      </c>
    </row>
    <row r="72" spans="1:6" x14ac:dyDescent="0.2">
      <c r="A72" t="s">
        <v>133</v>
      </c>
      <c r="B72">
        <v>5326038</v>
      </c>
      <c r="C72" t="s">
        <v>7</v>
      </c>
      <c r="D72" t="s">
        <v>15</v>
      </c>
      <c r="E72" t="s">
        <v>9</v>
      </c>
    </row>
    <row r="73" spans="1:6" x14ac:dyDescent="0.2">
      <c r="A73" t="s">
        <v>134</v>
      </c>
      <c r="B73">
        <v>5776126</v>
      </c>
      <c r="C73" t="s">
        <v>12</v>
      </c>
      <c r="D73" t="s">
        <v>29</v>
      </c>
      <c r="E73" t="s">
        <v>135</v>
      </c>
    </row>
    <row r="74" spans="1:6" x14ac:dyDescent="0.2">
      <c r="A74" t="s">
        <v>136</v>
      </c>
      <c r="B74">
        <v>5757406</v>
      </c>
      <c r="C74" t="s">
        <v>12</v>
      </c>
      <c r="D74" t="s">
        <v>80</v>
      </c>
      <c r="E74" t="s">
        <v>137</v>
      </c>
      <c r="F74" t="s">
        <v>138</v>
      </c>
    </row>
    <row r="75" spans="1:6" x14ac:dyDescent="0.2">
      <c r="A75" t="s">
        <v>139</v>
      </c>
      <c r="B75">
        <v>6240295</v>
      </c>
      <c r="C75" t="s">
        <v>7</v>
      </c>
      <c r="D75" t="s">
        <v>55</v>
      </c>
      <c r="E75" t="s">
        <v>43</v>
      </c>
    </row>
    <row r="76" spans="1:6" x14ac:dyDescent="0.2">
      <c r="A76" t="s">
        <v>140</v>
      </c>
      <c r="B76">
        <v>6553622</v>
      </c>
      <c r="C76" t="s">
        <v>18</v>
      </c>
      <c r="D76" t="s">
        <v>25</v>
      </c>
      <c r="E76" t="s">
        <v>30</v>
      </c>
    </row>
    <row r="77" spans="1:6" x14ac:dyDescent="0.2">
      <c r="A77" t="s">
        <v>141</v>
      </c>
      <c r="B77">
        <v>4992202</v>
      </c>
      <c r="C77" t="s">
        <v>18</v>
      </c>
      <c r="D77" t="s">
        <v>29</v>
      </c>
      <c r="E77" t="s">
        <v>27</v>
      </c>
    </row>
    <row r="78" spans="1:6" x14ac:dyDescent="0.2">
      <c r="A78" t="s">
        <v>142</v>
      </c>
      <c r="B78">
        <v>5747019</v>
      </c>
      <c r="C78" t="s">
        <v>7</v>
      </c>
      <c r="D78" t="s">
        <v>8</v>
      </c>
      <c r="E78" t="s">
        <v>46</v>
      </c>
    </row>
    <row r="79" spans="1:6" x14ac:dyDescent="0.2">
      <c r="A79" t="s">
        <v>143</v>
      </c>
      <c r="B79">
        <v>6488936</v>
      </c>
      <c r="C79" t="s">
        <v>18</v>
      </c>
      <c r="D79" t="s">
        <v>33</v>
      </c>
      <c r="E79" t="s">
        <v>34</v>
      </c>
    </row>
    <row r="80" spans="1:6" x14ac:dyDescent="0.2">
      <c r="A80" t="s">
        <v>144</v>
      </c>
      <c r="B80">
        <v>5299854</v>
      </c>
      <c r="C80" t="s">
        <v>7</v>
      </c>
      <c r="D80" t="s">
        <v>55</v>
      </c>
      <c r="E80" t="s">
        <v>101</v>
      </c>
    </row>
    <row r="81" spans="1:5" x14ac:dyDescent="0.2">
      <c r="A81" t="s">
        <v>145</v>
      </c>
      <c r="B81">
        <v>3996188</v>
      </c>
      <c r="C81" t="s">
        <v>12</v>
      </c>
      <c r="D81" t="s">
        <v>29</v>
      </c>
      <c r="E81" t="s">
        <v>34</v>
      </c>
    </row>
    <row r="82" spans="1:5" x14ac:dyDescent="0.2">
      <c r="A82" t="s">
        <v>146</v>
      </c>
      <c r="B82">
        <v>4761847</v>
      </c>
      <c r="C82" t="s">
        <v>18</v>
      </c>
      <c r="D82" t="s">
        <v>147</v>
      </c>
      <c r="E82" t="s">
        <v>40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0"/>
  <sheetViews>
    <sheetView topLeftCell="A89" workbookViewId="0">
      <selection activeCell="A111" sqref="A111"/>
    </sheetView>
  </sheetViews>
  <sheetFormatPr baseColWidth="10" defaultColWidth="8.83203125" defaultRowHeight="15" x14ac:dyDescent="0.2"/>
  <cols>
    <col min="1" max="4" width="8.83203125" style="1"/>
    <col min="5" max="5" width="22.5" style="1" customWidth="1"/>
    <col min="6" max="6" width="10.1640625" style="1" bestFit="1" customWidth="1"/>
    <col min="7" max="16384" width="8.83203125" style="1"/>
  </cols>
  <sheetData>
    <row r="1" spans="1:9" x14ac:dyDescent="0.2">
      <c r="A1" s="3" t="s">
        <v>1285</v>
      </c>
      <c r="B1" s="3" t="s">
        <v>1284</v>
      </c>
      <c r="C1" s="3" t="s">
        <v>1283</v>
      </c>
      <c r="D1" s="3" t="s">
        <v>1282</v>
      </c>
      <c r="E1" s="3" t="s">
        <v>1281</v>
      </c>
      <c r="F1" s="3" t="s">
        <v>1280</v>
      </c>
      <c r="G1" s="3" t="s">
        <v>1279</v>
      </c>
      <c r="H1" s="3" t="s">
        <v>1278</v>
      </c>
      <c r="I1" s="3" t="s">
        <v>1277</v>
      </c>
    </row>
    <row r="2" spans="1:9" x14ac:dyDescent="0.2">
      <c r="A2" s="3" t="s">
        <v>1285</v>
      </c>
      <c r="B2" s="3" t="s">
        <v>1256</v>
      </c>
      <c r="C2" s="3"/>
      <c r="D2" s="3" t="s">
        <v>1255</v>
      </c>
      <c r="E2" s="3" t="s">
        <v>1254</v>
      </c>
      <c r="F2" s="3" t="s">
        <v>187</v>
      </c>
      <c r="G2" s="3" t="s">
        <v>1253</v>
      </c>
      <c r="H2" s="2">
        <v>99</v>
      </c>
      <c r="I2" s="2">
        <v>99</v>
      </c>
    </row>
    <row r="3" spans="1:9" x14ac:dyDescent="0.2">
      <c r="A3" s="3" t="s">
        <v>1237</v>
      </c>
      <c r="B3" s="3" t="s">
        <v>1236</v>
      </c>
      <c r="C3" s="3"/>
      <c r="D3" s="3" t="s">
        <v>1235</v>
      </c>
      <c r="E3" s="3" t="s">
        <v>1234</v>
      </c>
      <c r="F3" s="3" t="s">
        <v>187</v>
      </c>
      <c r="G3" s="3" t="s">
        <v>1233</v>
      </c>
      <c r="H3" s="2">
        <v>82</v>
      </c>
      <c r="I3" s="2">
        <v>82</v>
      </c>
    </row>
    <row r="4" spans="1:9" x14ac:dyDescent="0.2">
      <c r="A4" s="3" t="s">
        <v>1051</v>
      </c>
      <c r="B4" s="3" t="s">
        <v>1050</v>
      </c>
      <c r="C4" s="3"/>
      <c r="D4" s="3" t="s">
        <v>1049</v>
      </c>
      <c r="E4" s="3" t="s">
        <v>1048</v>
      </c>
      <c r="F4" s="3" t="s">
        <v>187</v>
      </c>
      <c r="G4" s="3" t="s">
        <v>1047</v>
      </c>
      <c r="H4" s="2">
        <v>100</v>
      </c>
      <c r="I4" s="2">
        <v>100</v>
      </c>
    </row>
    <row r="5" spans="1:9" x14ac:dyDescent="0.2">
      <c r="A5" s="3" t="s">
        <v>1036</v>
      </c>
      <c r="B5" s="3" t="s">
        <v>1035</v>
      </c>
      <c r="C5" s="3"/>
      <c r="D5" s="3" t="s">
        <v>1034</v>
      </c>
      <c r="E5" s="3" t="s">
        <v>1033</v>
      </c>
      <c r="F5" s="3" t="s">
        <v>187</v>
      </c>
      <c r="G5" s="3" t="s">
        <v>1032</v>
      </c>
      <c r="H5" s="2">
        <v>52</v>
      </c>
      <c r="I5" s="2">
        <v>52</v>
      </c>
    </row>
    <row r="6" spans="1:9" x14ac:dyDescent="0.2">
      <c r="A6" s="3" t="s">
        <v>1011</v>
      </c>
      <c r="B6" s="3" t="s">
        <v>1010</v>
      </c>
      <c r="C6" s="3"/>
      <c r="D6" s="3" t="s">
        <v>1009</v>
      </c>
      <c r="E6" s="3" t="s">
        <v>1008</v>
      </c>
      <c r="F6" s="3" t="s">
        <v>187</v>
      </c>
      <c r="G6" s="3" t="s">
        <v>1007</v>
      </c>
      <c r="H6" s="2">
        <v>18</v>
      </c>
      <c r="I6" s="2">
        <v>18</v>
      </c>
    </row>
    <row r="7" spans="1:9" x14ac:dyDescent="0.2">
      <c r="A7" s="3" t="s">
        <v>965</v>
      </c>
      <c r="B7" s="3" t="s">
        <v>960</v>
      </c>
      <c r="C7" s="3" t="s">
        <v>202</v>
      </c>
      <c r="D7" s="3" t="s">
        <v>964</v>
      </c>
      <c r="E7" s="3" t="s">
        <v>963</v>
      </c>
      <c r="F7" s="3" t="s">
        <v>187</v>
      </c>
      <c r="G7" s="3" t="s">
        <v>962</v>
      </c>
      <c r="H7" s="2">
        <v>85</v>
      </c>
      <c r="I7" s="2">
        <v>85</v>
      </c>
    </row>
    <row r="8" spans="1:9" x14ac:dyDescent="0.2">
      <c r="A8" s="3" t="s">
        <v>881</v>
      </c>
      <c r="B8" s="3" t="s">
        <v>880</v>
      </c>
      <c r="C8" s="3"/>
      <c r="D8" s="3" t="s">
        <v>879</v>
      </c>
      <c r="E8" s="3" t="s">
        <v>878</v>
      </c>
      <c r="F8" s="3" t="s">
        <v>187</v>
      </c>
      <c r="G8" s="3" t="s">
        <v>877</v>
      </c>
      <c r="H8" s="2">
        <v>100</v>
      </c>
      <c r="I8" s="2">
        <v>100</v>
      </c>
    </row>
    <row r="9" spans="1:9" x14ac:dyDescent="0.2">
      <c r="A9" s="3" t="s">
        <v>857</v>
      </c>
      <c r="B9" s="3" t="s">
        <v>856</v>
      </c>
      <c r="C9" s="3" t="s">
        <v>202</v>
      </c>
      <c r="D9" s="3" t="s">
        <v>855</v>
      </c>
      <c r="E9" s="3" t="s">
        <v>854</v>
      </c>
      <c r="F9" s="3" t="s">
        <v>187</v>
      </c>
      <c r="G9" s="3" t="s">
        <v>853</v>
      </c>
      <c r="H9" s="2">
        <v>85</v>
      </c>
      <c r="I9" s="2">
        <v>85</v>
      </c>
    </row>
    <row r="10" spans="1:9" x14ac:dyDescent="0.2">
      <c r="A10" s="3" t="s">
        <v>852</v>
      </c>
      <c r="B10" s="3" t="s">
        <v>851</v>
      </c>
      <c r="C10" s="3"/>
      <c r="D10" s="3" t="s">
        <v>850</v>
      </c>
      <c r="E10" s="3" t="s">
        <v>849</v>
      </c>
      <c r="F10" s="3" t="s">
        <v>187</v>
      </c>
      <c r="G10" s="3" t="s">
        <v>848</v>
      </c>
      <c r="H10" s="2">
        <v>83</v>
      </c>
      <c r="I10" s="2">
        <v>83</v>
      </c>
    </row>
    <row r="11" spans="1:9" x14ac:dyDescent="0.2">
      <c r="A11" s="3" t="s">
        <v>797</v>
      </c>
      <c r="B11" s="3" t="s">
        <v>796</v>
      </c>
      <c r="C11" s="3" t="s">
        <v>196</v>
      </c>
      <c r="D11" s="3" t="s">
        <v>795</v>
      </c>
      <c r="E11" s="3" t="s">
        <v>794</v>
      </c>
      <c r="F11" s="3" t="s">
        <v>187</v>
      </c>
      <c r="G11" s="3" t="s">
        <v>793</v>
      </c>
      <c r="H11" s="2">
        <v>100</v>
      </c>
      <c r="I11" s="2">
        <v>100</v>
      </c>
    </row>
    <row r="12" spans="1:9" x14ac:dyDescent="0.2">
      <c r="A12" s="3" t="s">
        <v>764</v>
      </c>
      <c r="B12" s="3" t="s">
        <v>763</v>
      </c>
      <c r="C12" s="3"/>
      <c r="D12" s="3" t="s">
        <v>762</v>
      </c>
      <c r="E12" s="3" t="s">
        <v>761</v>
      </c>
      <c r="F12" s="3" t="s">
        <v>187</v>
      </c>
      <c r="G12" s="3" t="s">
        <v>760</v>
      </c>
      <c r="H12" s="2">
        <v>65</v>
      </c>
      <c r="I12" s="2">
        <v>65</v>
      </c>
    </row>
    <row r="13" spans="1:9" x14ac:dyDescent="0.2">
      <c r="A13" s="3" t="s">
        <v>213</v>
      </c>
      <c r="B13" s="3" t="s">
        <v>644</v>
      </c>
      <c r="C13" s="3"/>
      <c r="D13" s="3" t="s">
        <v>643</v>
      </c>
      <c r="E13" s="3" t="s">
        <v>642</v>
      </c>
      <c r="F13" s="3" t="s">
        <v>187</v>
      </c>
      <c r="G13" s="3" t="s">
        <v>641</v>
      </c>
      <c r="H13" s="2">
        <v>96</v>
      </c>
      <c r="I13" s="2">
        <v>96</v>
      </c>
    </row>
    <row r="14" spans="1:9" x14ac:dyDescent="0.2">
      <c r="A14" s="3" t="s">
        <v>547</v>
      </c>
      <c r="B14" s="3" t="s">
        <v>546</v>
      </c>
      <c r="C14" s="3"/>
      <c r="D14" s="3" t="s">
        <v>545</v>
      </c>
      <c r="E14" s="3" t="s">
        <v>544</v>
      </c>
      <c r="F14" s="3" t="s">
        <v>187</v>
      </c>
      <c r="G14" s="3" t="s">
        <v>543</v>
      </c>
      <c r="H14" s="2">
        <v>92</v>
      </c>
      <c r="I14" s="2">
        <v>92</v>
      </c>
    </row>
    <row r="15" spans="1:9" x14ac:dyDescent="0.2">
      <c r="A15" s="3" t="s">
        <v>512</v>
      </c>
      <c r="B15" s="3" t="s">
        <v>511</v>
      </c>
      <c r="C15" s="3"/>
      <c r="D15" s="3" t="s">
        <v>510</v>
      </c>
      <c r="E15" s="3" t="s">
        <v>509</v>
      </c>
      <c r="F15" s="3" t="s">
        <v>187</v>
      </c>
      <c r="G15" s="3" t="s">
        <v>508</v>
      </c>
      <c r="H15" s="2">
        <v>67</v>
      </c>
      <c r="I15" s="2">
        <v>67</v>
      </c>
    </row>
    <row r="16" spans="1:9" x14ac:dyDescent="0.2">
      <c r="A16" s="3" t="s">
        <v>466</v>
      </c>
      <c r="B16" s="3" t="s">
        <v>465</v>
      </c>
      <c r="C16" s="3"/>
      <c r="D16" s="3" t="s">
        <v>464</v>
      </c>
      <c r="E16" s="3" t="s">
        <v>463</v>
      </c>
      <c r="F16" s="3" t="s">
        <v>187</v>
      </c>
      <c r="G16" s="3" t="s">
        <v>462</v>
      </c>
      <c r="H16" s="2">
        <v>89</v>
      </c>
      <c r="I16" s="2">
        <v>89</v>
      </c>
    </row>
    <row r="17" spans="1:9" x14ac:dyDescent="0.2">
      <c r="A17" s="3" t="s">
        <v>456</v>
      </c>
      <c r="B17" s="3" t="s">
        <v>455</v>
      </c>
      <c r="C17" s="3" t="s">
        <v>202</v>
      </c>
      <c r="D17" s="3" t="s">
        <v>454</v>
      </c>
      <c r="E17" s="3" t="s">
        <v>453</v>
      </c>
      <c r="F17" s="3" t="s">
        <v>187</v>
      </c>
      <c r="G17" s="3" t="s">
        <v>452</v>
      </c>
      <c r="H17" s="2">
        <v>71</v>
      </c>
      <c r="I17" s="2">
        <v>71</v>
      </c>
    </row>
    <row r="18" spans="1:9" x14ac:dyDescent="0.2">
      <c r="A18" s="3" t="s">
        <v>379</v>
      </c>
      <c r="B18" s="3" t="s">
        <v>378</v>
      </c>
      <c r="C18" s="3"/>
      <c r="D18" s="3" t="s">
        <v>377</v>
      </c>
      <c r="E18" s="3" t="s">
        <v>376</v>
      </c>
      <c r="F18" s="3" t="s">
        <v>187</v>
      </c>
      <c r="G18" s="3" t="s">
        <v>375</v>
      </c>
      <c r="H18" s="2">
        <v>96</v>
      </c>
      <c r="I18" s="2">
        <v>96</v>
      </c>
    </row>
    <row r="19" spans="1:9" x14ac:dyDescent="0.2">
      <c r="A19" s="3" t="s">
        <v>344</v>
      </c>
      <c r="B19" s="3" t="s">
        <v>343</v>
      </c>
      <c r="C19" s="3"/>
      <c r="D19" s="3" t="s">
        <v>342</v>
      </c>
      <c r="E19" s="3" t="s">
        <v>341</v>
      </c>
      <c r="F19" s="3" t="s">
        <v>187</v>
      </c>
      <c r="G19" s="3" t="s">
        <v>340</v>
      </c>
      <c r="H19" s="2">
        <v>59</v>
      </c>
      <c r="I19" s="2">
        <v>59</v>
      </c>
    </row>
    <row r="20" spans="1:9" x14ac:dyDescent="0.2">
      <c r="A20" s="3" t="s">
        <v>318</v>
      </c>
      <c r="B20" s="3" t="s">
        <v>317</v>
      </c>
      <c r="C20" s="3" t="s">
        <v>202</v>
      </c>
      <c r="D20" s="3" t="s">
        <v>316</v>
      </c>
      <c r="E20" s="3" t="s">
        <v>315</v>
      </c>
      <c r="F20" s="3" t="s">
        <v>187</v>
      </c>
      <c r="G20" s="3" t="s">
        <v>314</v>
      </c>
      <c r="H20" s="2">
        <v>86</v>
      </c>
      <c r="I20" s="2">
        <v>86</v>
      </c>
    </row>
    <row r="21" spans="1:9" x14ac:dyDescent="0.2">
      <c r="A21" s="3" t="s">
        <v>293</v>
      </c>
      <c r="B21" s="3" t="s">
        <v>292</v>
      </c>
      <c r="C21" s="3"/>
      <c r="D21" s="3" t="s">
        <v>291</v>
      </c>
      <c r="E21" s="3" t="s">
        <v>290</v>
      </c>
      <c r="F21" s="3" t="s">
        <v>187</v>
      </c>
      <c r="G21" s="3" t="s">
        <v>289</v>
      </c>
      <c r="H21" s="2">
        <v>99</v>
      </c>
      <c r="I21" s="2">
        <v>99</v>
      </c>
    </row>
    <row r="22" spans="1:9" x14ac:dyDescent="0.2">
      <c r="A22" s="3" t="s">
        <v>191</v>
      </c>
      <c r="B22" s="3" t="s">
        <v>190</v>
      </c>
      <c r="C22" s="3"/>
      <c r="D22" s="3" t="s">
        <v>189</v>
      </c>
      <c r="E22" s="3" t="s">
        <v>188</v>
      </c>
      <c r="F22" s="3" t="s">
        <v>187</v>
      </c>
      <c r="G22" s="3" t="s">
        <v>186</v>
      </c>
      <c r="H22" s="2">
        <v>99</v>
      </c>
      <c r="I22" s="2">
        <v>99</v>
      </c>
    </row>
    <row r="23" spans="1:9" x14ac:dyDescent="0.2">
      <c r="A23" s="3" t="s">
        <v>1272</v>
      </c>
      <c r="B23" s="3" t="s">
        <v>1271</v>
      </c>
      <c r="C23" s="3"/>
      <c r="D23" s="3" t="s">
        <v>1270</v>
      </c>
      <c r="E23" s="3" t="s">
        <v>1269</v>
      </c>
      <c r="F23" s="3" t="s">
        <v>335</v>
      </c>
      <c r="G23" s="3" t="s">
        <v>1268</v>
      </c>
      <c r="H23" s="2">
        <v>94</v>
      </c>
      <c r="I23" s="2">
        <v>94</v>
      </c>
    </row>
    <row r="24" spans="1:9" x14ac:dyDescent="0.2">
      <c r="A24" s="3" t="s">
        <v>1232</v>
      </c>
      <c r="B24" s="3" t="s">
        <v>1231</v>
      </c>
      <c r="C24" s="3" t="s">
        <v>196</v>
      </c>
      <c r="D24" s="3" t="s">
        <v>1230</v>
      </c>
      <c r="E24" s="3" t="s">
        <v>1229</v>
      </c>
      <c r="F24" s="3" t="s">
        <v>335</v>
      </c>
      <c r="G24" s="3" t="s">
        <v>1228</v>
      </c>
      <c r="H24" s="2">
        <v>95</v>
      </c>
      <c r="I24" s="2">
        <v>95</v>
      </c>
    </row>
    <row r="25" spans="1:9" x14ac:dyDescent="0.2">
      <c r="A25" s="3" t="s">
        <v>318</v>
      </c>
      <c r="B25" s="3" t="s">
        <v>1223</v>
      </c>
      <c r="C25" s="3" t="s">
        <v>202</v>
      </c>
      <c r="D25" s="3" t="s">
        <v>1222</v>
      </c>
      <c r="E25" s="3" t="s">
        <v>1221</v>
      </c>
      <c r="F25" s="3" t="s">
        <v>335</v>
      </c>
      <c r="G25" s="3" t="s">
        <v>1220</v>
      </c>
      <c r="H25" s="2">
        <v>100</v>
      </c>
      <c r="I25" s="2">
        <v>100</v>
      </c>
    </row>
    <row r="26" spans="1:9" x14ac:dyDescent="0.2">
      <c r="A26" s="3" t="s">
        <v>1219</v>
      </c>
      <c r="B26" s="3" t="s">
        <v>1218</v>
      </c>
      <c r="C26" s="3"/>
      <c r="D26" s="3" t="s">
        <v>1217</v>
      </c>
      <c r="E26" s="3" t="s">
        <v>1216</v>
      </c>
      <c r="F26" s="3" t="s">
        <v>335</v>
      </c>
      <c r="G26" s="3" t="s">
        <v>1215</v>
      </c>
      <c r="H26" s="2">
        <v>88</v>
      </c>
      <c r="I26" s="2">
        <v>88</v>
      </c>
    </row>
    <row r="27" spans="1:9" x14ac:dyDescent="0.2">
      <c r="A27" s="3" t="s">
        <v>1180</v>
      </c>
      <c r="B27" s="3" t="s">
        <v>1179</v>
      </c>
      <c r="C27" s="3" t="s">
        <v>196</v>
      </c>
      <c r="D27" s="3" t="s">
        <v>1178</v>
      </c>
      <c r="E27" s="3" t="s">
        <v>1177</v>
      </c>
      <c r="F27" s="3" t="s">
        <v>335</v>
      </c>
      <c r="G27" s="3" t="s">
        <v>1176</v>
      </c>
      <c r="H27" s="2">
        <v>80</v>
      </c>
      <c r="I27" s="2">
        <v>80</v>
      </c>
    </row>
    <row r="28" spans="1:9" x14ac:dyDescent="0.2">
      <c r="A28" s="3" t="s">
        <v>219</v>
      </c>
      <c r="B28" s="3" t="s">
        <v>1157</v>
      </c>
      <c r="C28" s="3"/>
      <c r="D28" s="3" t="s">
        <v>1156</v>
      </c>
      <c r="E28" s="3" t="s">
        <v>1155</v>
      </c>
      <c r="F28" s="3" t="s">
        <v>335</v>
      </c>
      <c r="G28" s="3" t="s">
        <v>1154</v>
      </c>
      <c r="H28" s="2">
        <v>13</v>
      </c>
      <c r="I28" s="2">
        <v>13</v>
      </c>
    </row>
    <row r="29" spans="1:9" x14ac:dyDescent="0.2">
      <c r="A29" s="3" t="s">
        <v>1148</v>
      </c>
      <c r="B29" s="3" t="s">
        <v>1147</v>
      </c>
      <c r="C29" s="3"/>
      <c r="D29" s="3" t="s">
        <v>1146</v>
      </c>
      <c r="E29" s="3" t="s">
        <v>1145</v>
      </c>
      <c r="F29" s="3" t="s">
        <v>335</v>
      </c>
      <c r="G29" s="3" t="s">
        <v>1144</v>
      </c>
      <c r="H29" s="2">
        <v>99</v>
      </c>
      <c r="I29" s="2">
        <v>99</v>
      </c>
    </row>
    <row r="30" spans="1:9" x14ac:dyDescent="0.2">
      <c r="A30" s="3" t="s">
        <v>1081</v>
      </c>
      <c r="B30" s="3" t="s">
        <v>1080</v>
      </c>
      <c r="C30" s="3"/>
      <c r="D30" s="3" t="s">
        <v>1079</v>
      </c>
      <c r="E30" s="3" t="s">
        <v>1078</v>
      </c>
      <c r="F30" s="3" t="s">
        <v>335</v>
      </c>
      <c r="G30" s="3" t="s">
        <v>1077</v>
      </c>
      <c r="H30" s="2">
        <v>98</v>
      </c>
      <c r="I30" s="2">
        <v>98</v>
      </c>
    </row>
    <row r="31" spans="1:9" x14ac:dyDescent="0.2">
      <c r="A31" s="3" t="s">
        <v>1001</v>
      </c>
      <c r="B31" s="3" t="s">
        <v>1000</v>
      </c>
      <c r="C31" s="3"/>
      <c r="D31" s="3" t="s">
        <v>999</v>
      </c>
      <c r="E31" s="3" t="s">
        <v>998</v>
      </c>
      <c r="F31" s="3" t="s">
        <v>335</v>
      </c>
      <c r="G31" s="3" t="s">
        <v>997</v>
      </c>
      <c r="H31" s="2">
        <v>99</v>
      </c>
      <c r="I31" s="2">
        <v>99</v>
      </c>
    </row>
    <row r="32" spans="1:9" x14ac:dyDescent="0.2">
      <c r="A32" s="3" t="s">
        <v>919</v>
      </c>
      <c r="B32" s="3" t="s">
        <v>918</v>
      </c>
      <c r="C32" s="3"/>
      <c r="D32" s="3" t="s">
        <v>917</v>
      </c>
      <c r="E32" s="3" t="s">
        <v>916</v>
      </c>
      <c r="F32" s="3" t="s">
        <v>335</v>
      </c>
      <c r="G32" s="3" t="s">
        <v>915</v>
      </c>
      <c r="H32" s="2">
        <v>99</v>
      </c>
      <c r="I32" s="2">
        <v>99</v>
      </c>
    </row>
    <row r="33" spans="1:9" x14ac:dyDescent="0.2">
      <c r="A33" s="3" t="s">
        <v>914</v>
      </c>
      <c r="B33" s="3" t="s">
        <v>913</v>
      </c>
      <c r="C33" s="3"/>
      <c r="D33" s="3" t="s">
        <v>912</v>
      </c>
      <c r="E33" s="3" t="s">
        <v>911</v>
      </c>
      <c r="F33" s="3" t="s">
        <v>335</v>
      </c>
      <c r="G33" s="3" t="s">
        <v>910</v>
      </c>
      <c r="H33" s="2">
        <v>100</v>
      </c>
      <c r="I33" s="2">
        <v>100</v>
      </c>
    </row>
    <row r="34" spans="1:9" x14ac:dyDescent="0.2">
      <c r="A34" s="3" t="s">
        <v>891</v>
      </c>
      <c r="B34" s="3" t="s">
        <v>890</v>
      </c>
      <c r="C34" s="3" t="s">
        <v>202</v>
      </c>
      <c r="D34" s="3" t="s">
        <v>889</v>
      </c>
      <c r="E34" s="3" t="s">
        <v>888</v>
      </c>
      <c r="F34" s="3" t="s">
        <v>335</v>
      </c>
      <c r="G34" s="3" t="s">
        <v>887</v>
      </c>
      <c r="H34" s="2">
        <v>97</v>
      </c>
      <c r="I34" s="2">
        <v>97</v>
      </c>
    </row>
    <row r="35" spans="1:9" x14ac:dyDescent="0.2">
      <c r="A35" s="3" t="s">
        <v>822</v>
      </c>
      <c r="B35" s="3" t="s">
        <v>821</v>
      </c>
      <c r="C35" s="3" t="s">
        <v>196</v>
      </c>
      <c r="D35" s="3" t="s">
        <v>820</v>
      </c>
      <c r="E35" s="3" t="s">
        <v>819</v>
      </c>
      <c r="F35" s="3" t="s">
        <v>335</v>
      </c>
      <c r="G35" s="3" t="s">
        <v>818</v>
      </c>
      <c r="H35" s="2">
        <v>93</v>
      </c>
      <c r="I35" s="2">
        <v>93</v>
      </c>
    </row>
    <row r="36" spans="1:9" x14ac:dyDescent="0.2">
      <c r="A36" s="3" t="s">
        <v>802</v>
      </c>
      <c r="B36" s="3" t="s">
        <v>801</v>
      </c>
      <c r="C36" s="3" t="s">
        <v>202</v>
      </c>
      <c r="D36" s="3" t="s">
        <v>800</v>
      </c>
      <c r="E36" s="3" t="s">
        <v>799</v>
      </c>
      <c r="F36" s="3" t="s">
        <v>335</v>
      </c>
      <c r="G36" s="3" t="s">
        <v>798</v>
      </c>
      <c r="H36" s="2">
        <v>100</v>
      </c>
      <c r="I36" s="2">
        <v>100</v>
      </c>
    </row>
    <row r="37" spans="1:9" x14ac:dyDescent="0.2">
      <c r="A37" s="3" t="s">
        <v>721</v>
      </c>
      <c r="B37" s="3" t="s">
        <v>720</v>
      </c>
      <c r="C37" s="3"/>
      <c r="D37" s="3" t="s">
        <v>719</v>
      </c>
      <c r="E37" s="3" t="s">
        <v>718</v>
      </c>
      <c r="F37" s="3" t="s">
        <v>335</v>
      </c>
      <c r="G37" s="3" t="s">
        <v>717</v>
      </c>
      <c r="H37" s="2">
        <v>100</v>
      </c>
      <c r="I37" s="2">
        <v>100</v>
      </c>
    </row>
    <row r="38" spans="1:9" x14ac:dyDescent="0.2">
      <c r="A38" s="3" t="s">
        <v>711</v>
      </c>
      <c r="B38" s="3" t="s">
        <v>710</v>
      </c>
      <c r="C38" s="3"/>
      <c r="D38" s="3" t="s">
        <v>709</v>
      </c>
      <c r="E38" s="3" t="s">
        <v>708</v>
      </c>
      <c r="F38" s="3" t="s">
        <v>335</v>
      </c>
      <c r="G38" s="3" t="s">
        <v>707</v>
      </c>
      <c r="H38" s="2">
        <v>51</v>
      </c>
      <c r="I38" s="2">
        <v>51</v>
      </c>
    </row>
    <row r="39" spans="1:9" x14ac:dyDescent="0.2">
      <c r="A39" s="3" t="s">
        <v>369</v>
      </c>
      <c r="B39" s="3" t="s">
        <v>658</v>
      </c>
      <c r="C39" s="3"/>
      <c r="D39" s="3" t="s">
        <v>657</v>
      </c>
      <c r="E39" s="3" t="s">
        <v>656</v>
      </c>
      <c r="F39" s="3" t="s">
        <v>335</v>
      </c>
      <c r="G39" s="3" t="s">
        <v>655</v>
      </c>
      <c r="H39" s="2">
        <v>96</v>
      </c>
      <c r="I39" s="2">
        <v>96</v>
      </c>
    </row>
    <row r="40" spans="1:9" x14ac:dyDescent="0.2">
      <c r="A40" s="3" t="s">
        <v>616</v>
      </c>
      <c r="B40" s="3" t="s">
        <v>615</v>
      </c>
      <c r="C40" s="3"/>
      <c r="D40" s="3" t="s">
        <v>614</v>
      </c>
      <c r="E40" s="3" t="s">
        <v>613</v>
      </c>
      <c r="F40" s="3" t="s">
        <v>335</v>
      </c>
      <c r="G40" s="3" t="s">
        <v>612</v>
      </c>
      <c r="H40" s="2">
        <v>80</v>
      </c>
      <c r="I40" s="2">
        <v>80</v>
      </c>
    </row>
    <row r="41" spans="1:9" x14ac:dyDescent="0.2">
      <c r="A41" s="3" t="s">
        <v>507</v>
      </c>
      <c r="B41" s="3" t="s">
        <v>506</v>
      </c>
      <c r="C41" s="3"/>
      <c r="D41" s="3" t="s">
        <v>505</v>
      </c>
      <c r="E41" s="3" t="s">
        <v>504</v>
      </c>
      <c r="F41" s="3" t="s">
        <v>335</v>
      </c>
      <c r="G41" s="3" t="s">
        <v>503</v>
      </c>
      <c r="H41" s="2">
        <v>96</v>
      </c>
      <c r="I41" s="2">
        <v>96</v>
      </c>
    </row>
    <row r="42" spans="1:9" x14ac:dyDescent="0.2">
      <c r="A42" s="3" t="s">
        <v>486</v>
      </c>
      <c r="B42" s="3" t="s">
        <v>485</v>
      </c>
      <c r="C42" s="3" t="s">
        <v>202</v>
      </c>
      <c r="D42" s="3" t="s">
        <v>484</v>
      </c>
      <c r="E42" s="3" t="s">
        <v>483</v>
      </c>
      <c r="F42" s="3" t="s">
        <v>335</v>
      </c>
      <c r="G42" s="3" t="s">
        <v>482</v>
      </c>
      <c r="H42" s="2">
        <v>100</v>
      </c>
      <c r="I42" s="2">
        <v>100</v>
      </c>
    </row>
    <row r="43" spans="1:9" x14ac:dyDescent="0.2">
      <c r="A43" s="3" t="s">
        <v>349</v>
      </c>
      <c r="B43" s="3" t="s">
        <v>348</v>
      </c>
      <c r="C43" s="3"/>
      <c r="D43" s="3" t="s">
        <v>347</v>
      </c>
      <c r="E43" s="3" t="s">
        <v>346</v>
      </c>
      <c r="F43" s="3" t="s">
        <v>335</v>
      </c>
      <c r="G43" s="3" t="s">
        <v>345</v>
      </c>
      <c r="H43" s="2">
        <v>90</v>
      </c>
      <c r="I43" s="2">
        <v>90</v>
      </c>
    </row>
    <row r="44" spans="1:9" x14ac:dyDescent="0.2">
      <c r="A44" s="3" t="s">
        <v>339</v>
      </c>
      <c r="B44" s="3" t="s">
        <v>338</v>
      </c>
      <c r="C44" s="3"/>
      <c r="D44" s="3" t="s">
        <v>337</v>
      </c>
      <c r="E44" s="3" t="s">
        <v>336</v>
      </c>
      <c r="F44" s="3" t="s">
        <v>335</v>
      </c>
      <c r="G44" s="3" t="s">
        <v>334</v>
      </c>
      <c r="H44" s="2">
        <v>96</v>
      </c>
      <c r="I44" s="2">
        <v>96</v>
      </c>
    </row>
    <row r="45" spans="1:9" x14ac:dyDescent="0.2">
      <c r="A45" s="3" t="s">
        <v>1247</v>
      </c>
      <c r="B45" s="3" t="s">
        <v>1246</v>
      </c>
      <c r="C45" s="3" t="s">
        <v>500</v>
      </c>
      <c r="D45" s="3" t="s">
        <v>1245</v>
      </c>
      <c r="E45" s="3" t="s">
        <v>1244</v>
      </c>
      <c r="F45" s="3" t="s">
        <v>157</v>
      </c>
      <c r="G45" s="3" t="s">
        <v>1243</v>
      </c>
      <c r="H45" s="2">
        <v>53</v>
      </c>
      <c r="I45" s="2">
        <v>53</v>
      </c>
    </row>
    <row r="46" spans="1:9" x14ac:dyDescent="0.2">
      <c r="A46" s="3" t="s">
        <v>1189</v>
      </c>
      <c r="B46" s="3" t="s">
        <v>1188</v>
      </c>
      <c r="C46" s="3"/>
      <c r="D46" s="3" t="s">
        <v>1187</v>
      </c>
      <c r="E46" s="3" t="s">
        <v>1186</v>
      </c>
      <c r="F46" s="3" t="s">
        <v>157</v>
      </c>
      <c r="G46" s="3" t="s">
        <v>1185</v>
      </c>
      <c r="H46" s="2">
        <v>70</v>
      </c>
      <c r="I46" s="2">
        <v>70</v>
      </c>
    </row>
    <row r="47" spans="1:9" x14ac:dyDescent="0.2">
      <c r="A47" s="3" t="s">
        <v>1123</v>
      </c>
      <c r="B47" s="3" t="s">
        <v>1122</v>
      </c>
      <c r="C47" s="3"/>
      <c r="D47" s="3" t="s">
        <v>1121</v>
      </c>
      <c r="E47" s="3" t="s">
        <v>1120</v>
      </c>
      <c r="F47" s="3" t="s">
        <v>157</v>
      </c>
      <c r="G47" s="3" t="s">
        <v>1119</v>
      </c>
      <c r="H47" s="2">
        <v>78</v>
      </c>
      <c r="I47" s="2">
        <v>78</v>
      </c>
    </row>
    <row r="48" spans="1:9" x14ac:dyDescent="0.2">
      <c r="A48" s="3" t="s">
        <v>1046</v>
      </c>
      <c r="B48" s="3" t="s">
        <v>1045</v>
      </c>
      <c r="C48" s="3" t="s">
        <v>202</v>
      </c>
      <c r="D48" s="3" t="s">
        <v>1044</v>
      </c>
      <c r="E48" s="3" t="s">
        <v>1043</v>
      </c>
      <c r="F48" s="3" t="s">
        <v>157</v>
      </c>
      <c r="G48" s="3" t="s">
        <v>1042</v>
      </c>
      <c r="H48" s="2">
        <v>93</v>
      </c>
      <c r="I48" s="2">
        <v>93</v>
      </c>
    </row>
    <row r="49" spans="1:9" x14ac:dyDescent="0.2">
      <c r="A49" s="3" t="s">
        <v>1041</v>
      </c>
      <c r="B49" s="3" t="s">
        <v>1040</v>
      </c>
      <c r="C49" s="3"/>
      <c r="D49" s="3" t="s">
        <v>1039</v>
      </c>
      <c r="E49" s="3" t="s">
        <v>1038</v>
      </c>
      <c r="F49" s="3" t="s">
        <v>157</v>
      </c>
      <c r="G49" s="3" t="s">
        <v>1037</v>
      </c>
      <c r="H49" s="2">
        <v>53</v>
      </c>
      <c r="I49" s="2">
        <v>53</v>
      </c>
    </row>
    <row r="50" spans="1:9" x14ac:dyDescent="0.2">
      <c r="A50" s="3" t="s">
        <v>946</v>
      </c>
      <c r="B50" s="3" t="s">
        <v>941</v>
      </c>
      <c r="C50" s="3" t="s">
        <v>202</v>
      </c>
      <c r="D50" s="3" t="s">
        <v>945</v>
      </c>
      <c r="E50" s="3" t="s">
        <v>944</v>
      </c>
      <c r="F50" s="3" t="s">
        <v>157</v>
      </c>
      <c r="G50" s="3" t="s">
        <v>943</v>
      </c>
      <c r="H50" s="2">
        <v>100</v>
      </c>
      <c r="I50" s="2">
        <v>100</v>
      </c>
    </row>
    <row r="51" spans="1:9" x14ac:dyDescent="0.2">
      <c r="A51" s="3" t="s">
        <v>812</v>
      </c>
      <c r="B51" s="3" t="s">
        <v>811</v>
      </c>
      <c r="C51" s="3"/>
      <c r="D51" s="3" t="s">
        <v>810</v>
      </c>
      <c r="E51" s="3" t="s">
        <v>809</v>
      </c>
      <c r="F51" s="3" t="s">
        <v>157</v>
      </c>
      <c r="G51" s="3" t="s">
        <v>808</v>
      </c>
      <c r="H51" s="2">
        <v>99</v>
      </c>
      <c r="I51" s="2">
        <v>99</v>
      </c>
    </row>
    <row r="52" spans="1:9" x14ac:dyDescent="0.2">
      <c r="A52" s="3" t="s">
        <v>654</v>
      </c>
      <c r="B52" s="3" t="s">
        <v>653</v>
      </c>
      <c r="C52" s="3"/>
      <c r="D52" s="3" t="s">
        <v>652</v>
      </c>
      <c r="E52" s="3" t="s">
        <v>651</v>
      </c>
      <c r="F52" s="3" t="s">
        <v>157</v>
      </c>
      <c r="G52" s="3" t="s">
        <v>650</v>
      </c>
      <c r="H52" s="2">
        <v>96</v>
      </c>
      <c r="I52" s="2">
        <v>96</v>
      </c>
    </row>
    <row r="53" spans="1:9" x14ac:dyDescent="0.2">
      <c r="A53" s="3" t="s">
        <v>576</v>
      </c>
      <c r="B53" s="3" t="s">
        <v>575</v>
      </c>
      <c r="C53" s="3"/>
      <c r="D53" s="3" t="s">
        <v>574</v>
      </c>
      <c r="E53" s="3" t="s">
        <v>573</v>
      </c>
      <c r="F53" s="3" t="s">
        <v>157</v>
      </c>
      <c r="G53" s="3" t="s">
        <v>572</v>
      </c>
      <c r="H53" s="2">
        <v>98</v>
      </c>
      <c r="I53" s="2">
        <v>98</v>
      </c>
    </row>
    <row r="54" spans="1:9" x14ac:dyDescent="0.2">
      <c r="A54" s="3" t="s">
        <v>557</v>
      </c>
      <c r="B54" s="3" t="s">
        <v>556</v>
      </c>
      <c r="C54" s="3" t="s">
        <v>196</v>
      </c>
      <c r="D54" s="3" t="s">
        <v>555</v>
      </c>
      <c r="E54" s="3" t="s">
        <v>554</v>
      </c>
      <c r="F54" s="3" t="s">
        <v>157</v>
      </c>
      <c r="G54" s="3" t="s">
        <v>553</v>
      </c>
      <c r="H54" s="2">
        <v>95</v>
      </c>
      <c r="I54" s="2">
        <v>95</v>
      </c>
    </row>
    <row r="55" spans="1:9" x14ac:dyDescent="0.2">
      <c r="A55" s="3" t="s">
        <v>542</v>
      </c>
      <c r="B55" s="3" t="s">
        <v>541</v>
      </c>
      <c r="C55" s="3"/>
      <c r="D55" s="3" t="s">
        <v>540</v>
      </c>
      <c r="E55" s="3" t="s">
        <v>539</v>
      </c>
      <c r="F55" s="3" t="s">
        <v>157</v>
      </c>
      <c r="G55" s="3" t="s">
        <v>538</v>
      </c>
      <c r="H55" s="2">
        <v>89</v>
      </c>
      <c r="I55" s="2">
        <v>89</v>
      </c>
    </row>
    <row r="56" spans="1:9" x14ac:dyDescent="0.2">
      <c r="A56" s="3" t="s">
        <v>471</v>
      </c>
      <c r="B56" s="3" t="s">
        <v>470</v>
      </c>
      <c r="C56" s="3"/>
      <c r="D56" s="3" t="s">
        <v>469</v>
      </c>
      <c r="E56" s="3" t="s">
        <v>468</v>
      </c>
      <c r="F56" s="3" t="s">
        <v>157</v>
      </c>
      <c r="G56" s="3" t="s">
        <v>467</v>
      </c>
      <c r="H56" s="2">
        <v>98</v>
      </c>
      <c r="I56" s="2">
        <v>98</v>
      </c>
    </row>
    <row r="57" spans="1:9" x14ac:dyDescent="0.2">
      <c r="A57" s="3" t="s">
        <v>437</v>
      </c>
      <c r="B57" s="3" t="s">
        <v>432</v>
      </c>
      <c r="C57" s="3"/>
      <c r="D57" s="3" t="s">
        <v>436</v>
      </c>
      <c r="E57" s="3" t="s">
        <v>435</v>
      </c>
      <c r="F57" s="3" t="s">
        <v>157</v>
      </c>
      <c r="G57" s="3" t="s">
        <v>434</v>
      </c>
      <c r="H57" s="2">
        <v>92</v>
      </c>
      <c r="I57" s="2">
        <v>92</v>
      </c>
    </row>
    <row r="58" spans="1:9" x14ac:dyDescent="0.2">
      <c r="A58" s="3" t="s">
        <v>161</v>
      </c>
      <c r="B58" s="3" t="s">
        <v>160</v>
      </c>
      <c r="C58" s="3"/>
      <c r="D58" s="3" t="s">
        <v>159</v>
      </c>
      <c r="E58" s="3" t="s">
        <v>158</v>
      </c>
      <c r="F58" s="3" t="s">
        <v>157</v>
      </c>
      <c r="G58" s="3" t="s">
        <v>156</v>
      </c>
      <c r="H58" s="2">
        <v>91</v>
      </c>
      <c r="I58" s="2">
        <v>91</v>
      </c>
    </row>
    <row r="59" spans="1:9" x14ac:dyDescent="0.2">
      <c r="A59" s="3" t="s">
        <v>1252</v>
      </c>
      <c r="B59" s="3" t="s">
        <v>1251</v>
      </c>
      <c r="C59" s="3" t="s">
        <v>202</v>
      </c>
      <c r="D59" s="3" t="s">
        <v>1250</v>
      </c>
      <c r="E59" s="3" t="s">
        <v>1249</v>
      </c>
      <c r="F59" s="3" t="s">
        <v>254</v>
      </c>
      <c r="G59" s="3" t="s">
        <v>1248</v>
      </c>
      <c r="H59" s="2">
        <v>100</v>
      </c>
      <c r="I59" s="2">
        <v>100</v>
      </c>
    </row>
    <row r="60" spans="1:9" x14ac:dyDescent="0.2">
      <c r="A60" s="3" t="s">
        <v>1162</v>
      </c>
      <c r="B60" s="3" t="s">
        <v>1161</v>
      </c>
      <c r="C60" s="3" t="s">
        <v>202</v>
      </c>
      <c r="D60" s="3" t="s">
        <v>1160</v>
      </c>
      <c r="E60" s="3" t="s">
        <v>1159</v>
      </c>
      <c r="F60" s="3" t="s">
        <v>254</v>
      </c>
      <c r="G60" s="3" t="s">
        <v>1158</v>
      </c>
      <c r="H60" s="2">
        <v>99</v>
      </c>
      <c r="I60" s="2">
        <v>99</v>
      </c>
    </row>
    <row r="61" spans="1:9" x14ac:dyDescent="0.2">
      <c r="A61" s="3" t="s">
        <v>1133</v>
      </c>
      <c r="B61" s="3" t="s">
        <v>1132</v>
      </c>
      <c r="C61" s="3"/>
      <c r="D61" s="3" t="s">
        <v>1131</v>
      </c>
      <c r="E61" s="3" t="s">
        <v>1130</v>
      </c>
      <c r="F61" s="3" t="s">
        <v>254</v>
      </c>
      <c r="G61" s="3" t="s">
        <v>1129</v>
      </c>
      <c r="H61" s="2">
        <v>96</v>
      </c>
      <c r="I61" s="2">
        <v>96</v>
      </c>
    </row>
    <row r="62" spans="1:9" x14ac:dyDescent="0.2">
      <c r="A62" s="3" t="s">
        <v>1096</v>
      </c>
      <c r="B62" s="3" t="s">
        <v>1095</v>
      </c>
      <c r="C62" s="3" t="s">
        <v>202</v>
      </c>
      <c r="D62" s="3" t="s">
        <v>1094</v>
      </c>
      <c r="E62" s="3" t="s">
        <v>1093</v>
      </c>
      <c r="F62" s="3" t="s">
        <v>254</v>
      </c>
      <c r="G62" s="3" t="s">
        <v>1092</v>
      </c>
      <c r="H62" s="2">
        <v>100</v>
      </c>
      <c r="I62" s="2">
        <v>100</v>
      </c>
    </row>
    <row r="63" spans="1:9" x14ac:dyDescent="0.2">
      <c r="A63" s="3" t="s">
        <v>1006</v>
      </c>
      <c r="B63" s="3" t="s">
        <v>1005</v>
      </c>
      <c r="C63" s="3"/>
      <c r="D63" s="3" t="s">
        <v>1004</v>
      </c>
      <c r="E63" s="3" t="s">
        <v>1003</v>
      </c>
      <c r="F63" s="3" t="s">
        <v>254</v>
      </c>
      <c r="G63" s="3" t="s">
        <v>1002</v>
      </c>
      <c r="H63" s="2">
        <v>85</v>
      </c>
      <c r="I63" s="2">
        <v>85</v>
      </c>
    </row>
    <row r="64" spans="1:9" x14ac:dyDescent="0.2">
      <c r="A64" s="3" t="s">
        <v>988</v>
      </c>
      <c r="B64" s="3" t="s">
        <v>987</v>
      </c>
      <c r="C64" s="3" t="s">
        <v>202</v>
      </c>
      <c r="D64" s="3" t="s">
        <v>986</v>
      </c>
      <c r="E64" s="3" t="s">
        <v>985</v>
      </c>
      <c r="F64" s="3" t="s">
        <v>254</v>
      </c>
      <c r="G64" s="3" t="s">
        <v>984</v>
      </c>
      <c r="H64" s="2">
        <v>100</v>
      </c>
      <c r="I64" s="2">
        <v>100</v>
      </c>
    </row>
    <row r="65" spans="1:9" x14ac:dyDescent="0.2">
      <c r="A65" s="3" t="s">
        <v>927</v>
      </c>
      <c r="B65" s="3" t="s">
        <v>923</v>
      </c>
      <c r="C65" s="3" t="s">
        <v>202</v>
      </c>
      <c r="D65" s="3" t="s">
        <v>926</v>
      </c>
      <c r="E65" s="3" t="s">
        <v>925</v>
      </c>
      <c r="F65" s="3" t="s">
        <v>254</v>
      </c>
      <c r="G65" s="3" t="s">
        <v>924</v>
      </c>
      <c r="H65" s="2">
        <v>84</v>
      </c>
      <c r="I65" s="2">
        <v>84</v>
      </c>
    </row>
    <row r="66" spans="1:9" x14ac:dyDescent="0.2">
      <c r="A66" s="3" t="s">
        <v>901</v>
      </c>
      <c r="B66" s="3" t="s">
        <v>900</v>
      </c>
      <c r="C66" s="3"/>
      <c r="D66" s="3" t="s">
        <v>899</v>
      </c>
      <c r="E66" s="3" t="s">
        <v>898</v>
      </c>
      <c r="F66" s="3" t="s">
        <v>254</v>
      </c>
      <c r="G66" s="3" t="s">
        <v>897</v>
      </c>
      <c r="H66" s="2">
        <v>52</v>
      </c>
      <c r="I66" s="2">
        <v>52</v>
      </c>
    </row>
    <row r="67" spans="1:9" x14ac:dyDescent="0.2">
      <c r="A67" s="3" t="s">
        <v>792</v>
      </c>
      <c r="B67" s="3" t="s">
        <v>791</v>
      </c>
      <c r="C67" s="3" t="s">
        <v>196</v>
      </c>
      <c r="D67" s="3" t="s">
        <v>790</v>
      </c>
      <c r="E67" s="3" t="s">
        <v>789</v>
      </c>
      <c r="F67" s="3" t="s">
        <v>254</v>
      </c>
      <c r="G67" s="3" t="s">
        <v>788</v>
      </c>
      <c r="H67" s="2">
        <v>9</v>
      </c>
      <c r="I67" s="2">
        <v>9</v>
      </c>
    </row>
    <row r="68" spans="1:9" x14ac:dyDescent="0.2">
      <c r="A68" s="3" t="s">
        <v>687</v>
      </c>
      <c r="B68" s="3" t="s">
        <v>730</v>
      </c>
      <c r="C68" s="3"/>
      <c r="D68" s="3" t="s">
        <v>729</v>
      </c>
      <c r="E68" s="3" t="s">
        <v>728</v>
      </c>
      <c r="F68" s="3" t="s">
        <v>254</v>
      </c>
      <c r="G68" s="3" t="s">
        <v>727</v>
      </c>
      <c r="H68" s="2">
        <v>95</v>
      </c>
      <c r="I68" s="2">
        <v>95</v>
      </c>
    </row>
    <row r="69" spans="1:9" x14ac:dyDescent="0.2">
      <c r="A69" s="3" t="s">
        <v>726</v>
      </c>
      <c r="B69" s="3" t="s">
        <v>725</v>
      </c>
      <c r="C69" s="3"/>
      <c r="D69" s="3" t="s">
        <v>724</v>
      </c>
      <c r="E69" s="3" t="s">
        <v>723</v>
      </c>
      <c r="F69" s="3" t="s">
        <v>254</v>
      </c>
      <c r="G69" s="3" t="s">
        <v>722</v>
      </c>
      <c r="H69" s="2">
        <v>100</v>
      </c>
      <c r="I69" s="2">
        <v>100</v>
      </c>
    </row>
    <row r="70" spans="1:9" x14ac:dyDescent="0.2">
      <c r="A70" s="3" t="s">
        <v>630</v>
      </c>
      <c r="B70" s="3" t="s">
        <v>629</v>
      </c>
      <c r="C70" s="3"/>
      <c r="D70" s="3" t="s">
        <v>628</v>
      </c>
      <c r="E70" s="3" t="s">
        <v>627</v>
      </c>
      <c r="F70" s="3" t="s">
        <v>254</v>
      </c>
      <c r="G70" s="3" t="s">
        <v>626</v>
      </c>
      <c r="H70" s="2">
        <v>94</v>
      </c>
      <c r="I70" s="2">
        <v>94</v>
      </c>
    </row>
    <row r="71" spans="1:9" x14ac:dyDescent="0.2">
      <c r="A71" s="3" t="s">
        <v>591</v>
      </c>
      <c r="B71" s="3" t="s">
        <v>590</v>
      </c>
      <c r="C71" s="3"/>
      <c r="D71" s="3" t="s">
        <v>589</v>
      </c>
      <c r="E71" s="3" t="s">
        <v>588</v>
      </c>
      <c r="F71" s="3" t="s">
        <v>254</v>
      </c>
      <c r="G71" s="3" t="s">
        <v>587</v>
      </c>
      <c r="H71" s="2">
        <v>99</v>
      </c>
      <c r="I71" s="2">
        <v>99</v>
      </c>
    </row>
    <row r="72" spans="1:9" x14ac:dyDescent="0.2">
      <c r="A72" s="3" t="s">
        <v>532</v>
      </c>
      <c r="B72" s="3" t="s">
        <v>531</v>
      </c>
      <c r="C72" s="3" t="s">
        <v>202</v>
      </c>
      <c r="D72" s="3" t="s">
        <v>530</v>
      </c>
      <c r="E72" s="3" t="s">
        <v>529</v>
      </c>
      <c r="F72" s="3" t="s">
        <v>254</v>
      </c>
      <c r="G72" s="3" t="s">
        <v>528</v>
      </c>
      <c r="H72" s="2">
        <v>88</v>
      </c>
      <c r="I72" s="2">
        <v>88</v>
      </c>
    </row>
    <row r="73" spans="1:9" x14ac:dyDescent="0.2">
      <c r="A73" s="3" t="s">
        <v>502</v>
      </c>
      <c r="B73" s="3" t="s">
        <v>501</v>
      </c>
      <c r="C73" s="3" t="s">
        <v>500</v>
      </c>
      <c r="D73" s="3" t="s">
        <v>499</v>
      </c>
      <c r="E73" s="3" t="s">
        <v>498</v>
      </c>
      <c r="F73" s="3" t="s">
        <v>254</v>
      </c>
      <c r="G73" s="3" t="s">
        <v>497</v>
      </c>
      <c r="H73" s="2">
        <v>59</v>
      </c>
      <c r="I73" s="2">
        <v>59</v>
      </c>
    </row>
    <row r="74" spans="1:9" x14ac:dyDescent="0.2">
      <c r="A74" s="3" t="s">
        <v>414</v>
      </c>
      <c r="B74" s="3" t="s">
        <v>413</v>
      </c>
      <c r="C74" s="3" t="s">
        <v>196</v>
      </c>
      <c r="D74" s="3" t="s">
        <v>412</v>
      </c>
      <c r="E74" s="3" t="s">
        <v>411</v>
      </c>
      <c r="F74" s="3" t="s">
        <v>254</v>
      </c>
      <c r="G74" s="3" t="s">
        <v>410</v>
      </c>
      <c r="H74" s="2">
        <v>100</v>
      </c>
      <c r="I74" s="2">
        <v>100</v>
      </c>
    </row>
    <row r="75" spans="1:9" x14ac:dyDescent="0.2">
      <c r="A75" s="3" t="s">
        <v>409</v>
      </c>
      <c r="B75" s="3" t="s">
        <v>408</v>
      </c>
      <c r="C75" s="3"/>
      <c r="D75" s="3" t="s">
        <v>407</v>
      </c>
      <c r="E75" s="3" t="s">
        <v>406</v>
      </c>
      <c r="F75" s="3" t="s">
        <v>254</v>
      </c>
      <c r="G75" s="3" t="s">
        <v>405</v>
      </c>
      <c r="H75" s="2">
        <v>99</v>
      </c>
      <c r="I75" s="2">
        <v>99</v>
      </c>
    </row>
    <row r="76" spans="1:9" x14ac:dyDescent="0.2">
      <c r="A76" s="3" t="s">
        <v>369</v>
      </c>
      <c r="B76" s="3" t="s">
        <v>368</v>
      </c>
      <c r="C76" s="3"/>
      <c r="D76" s="3" t="s">
        <v>367</v>
      </c>
      <c r="E76" s="3" t="s">
        <v>366</v>
      </c>
      <c r="F76" s="3" t="s">
        <v>254</v>
      </c>
      <c r="G76" s="3" t="s">
        <v>365</v>
      </c>
      <c r="H76" s="2">
        <v>63</v>
      </c>
      <c r="I76" s="2">
        <v>63</v>
      </c>
    </row>
    <row r="77" spans="1:9" x14ac:dyDescent="0.2">
      <c r="A77" s="3" t="s">
        <v>313</v>
      </c>
      <c r="B77" s="3" t="s">
        <v>312</v>
      </c>
      <c r="C77" s="3"/>
      <c r="D77" s="3" t="s">
        <v>311</v>
      </c>
      <c r="E77" s="3" t="s">
        <v>310</v>
      </c>
      <c r="F77" s="3" t="s">
        <v>254</v>
      </c>
      <c r="G77" s="3" t="s">
        <v>309</v>
      </c>
      <c r="H77" s="2">
        <v>96</v>
      </c>
      <c r="I77" s="2">
        <v>96</v>
      </c>
    </row>
    <row r="78" spans="1:9" x14ac:dyDescent="0.2">
      <c r="A78" s="3" t="s">
        <v>258</v>
      </c>
      <c r="B78" s="3" t="s">
        <v>257</v>
      </c>
      <c r="C78" s="3"/>
      <c r="D78" s="3" t="s">
        <v>256</v>
      </c>
      <c r="E78" s="3" t="s">
        <v>255</v>
      </c>
      <c r="F78" s="3" t="s">
        <v>254</v>
      </c>
      <c r="G78" s="3" t="s">
        <v>253</v>
      </c>
      <c r="H78" s="2">
        <v>76</v>
      </c>
      <c r="I78" s="2">
        <v>76</v>
      </c>
    </row>
    <row r="79" spans="1:9" x14ac:dyDescent="0.2">
      <c r="A79" s="3" t="s">
        <v>1262</v>
      </c>
      <c r="B79" s="3" t="s">
        <v>1261</v>
      </c>
      <c r="C79" s="3"/>
      <c r="D79" s="3" t="s">
        <v>1260</v>
      </c>
      <c r="E79" s="3" t="s">
        <v>1259</v>
      </c>
      <c r="F79" s="3" t="s">
        <v>181</v>
      </c>
      <c r="G79" s="3" t="s">
        <v>1258</v>
      </c>
      <c r="H79" s="2">
        <v>100</v>
      </c>
      <c r="I79" s="2">
        <v>100</v>
      </c>
    </row>
    <row r="80" spans="1:9" x14ac:dyDescent="0.2">
      <c r="A80" s="3" t="s">
        <v>754</v>
      </c>
      <c r="B80" s="3" t="s">
        <v>1227</v>
      </c>
      <c r="C80" s="3"/>
      <c r="D80" s="3" t="s">
        <v>1226</v>
      </c>
      <c r="E80" s="3" t="s">
        <v>1225</v>
      </c>
      <c r="F80" s="3" t="s">
        <v>181</v>
      </c>
      <c r="G80" s="3" t="s">
        <v>1224</v>
      </c>
      <c r="H80" s="2">
        <v>19</v>
      </c>
      <c r="I80" s="2">
        <v>19</v>
      </c>
    </row>
    <row r="81" spans="1:9" x14ac:dyDescent="0.2">
      <c r="A81" s="3" t="s">
        <v>1204</v>
      </c>
      <c r="B81" s="3" t="s">
        <v>1203</v>
      </c>
      <c r="C81" s="3"/>
      <c r="D81" s="3" t="s">
        <v>1202</v>
      </c>
      <c r="E81" s="3" t="s">
        <v>1201</v>
      </c>
      <c r="F81" s="3" t="s">
        <v>181</v>
      </c>
      <c r="G81" s="3" t="s">
        <v>1200</v>
      </c>
      <c r="H81" s="2">
        <v>87</v>
      </c>
      <c r="I81" s="2">
        <v>87</v>
      </c>
    </row>
    <row r="82" spans="1:9" x14ac:dyDescent="0.2">
      <c r="A82" s="3" t="s">
        <v>1194</v>
      </c>
      <c r="B82" s="3" t="s">
        <v>1193</v>
      </c>
      <c r="C82" s="3"/>
      <c r="D82" s="3" t="s">
        <v>1192</v>
      </c>
      <c r="E82" s="3" t="s">
        <v>1191</v>
      </c>
      <c r="F82" s="3" t="s">
        <v>181</v>
      </c>
      <c r="G82" s="3" t="s">
        <v>1190</v>
      </c>
      <c r="H82" s="2">
        <v>65</v>
      </c>
      <c r="I82" s="2">
        <v>65</v>
      </c>
    </row>
    <row r="83" spans="1:9" x14ac:dyDescent="0.2">
      <c r="A83" s="3" t="s">
        <v>1153</v>
      </c>
      <c r="B83" s="3" t="s">
        <v>1152</v>
      </c>
      <c r="C83" s="3" t="s">
        <v>202</v>
      </c>
      <c r="D83" s="3" t="s">
        <v>1151</v>
      </c>
      <c r="E83" s="3" t="s">
        <v>1150</v>
      </c>
      <c r="F83" s="3" t="s">
        <v>181</v>
      </c>
      <c r="G83" s="3" t="s">
        <v>1149</v>
      </c>
      <c r="H83" s="2">
        <v>75</v>
      </c>
      <c r="I83" s="2">
        <v>75</v>
      </c>
    </row>
    <row r="84" spans="1:9" x14ac:dyDescent="0.2">
      <c r="A84" s="3" t="s">
        <v>1143</v>
      </c>
      <c r="B84" s="3" t="s">
        <v>1142</v>
      </c>
      <c r="C84" s="3" t="s">
        <v>202</v>
      </c>
      <c r="D84" s="3" t="s">
        <v>1141</v>
      </c>
      <c r="E84" s="3" t="s">
        <v>1140</v>
      </c>
      <c r="F84" s="3" t="s">
        <v>181</v>
      </c>
      <c r="G84" s="3" t="s">
        <v>1139</v>
      </c>
      <c r="H84" s="2">
        <v>84</v>
      </c>
      <c r="I84" s="2">
        <v>84</v>
      </c>
    </row>
    <row r="85" spans="1:9" x14ac:dyDescent="0.2">
      <c r="A85" s="3" t="s">
        <v>1076</v>
      </c>
      <c r="B85" s="3" t="s">
        <v>1075</v>
      </c>
      <c r="C85" s="3"/>
      <c r="D85" s="3" t="s">
        <v>1074</v>
      </c>
      <c r="E85" s="3" t="s">
        <v>1073</v>
      </c>
      <c r="F85" s="3" t="s">
        <v>181</v>
      </c>
      <c r="G85" s="3" t="s">
        <v>1072</v>
      </c>
      <c r="H85" s="2">
        <v>68</v>
      </c>
      <c r="I85" s="2">
        <v>68</v>
      </c>
    </row>
    <row r="86" spans="1:9" x14ac:dyDescent="0.2">
      <c r="A86" s="3" t="s">
        <v>1016</v>
      </c>
      <c r="B86" s="3" t="s">
        <v>1015</v>
      </c>
      <c r="C86" s="3" t="s">
        <v>202</v>
      </c>
      <c r="D86" s="3" t="s">
        <v>1014</v>
      </c>
      <c r="E86" s="3" t="s">
        <v>1013</v>
      </c>
      <c r="F86" s="3" t="s">
        <v>181</v>
      </c>
      <c r="G86" s="3" t="s">
        <v>1012</v>
      </c>
      <c r="H86" s="2">
        <v>93</v>
      </c>
      <c r="I86" s="2">
        <v>93</v>
      </c>
    </row>
    <row r="87" spans="1:9" x14ac:dyDescent="0.2">
      <c r="A87" s="3" t="s">
        <v>983</v>
      </c>
      <c r="B87" s="3" t="s">
        <v>982</v>
      </c>
      <c r="C87" s="3"/>
      <c r="D87" s="3" t="s">
        <v>981</v>
      </c>
      <c r="E87" s="3" t="s">
        <v>980</v>
      </c>
      <c r="F87" s="3" t="s">
        <v>181</v>
      </c>
      <c r="G87" s="3" t="s">
        <v>979</v>
      </c>
      <c r="H87" s="2">
        <v>94</v>
      </c>
      <c r="I87" s="2">
        <v>94</v>
      </c>
    </row>
    <row r="88" spans="1:9" x14ac:dyDescent="0.2">
      <c r="A88" s="3" t="s">
        <v>740</v>
      </c>
      <c r="B88" s="3" t="s">
        <v>876</v>
      </c>
      <c r="C88" s="3"/>
      <c r="D88" s="3" t="s">
        <v>875</v>
      </c>
      <c r="E88" s="3" t="s">
        <v>874</v>
      </c>
      <c r="F88" s="3" t="s">
        <v>181</v>
      </c>
      <c r="G88" s="3" t="s">
        <v>873</v>
      </c>
      <c r="H88" s="2">
        <v>82</v>
      </c>
      <c r="I88" s="2">
        <v>82</v>
      </c>
    </row>
    <row r="89" spans="1:9" x14ac:dyDescent="0.2">
      <c r="A89" s="3" t="s">
        <v>837</v>
      </c>
      <c r="B89" s="3" t="s">
        <v>836</v>
      </c>
      <c r="C89" s="3" t="s">
        <v>202</v>
      </c>
      <c r="D89" s="3" t="s">
        <v>835</v>
      </c>
      <c r="E89" s="3" t="s">
        <v>834</v>
      </c>
      <c r="F89" s="3" t="s">
        <v>181</v>
      </c>
      <c r="G89" s="3" t="s">
        <v>833</v>
      </c>
      <c r="H89" s="2">
        <v>95</v>
      </c>
      <c r="I89" s="2">
        <v>95</v>
      </c>
    </row>
    <row r="90" spans="1:9" x14ac:dyDescent="0.2">
      <c r="A90" s="3" t="s">
        <v>773</v>
      </c>
      <c r="B90" s="3" t="s">
        <v>768</v>
      </c>
      <c r="C90" s="3"/>
      <c r="D90" s="3" t="s">
        <v>772</v>
      </c>
      <c r="E90" s="3" t="s">
        <v>771</v>
      </c>
      <c r="F90" s="3" t="s">
        <v>181</v>
      </c>
      <c r="G90" s="3" t="s">
        <v>770</v>
      </c>
      <c r="H90" s="2">
        <v>100</v>
      </c>
      <c r="I90" s="2">
        <v>99</v>
      </c>
    </row>
    <row r="91" spans="1:9" x14ac:dyDescent="0.2">
      <c r="A91" s="3" t="s">
        <v>716</v>
      </c>
      <c r="B91" s="3" t="s">
        <v>715</v>
      </c>
      <c r="C91" s="3"/>
      <c r="D91" s="3" t="s">
        <v>714</v>
      </c>
      <c r="E91" s="3" t="s">
        <v>713</v>
      </c>
      <c r="F91" s="3" t="s">
        <v>181</v>
      </c>
      <c r="G91" s="3" t="s">
        <v>712</v>
      </c>
      <c r="H91" s="2">
        <v>92</v>
      </c>
      <c r="I91" s="2">
        <v>92</v>
      </c>
    </row>
    <row r="92" spans="1:9" x14ac:dyDescent="0.2">
      <c r="A92" s="3" t="s">
        <v>697</v>
      </c>
      <c r="B92" s="3" t="s">
        <v>696</v>
      </c>
      <c r="C92" s="3"/>
      <c r="D92" s="3" t="s">
        <v>695</v>
      </c>
      <c r="E92" s="3" t="s">
        <v>694</v>
      </c>
      <c r="F92" s="3" t="s">
        <v>181</v>
      </c>
      <c r="G92" s="3" t="s">
        <v>693</v>
      </c>
      <c r="H92" s="2">
        <v>97</v>
      </c>
      <c r="I92" s="2">
        <v>97</v>
      </c>
    </row>
    <row r="93" spans="1:9" x14ac:dyDescent="0.2">
      <c r="A93" s="3" t="s">
        <v>677</v>
      </c>
      <c r="B93" s="3" t="s">
        <v>676</v>
      </c>
      <c r="C93" s="3"/>
      <c r="D93" s="3" t="s">
        <v>675</v>
      </c>
      <c r="E93" s="3" t="s">
        <v>674</v>
      </c>
      <c r="F93" s="3" t="s">
        <v>181</v>
      </c>
      <c r="G93" s="3" t="s">
        <v>673</v>
      </c>
      <c r="H93" s="2">
        <v>86</v>
      </c>
      <c r="I93" s="2">
        <v>86</v>
      </c>
    </row>
    <row r="94" spans="1:9" x14ac:dyDescent="0.2">
      <c r="A94" s="3" t="s">
        <v>663</v>
      </c>
      <c r="B94" s="3" t="s">
        <v>662</v>
      </c>
      <c r="C94" s="3" t="s">
        <v>202</v>
      </c>
      <c r="D94" s="3" t="s">
        <v>661</v>
      </c>
      <c r="E94" s="3" t="s">
        <v>660</v>
      </c>
      <c r="F94" s="3" t="s">
        <v>181</v>
      </c>
      <c r="G94" s="3" t="s">
        <v>659</v>
      </c>
      <c r="H94" s="2">
        <v>23</v>
      </c>
      <c r="I94" s="2">
        <v>23</v>
      </c>
    </row>
    <row r="95" spans="1:9" x14ac:dyDescent="0.2">
      <c r="A95" s="3" t="s">
        <v>640</v>
      </c>
      <c r="B95" s="3" t="s">
        <v>639</v>
      </c>
      <c r="C95" s="3" t="s">
        <v>196</v>
      </c>
      <c r="D95" s="3" t="s">
        <v>638</v>
      </c>
      <c r="E95" s="3" t="s">
        <v>637</v>
      </c>
      <c r="F95" s="3" t="s">
        <v>181</v>
      </c>
      <c r="G95" s="3" t="s">
        <v>636</v>
      </c>
      <c r="H95" s="2">
        <v>96</v>
      </c>
      <c r="I95" s="2">
        <v>96</v>
      </c>
    </row>
    <row r="96" spans="1:9" x14ac:dyDescent="0.2">
      <c r="A96" s="3" t="s">
        <v>537</v>
      </c>
      <c r="B96" s="3" t="s">
        <v>536</v>
      </c>
      <c r="C96" s="3"/>
      <c r="D96" s="3" t="s">
        <v>535</v>
      </c>
      <c r="E96" s="3" t="s">
        <v>534</v>
      </c>
      <c r="F96" s="3" t="s">
        <v>181</v>
      </c>
      <c r="G96" s="3" t="s">
        <v>533</v>
      </c>
      <c r="H96" s="2">
        <v>6</v>
      </c>
      <c r="I96" s="2">
        <v>6</v>
      </c>
    </row>
    <row r="97" spans="1:9" x14ac:dyDescent="0.2">
      <c r="A97" s="3" t="s">
        <v>481</v>
      </c>
      <c r="B97" s="3" t="s">
        <v>480</v>
      </c>
      <c r="C97" s="3"/>
      <c r="D97" s="3" t="s">
        <v>479</v>
      </c>
      <c r="E97" s="3" t="s">
        <v>478</v>
      </c>
      <c r="F97" s="3" t="s">
        <v>181</v>
      </c>
      <c r="G97" s="3" t="s">
        <v>477</v>
      </c>
      <c r="H97" s="2">
        <v>93</v>
      </c>
      <c r="I97" s="2">
        <v>93</v>
      </c>
    </row>
    <row r="98" spans="1:9" x14ac:dyDescent="0.2">
      <c r="A98" s="3" t="s">
        <v>442</v>
      </c>
      <c r="B98" s="3" t="s">
        <v>441</v>
      </c>
      <c r="C98" s="3"/>
      <c r="D98" s="3" t="s">
        <v>440</v>
      </c>
      <c r="E98" s="3" t="s">
        <v>439</v>
      </c>
      <c r="F98" s="3" t="s">
        <v>181</v>
      </c>
      <c r="G98" s="3" t="s">
        <v>438</v>
      </c>
      <c r="H98" s="2">
        <v>38</v>
      </c>
      <c r="I98" s="2">
        <v>38</v>
      </c>
    </row>
    <row r="99" spans="1:9" x14ac:dyDescent="0.2">
      <c r="A99" s="3" t="s">
        <v>359</v>
      </c>
      <c r="B99" s="3" t="s">
        <v>358</v>
      </c>
      <c r="C99" s="3" t="s">
        <v>202</v>
      </c>
      <c r="D99" s="3" t="s">
        <v>357</v>
      </c>
      <c r="E99" s="3" t="s">
        <v>356</v>
      </c>
      <c r="F99" s="3" t="s">
        <v>181</v>
      </c>
      <c r="G99" s="3" t="s">
        <v>355</v>
      </c>
      <c r="H99" s="2">
        <v>84</v>
      </c>
      <c r="I99" s="2">
        <v>84</v>
      </c>
    </row>
    <row r="100" spans="1:9" x14ac:dyDescent="0.2">
      <c r="A100" s="3" t="s">
        <v>328</v>
      </c>
      <c r="B100" s="3" t="s">
        <v>327</v>
      </c>
      <c r="C100" s="3"/>
      <c r="D100" s="3" t="s">
        <v>326</v>
      </c>
      <c r="E100" s="3" t="s">
        <v>325</v>
      </c>
      <c r="F100" s="3" t="s">
        <v>181</v>
      </c>
      <c r="G100" s="3" t="s">
        <v>324</v>
      </c>
      <c r="H100" s="2">
        <v>97</v>
      </c>
      <c r="I100" s="2">
        <v>97</v>
      </c>
    </row>
    <row r="101" spans="1:9" x14ac:dyDescent="0.2">
      <c r="A101" s="3" t="s">
        <v>185</v>
      </c>
      <c r="B101" s="3" t="s">
        <v>184</v>
      </c>
      <c r="C101" s="3"/>
      <c r="D101" s="3" t="s">
        <v>183</v>
      </c>
      <c r="E101" s="3" t="s">
        <v>182</v>
      </c>
      <c r="F101" s="3" t="s">
        <v>181</v>
      </c>
      <c r="G101" s="3" t="s">
        <v>180</v>
      </c>
      <c r="H101" s="2">
        <v>86</v>
      </c>
      <c r="I101" s="2">
        <v>86</v>
      </c>
    </row>
    <row r="102" spans="1:9" x14ac:dyDescent="0.2">
      <c r="A102" s="3" t="s">
        <v>1199</v>
      </c>
      <c r="B102" s="3" t="s">
        <v>1198</v>
      </c>
      <c r="C102" s="3"/>
      <c r="D102" s="3" t="s">
        <v>1197</v>
      </c>
      <c r="E102" s="3" t="s">
        <v>1196</v>
      </c>
      <c r="F102" s="3" t="s">
        <v>222</v>
      </c>
      <c r="G102" s="3" t="s">
        <v>1195</v>
      </c>
      <c r="H102" s="2">
        <v>89</v>
      </c>
      <c r="I102" s="2">
        <v>89</v>
      </c>
    </row>
    <row r="103" spans="1:9" x14ac:dyDescent="0.2">
      <c r="A103" s="3" t="s">
        <v>1066</v>
      </c>
      <c r="B103" s="3" t="s">
        <v>1065</v>
      </c>
      <c r="C103" s="3" t="s">
        <v>202</v>
      </c>
      <c r="D103" s="3" t="s">
        <v>1064</v>
      </c>
      <c r="E103" s="3" t="s">
        <v>1063</v>
      </c>
      <c r="F103" s="3" t="s">
        <v>222</v>
      </c>
      <c r="G103" s="3" t="s">
        <v>1062</v>
      </c>
      <c r="H103" s="2">
        <v>32</v>
      </c>
      <c r="I103" s="2">
        <v>32</v>
      </c>
    </row>
    <row r="104" spans="1:9" x14ac:dyDescent="0.2">
      <c r="A104" s="3" t="s">
        <v>832</v>
      </c>
      <c r="B104" s="3" t="s">
        <v>831</v>
      </c>
      <c r="C104" s="3"/>
      <c r="D104" s="3" t="s">
        <v>830</v>
      </c>
      <c r="E104" s="3" t="s">
        <v>829</v>
      </c>
      <c r="F104" s="3" t="s">
        <v>222</v>
      </c>
      <c r="G104" s="3" t="s">
        <v>828</v>
      </c>
      <c r="H104" s="2">
        <v>96</v>
      </c>
      <c r="I104" s="2">
        <v>96</v>
      </c>
    </row>
    <row r="105" spans="1:9" x14ac:dyDescent="0.2">
      <c r="A105" s="3" t="s">
        <v>692</v>
      </c>
      <c r="B105" s="3" t="s">
        <v>691</v>
      </c>
      <c r="C105" s="3" t="s">
        <v>202</v>
      </c>
      <c r="D105" s="3" t="s">
        <v>690</v>
      </c>
      <c r="E105" s="3" t="s">
        <v>689</v>
      </c>
      <c r="F105" s="3" t="s">
        <v>222</v>
      </c>
      <c r="G105" s="3" t="s">
        <v>688</v>
      </c>
      <c r="H105" s="2">
        <v>95</v>
      </c>
      <c r="I105" s="2">
        <v>95</v>
      </c>
    </row>
    <row r="106" spans="1:9" x14ac:dyDescent="0.2">
      <c r="A106" s="3" t="s">
        <v>635</v>
      </c>
      <c r="B106" s="3" t="s">
        <v>634</v>
      </c>
      <c r="C106" s="3"/>
      <c r="D106" s="3" t="s">
        <v>633</v>
      </c>
      <c r="E106" s="3" t="s">
        <v>632</v>
      </c>
      <c r="F106" s="3" t="s">
        <v>222</v>
      </c>
      <c r="G106" s="3" t="s">
        <v>631</v>
      </c>
      <c r="H106" s="2">
        <v>75</v>
      </c>
      <c r="I106" s="2">
        <v>75</v>
      </c>
    </row>
    <row r="107" spans="1:9" x14ac:dyDescent="0.2">
      <c r="A107" s="3" t="s">
        <v>571</v>
      </c>
      <c r="B107" s="3" t="s">
        <v>570</v>
      </c>
      <c r="C107" s="3" t="s">
        <v>202</v>
      </c>
      <c r="D107" s="3" t="s">
        <v>569</v>
      </c>
      <c r="E107" s="3" t="s">
        <v>568</v>
      </c>
      <c r="F107" s="3" t="s">
        <v>222</v>
      </c>
      <c r="G107" s="3" t="s">
        <v>567</v>
      </c>
      <c r="H107" s="2">
        <v>98</v>
      </c>
      <c r="I107" s="2">
        <v>98</v>
      </c>
    </row>
    <row r="108" spans="1:9" x14ac:dyDescent="0.2">
      <c r="A108" s="3" t="s">
        <v>486</v>
      </c>
      <c r="B108" s="3" t="s">
        <v>566</v>
      </c>
      <c r="C108" s="3" t="s">
        <v>202</v>
      </c>
      <c r="D108" s="3" t="s">
        <v>565</v>
      </c>
      <c r="E108" s="3" t="s">
        <v>564</v>
      </c>
      <c r="F108" s="3" t="s">
        <v>222</v>
      </c>
      <c r="G108" s="3" t="s">
        <v>563</v>
      </c>
      <c r="H108" s="2">
        <v>99</v>
      </c>
      <c r="I108" s="2">
        <v>99</v>
      </c>
    </row>
    <row r="109" spans="1:9" x14ac:dyDescent="0.2">
      <c r="A109" s="3" t="s">
        <v>552</v>
      </c>
      <c r="B109" s="3" t="s">
        <v>551</v>
      </c>
      <c r="C109" s="3"/>
      <c r="D109" s="3" t="s">
        <v>550</v>
      </c>
      <c r="E109" s="3" t="s">
        <v>549</v>
      </c>
      <c r="F109" s="3" t="s">
        <v>222</v>
      </c>
      <c r="G109" s="3" t="s">
        <v>548</v>
      </c>
      <c r="H109" s="2">
        <v>95</v>
      </c>
      <c r="I109" s="2">
        <v>95</v>
      </c>
    </row>
    <row r="110" spans="1:9" x14ac:dyDescent="0.2">
      <c r="A110" s="3" t="s">
        <v>522</v>
      </c>
      <c r="B110" s="3" t="s">
        <v>521</v>
      </c>
      <c r="C110" s="3"/>
      <c r="D110" s="3" t="s">
        <v>520</v>
      </c>
      <c r="E110" s="3" t="s">
        <v>519</v>
      </c>
      <c r="F110" s="3" t="s">
        <v>222</v>
      </c>
      <c r="G110" s="3" t="s">
        <v>518</v>
      </c>
      <c r="H110" s="2">
        <v>68</v>
      </c>
      <c r="I110" s="2">
        <v>68</v>
      </c>
    </row>
    <row r="111" spans="1:9" x14ac:dyDescent="0.2">
      <c r="A111" s="3" t="s">
        <v>461</v>
      </c>
      <c r="B111" s="3" t="s">
        <v>460</v>
      </c>
      <c r="C111" s="3"/>
      <c r="D111" s="3" t="s">
        <v>459</v>
      </c>
      <c r="E111" s="3" t="s">
        <v>458</v>
      </c>
      <c r="F111" s="3" t="s">
        <v>222</v>
      </c>
      <c r="G111" s="3" t="s">
        <v>457</v>
      </c>
      <c r="H111" s="3" t="s">
        <v>220</v>
      </c>
      <c r="I111" s="3" t="s">
        <v>220</v>
      </c>
    </row>
    <row r="112" spans="1:9" x14ac:dyDescent="0.2">
      <c r="A112" s="3" t="s">
        <v>308</v>
      </c>
      <c r="B112" s="3" t="s">
        <v>307</v>
      </c>
      <c r="C112" s="3"/>
      <c r="D112" s="3" t="s">
        <v>306</v>
      </c>
      <c r="E112" s="3" t="s">
        <v>305</v>
      </c>
      <c r="F112" s="3" t="s">
        <v>222</v>
      </c>
      <c r="G112" s="3" t="s">
        <v>304</v>
      </c>
      <c r="H112" s="2">
        <v>45</v>
      </c>
      <c r="I112" s="2">
        <v>45</v>
      </c>
    </row>
    <row r="113" spans="1:9" x14ac:dyDescent="0.2">
      <c r="A113" s="3" t="s">
        <v>268</v>
      </c>
      <c r="B113" s="3" t="s">
        <v>267</v>
      </c>
      <c r="C113" s="3"/>
      <c r="D113" s="3" t="s">
        <v>266</v>
      </c>
      <c r="E113" s="3" t="s">
        <v>265</v>
      </c>
      <c r="F113" s="3" t="s">
        <v>222</v>
      </c>
      <c r="G113" s="3" t="s">
        <v>264</v>
      </c>
      <c r="H113" s="2">
        <v>63</v>
      </c>
      <c r="I113" s="2">
        <v>63</v>
      </c>
    </row>
    <row r="114" spans="1:9" x14ac:dyDescent="0.2">
      <c r="A114" s="3" t="s">
        <v>226</v>
      </c>
      <c r="B114" s="3" t="s">
        <v>225</v>
      </c>
      <c r="C114" s="3"/>
      <c r="D114" s="3" t="s">
        <v>224</v>
      </c>
      <c r="E114" s="3" t="s">
        <v>223</v>
      </c>
      <c r="F114" s="3" t="s">
        <v>222</v>
      </c>
      <c r="G114" s="3" t="s">
        <v>221</v>
      </c>
      <c r="H114" s="3" t="s">
        <v>220</v>
      </c>
      <c r="I114" s="3" t="s">
        <v>220</v>
      </c>
    </row>
    <row r="115" spans="1:9" x14ac:dyDescent="0.2">
      <c r="A115" s="3" t="s">
        <v>1267</v>
      </c>
      <c r="B115" s="3" t="s">
        <v>1266</v>
      </c>
      <c r="C115" s="3"/>
      <c r="D115" s="3" t="s">
        <v>1265</v>
      </c>
      <c r="E115" s="3" t="s">
        <v>1264</v>
      </c>
      <c r="F115" s="3" t="s">
        <v>193</v>
      </c>
      <c r="G115" s="3" t="s">
        <v>1263</v>
      </c>
      <c r="H115" s="2">
        <v>81</v>
      </c>
      <c r="I115" s="2">
        <v>81</v>
      </c>
    </row>
    <row r="116" spans="1:9" x14ac:dyDescent="0.2">
      <c r="A116" s="3" t="s">
        <v>1214</v>
      </c>
      <c r="B116" s="3" t="s">
        <v>1213</v>
      </c>
      <c r="C116" s="3"/>
      <c r="D116" s="3" t="s">
        <v>1212</v>
      </c>
      <c r="E116" s="3" t="s">
        <v>1211</v>
      </c>
      <c r="F116" s="3" t="s">
        <v>193</v>
      </c>
      <c r="G116" s="3" t="s">
        <v>1210</v>
      </c>
      <c r="H116" s="2">
        <v>100</v>
      </c>
      <c r="I116" s="2">
        <v>100</v>
      </c>
    </row>
    <row r="117" spans="1:9" x14ac:dyDescent="0.2">
      <c r="A117" s="3" t="s">
        <v>1128</v>
      </c>
      <c r="B117" s="3" t="s">
        <v>1127</v>
      </c>
      <c r="C117" s="3"/>
      <c r="D117" s="3" t="s">
        <v>1126</v>
      </c>
      <c r="E117" s="3" t="s">
        <v>1125</v>
      </c>
      <c r="F117" s="3" t="s">
        <v>193</v>
      </c>
      <c r="G117" s="3" t="s">
        <v>1124</v>
      </c>
      <c r="H117" s="2">
        <v>89</v>
      </c>
      <c r="I117" s="2">
        <v>89</v>
      </c>
    </row>
    <row r="118" spans="1:9" x14ac:dyDescent="0.2">
      <c r="A118" s="3" t="s">
        <v>1113</v>
      </c>
      <c r="B118" s="3" t="s">
        <v>1112</v>
      </c>
      <c r="C118" s="3" t="s">
        <v>202</v>
      </c>
      <c r="D118" s="3" t="s">
        <v>1111</v>
      </c>
      <c r="E118" s="3" t="s">
        <v>1110</v>
      </c>
      <c r="F118" s="3" t="s">
        <v>193</v>
      </c>
      <c r="G118" s="3" t="s">
        <v>1109</v>
      </c>
      <c r="H118" s="2">
        <v>99</v>
      </c>
      <c r="I118" s="2">
        <v>99</v>
      </c>
    </row>
    <row r="119" spans="1:9" x14ac:dyDescent="0.2">
      <c r="A119" s="3" t="s">
        <v>313</v>
      </c>
      <c r="B119" s="3" t="s">
        <v>1108</v>
      </c>
      <c r="C119" s="3"/>
      <c r="D119" s="3" t="s">
        <v>1107</v>
      </c>
      <c r="E119" s="3" t="s">
        <v>1106</v>
      </c>
      <c r="F119" s="3" t="s">
        <v>193</v>
      </c>
      <c r="G119" s="3" t="s">
        <v>1105</v>
      </c>
      <c r="H119" s="2">
        <v>90</v>
      </c>
      <c r="I119" s="2">
        <v>90</v>
      </c>
    </row>
    <row r="120" spans="1:9" x14ac:dyDescent="0.2">
      <c r="A120" s="3" t="s">
        <v>1091</v>
      </c>
      <c r="B120" s="3" t="s">
        <v>1090</v>
      </c>
      <c r="C120" s="3"/>
      <c r="D120" s="3" t="s">
        <v>1089</v>
      </c>
      <c r="E120" s="3" t="s">
        <v>1088</v>
      </c>
      <c r="F120" s="3" t="s">
        <v>193</v>
      </c>
      <c r="G120" s="3" t="s">
        <v>1087</v>
      </c>
      <c r="H120" s="2">
        <v>89</v>
      </c>
      <c r="I120" s="2">
        <v>89</v>
      </c>
    </row>
    <row r="121" spans="1:9" x14ac:dyDescent="0.2">
      <c r="A121" s="3" t="s">
        <v>1061</v>
      </c>
      <c r="B121" s="3" t="s">
        <v>1060</v>
      </c>
      <c r="C121" s="3" t="s">
        <v>196</v>
      </c>
      <c r="D121" s="3" t="s">
        <v>1059</v>
      </c>
      <c r="E121" s="3" t="s">
        <v>1058</v>
      </c>
      <c r="F121" s="3" t="s">
        <v>193</v>
      </c>
      <c r="G121" s="3" t="s">
        <v>1057</v>
      </c>
      <c r="H121" s="2">
        <v>98</v>
      </c>
      <c r="I121" s="2">
        <v>98</v>
      </c>
    </row>
    <row r="122" spans="1:9" x14ac:dyDescent="0.2">
      <c r="A122" s="3" t="s">
        <v>1026</v>
      </c>
      <c r="B122" s="3" t="s">
        <v>1025</v>
      </c>
      <c r="C122" s="3" t="s">
        <v>196</v>
      </c>
      <c r="D122" s="3" t="s">
        <v>1024</v>
      </c>
      <c r="E122" s="3" t="s">
        <v>1023</v>
      </c>
      <c r="F122" s="3" t="s">
        <v>193</v>
      </c>
      <c r="G122" s="3" t="s">
        <v>1022</v>
      </c>
      <c r="H122" s="2">
        <v>50</v>
      </c>
      <c r="I122" s="2">
        <v>50</v>
      </c>
    </row>
    <row r="123" spans="1:9" x14ac:dyDescent="0.2">
      <c r="A123" s="3" t="s">
        <v>1021</v>
      </c>
      <c r="B123" s="3" t="s">
        <v>1020</v>
      </c>
      <c r="C123" s="3" t="s">
        <v>202</v>
      </c>
      <c r="D123" s="3" t="s">
        <v>1019</v>
      </c>
      <c r="E123" s="3" t="s">
        <v>1018</v>
      </c>
      <c r="F123" s="3" t="s">
        <v>193</v>
      </c>
      <c r="G123" s="3" t="s">
        <v>1017</v>
      </c>
      <c r="H123" s="2">
        <v>99</v>
      </c>
      <c r="I123" s="2">
        <v>99</v>
      </c>
    </row>
    <row r="124" spans="1:9" x14ac:dyDescent="0.2">
      <c r="A124" s="3" t="s">
        <v>932</v>
      </c>
      <c r="B124" s="3" t="s">
        <v>931</v>
      </c>
      <c r="C124" s="3"/>
      <c r="D124" s="3" t="s">
        <v>930</v>
      </c>
      <c r="E124" s="3" t="s">
        <v>929</v>
      </c>
      <c r="F124" s="3" t="s">
        <v>193</v>
      </c>
      <c r="G124" s="3" t="s">
        <v>928</v>
      </c>
      <c r="H124" s="2">
        <v>97</v>
      </c>
      <c r="I124" s="2">
        <v>97</v>
      </c>
    </row>
    <row r="125" spans="1:9" x14ac:dyDescent="0.2">
      <c r="A125" s="3" t="s">
        <v>867</v>
      </c>
      <c r="B125" s="3" t="s">
        <v>866</v>
      </c>
      <c r="C125" s="3"/>
      <c r="D125" s="3" t="s">
        <v>865</v>
      </c>
      <c r="E125" s="3" t="s">
        <v>864</v>
      </c>
      <c r="F125" s="3" t="s">
        <v>193</v>
      </c>
      <c r="G125" s="3" t="s">
        <v>863</v>
      </c>
      <c r="H125" s="2">
        <v>86</v>
      </c>
      <c r="I125" s="2">
        <v>86</v>
      </c>
    </row>
    <row r="126" spans="1:9" x14ac:dyDescent="0.2">
      <c r="A126" s="3" t="s">
        <v>842</v>
      </c>
      <c r="B126" s="3" t="s">
        <v>841</v>
      </c>
      <c r="C126" s="3" t="s">
        <v>202</v>
      </c>
      <c r="D126" s="3" t="s">
        <v>840</v>
      </c>
      <c r="E126" s="3" t="s">
        <v>839</v>
      </c>
      <c r="F126" s="3" t="s">
        <v>193</v>
      </c>
      <c r="G126" s="3" t="s">
        <v>838</v>
      </c>
      <c r="H126" s="2">
        <v>100</v>
      </c>
      <c r="I126" s="2">
        <v>100</v>
      </c>
    </row>
    <row r="127" spans="1:9" x14ac:dyDescent="0.2">
      <c r="A127" s="3" t="s">
        <v>827</v>
      </c>
      <c r="B127" s="3" t="s">
        <v>826</v>
      </c>
      <c r="C127" s="3"/>
      <c r="D127" s="3" t="s">
        <v>825</v>
      </c>
      <c r="E127" s="3" t="s">
        <v>824</v>
      </c>
      <c r="F127" s="3" t="s">
        <v>193</v>
      </c>
      <c r="G127" s="3" t="s">
        <v>823</v>
      </c>
      <c r="H127" s="2">
        <v>100</v>
      </c>
      <c r="I127" s="2">
        <v>100</v>
      </c>
    </row>
    <row r="128" spans="1:9" x14ac:dyDescent="0.2">
      <c r="A128" s="3" t="s">
        <v>668</v>
      </c>
      <c r="B128" s="3" t="s">
        <v>667</v>
      </c>
      <c r="C128" s="3"/>
      <c r="D128" s="3" t="s">
        <v>666</v>
      </c>
      <c r="E128" s="3" t="s">
        <v>665</v>
      </c>
      <c r="F128" s="3" t="s">
        <v>193</v>
      </c>
      <c r="G128" s="3" t="s">
        <v>664</v>
      </c>
      <c r="H128" s="2">
        <v>60</v>
      </c>
      <c r="I128" s="2">
        <v>60</v>
      </c>
    </row>
    <row r="129" spans="1:9" x14ac:dyDescent="0.2">
      <c r="A129" s="3" t="s">
        <v>596</v>
      </c>
      <c r="B129" s="3" t="s">
        <v>595</v>
      </c>
      <c r="C129" s="3"/>
      <c r="D129" s="3" t="s">
        <v>594</v>
      </c>
      <c r="E129" s="3" t="s">
        <v>593</v>
      </c>
      <c r="F129" s="3" t="s">
        <v>193</v>
      </c>
      <c r="G129" s="3" t="s">
        <v>592</v>
      </c>
      <c r="H129" s="2">
        <v>89</v>
      </c>
      <c r="I129" s="2">
        <v>89</v>
      </c>
    </row>
    <row r="130" spans="1:9" x14ac:dyDescent="0.2">
      <c r="A130" s="3" t="s">
        <v>562</v>
      </c>
      <c r="B130" s="3" t="s">
        <v>561</v>
      </c>
      <c r="C130" s="3"/>
      <c r="D130" s="3" t="s">
        <v>560</v>
      </c>
      <c r="E130" s="3" t="s">
        <v>559</v>
      </c>
      <c r="F130" s="3" t="s">
        <v>193</v>
      </c>
      <c r="G130" s="3" t="s">
        <v>558</v>
      </c>
      <c r="H130" s="2">
        <v>94</v>
      </c>
      <c r="I130" s="2">
        <v>94</v>
      </c>
    </row>
    <row r="131" spans="1:9" x14ac:dyDescent="0.2">
      <c r="A131" s="3" t="s">
        <v>496</v>
      </c>
      <c r="B131" s="3" t="s">
        <v>495</v>
      </c>
      <c r="C131" s="3"/>
      <c r="D131" s="3" t="s">
        <v>494</v>
      </c>
      <c r="E131" s="3" t="s">
        <v>493</v>
      </c>
      <c r="F131" s="3" t="s">
        <v>193</v>
      </c>
      <c r="G131" s="3" t="s">
        <v>492</v>
      </c>
      <c r="H131" s="2">
        <v>71</v>
      </c>
      <c r="I131" s="2">
        <v>71</v>
      </c>
    </row>
    <row r="132" spans="1:9" x14ac:dyDescent="0.2">
      <c r="A132" s="3" t="s">
        <v>476</v>
      </c>
      <c r="B132" s="3" t="s">
        <v>475</v>
      </c>
      <c r="C132" s="3" t="s">
        <v>202</v>
      </c>
      <c r="D132" s="3" t="s">
        <v>474</v>
      </c>
      <c r="E132" s="3" t="s">
        <v>473</v>
      </c>
      <c r="F132" s="3" t="s">
        <v>193</v>
      </c>
      <c r="G132" s="3" t="s">
        <v>472</v>
      </c>
      <c r="H132" s="2">
        <v>99</v>
      </c>
      <c r="I132" s="2">
        <v>99</v>
      </c>
    </row>
    <row r="133" spans="1:9" x14ac:dyDescent="0.2">
      <c r="A133" s="3" t="s">
        <v>384</v>
      </c>
      <c r="B133" s="3" t="s">
        <v>383</v>
      </c>
      <c r="C133" s="3"/>
      <c r="D133" s="3" t="s">
        <v>382</v>
      </c>
      <c r="E133" s="3" t="s">
        <v>381</v>
      </c>
      <c r="F133" s="3" t="s">
        <v>193</v>
      </c>
      <c r="G133" s="3" t="s">
        <v>380</v>
      </c>
      <c r="H133" s="2">
        <v>74</v>
      </c>
      <c r="I133" s="2">
        <v>74</v>
      </c>
    </row>
    <row r="134" spans="1:9" x14ac:dyDescent="0.2">
      <c r="A134" s="3" t="s">
        <v>374</v>
      </c>
      <c r="B134" s="3" t="s">
        <v>373</v>
      </c>
      <c r="C134" s="3" t="s">
        <v>202</v>
      </c>
      <c r="D134" s="3" t="s">
        <v>372</v>
      </c>
      <c r="E134" s="3" t="s">
        <v>371</v>
      </c>
      <c r="F134" s="3" t="s">
        <v>193</v>
      </c>
      <c r="G134" s="3" t="s">
        <v>370</v>
      </c>
      <c r="H134" s="2">
        <v>100</v>
      </c>
      <c r="I134" s="2">
        <v>100</v>
      </c>
    </row>
    <row r="135" spans="1:9" x14ac:dyDescent="0.2">
      <c r="A135" s="3" t="s">
        <v>354</v>
      </c>
      <c r="B135" s="3" t="s">
        <v>353</v>
      </c>
      <c r="C135" s="3" t="s">
        <v>202</v>
      </c>
      <c r="D135" s="3" t="s">
        <v>352</v>
      </c>
      <c r="E135" s="3" t="s">
        <v>351</v>
      </c>
      <c r="F135" s="3" t="s">
        <v>193</v>
      </c>
      <c r="G135" s="3" t="s">
        <v>350</v>
      </c>
      <c r="H135" s="2">
        <v>99</v>
      </c>
      <c r="I135" s="2">
        <v>99</v>
      </c>
    </row>
    <row r="136" spans="1:9" x14ac:dyDescent="0.2">
      <c r="A136" s="3" t="s">
        <v>323</v>
      </c>
      <c r="B136" s="3" t="s">
        <v>322</v>
      </c>
      <c r="C136" s="3" t="s">
        <v>202</v>
      </c>
      <c r="D136" s="3" t="s">
        <v>321</v>
      </c>
      <c r="E136" s="3" t="s">
        <v>320</v>
      </c>
      <c r="F136" s="3" t="s">
        <v>193</v>
      </c>
      <c r="G136" s="3" t="s">
        <v>319</v>
      </c>
      <c r="H136" s="2">
        <v>97</v>
      </c>
      <c r="I136" s="2">
        <v>97</v>
      </c>
    </row>
    <row r="137" spans="1:9" x14ac:dyDescent="0.2">
      <c r="A137" s="3" t="s">
        <v>204</v>
      </c>
      <c r="B137" s="3" t="s">
        <v>203</v>
      </c>
      <c r="C137" s="3" t="s">
        <v>202</v>
      </c>
      <c r="D137" s="3" t="s">
        <v>201</v>
      </c>
      <c r="E137" s="3" t="s">
        <v>200</v>
      </c>
      <c r="F137" s="3" t="s">
        <v>193</v>
      </c>
      <c r="G137" s="3" t="s">
        <v>199</v>
      </c>
      <c r="H137" s="2">
        <v>92</v>
      </c>
      <c r="I137" s="2">
        <v>92</v>
      </c>
    </row>
    <row r="138" spans="1:9" x14ac:dyDescent="0.2">
      <c r="A138" s="3" t="s">
        <v>198</v>
      </c>
      <c r="B138" s="3" t="s">
        <v>197</v>
      </c>
      <c r="C138" s="3" t="s">
        <v>196</v>
      </c>
      <c r="D138" s="3" t="s">
        <v>195</v>
      </c>
      <c r="E138" s="3" t="s">
        <v>194</v>
      </c>
      <c r="F138" s="3" t="s">
        <v>193</v>
      </c>
      <c r="G138" s="3" t="s">
        <v>192</v>
      </c>
      <c r="H138" s="2">
        <v>82</v>
      </c>
      <c r="I138" s="2">
        <v>82</v>
      </c>
    </row>
    <row r="139" spans="1:9" x14ac:dyDescent="0.2">
      <c r="A139" s="3" t="s">
        <v>1118</v>
      </c>
      <c r="B139" s="3" t="s">
        <v>1117</v>
      </c>
      <c r="C139" s="3"/>
      <c r="D139" s="3" t="s">
        <v>1116</v>
      </c>
      <c r="E139" s="3" t="s">
        <v>1115</v>
      </c>
      <c r="F139" s="3" t="s">
        <v>151</v>
      </c>
      <c r="G139" s="3" t="s">
        <v>1114</v>
      </c>
      <c r="H139" s="2">
        <v>35</v>
      </c>
      <c r="I139" s="2">
        <v>35</v>
      </c>
    </row>
    <row r="140" spans="1:9" x14ac:dyDescent="0.2">
      <c r="A140" s="3" t="s">
        <v>1031</v>
      </c>
      <c r="B140" s="3" t="s">
        <v>1030</v>
      </c>
      <c r="C140" s="3" t="s">
        <v>196</v>
      </c>
      <c r="D140" s="3" t="s">
        <v>1029</v>
      </c>
      <c r="E140" s="3" t="s">
        <v>1028</v>
      </c>
      <c r="F140" s="3" t="s">
        <v>151</v>
      </c>
      <c r="G140" s="3" t="s">
        <v>1027</v>
      </c>
      <c r="H140" s="2">
        <v>92</v>
      </c>
      <c r="I140" s="2">
        <v>92</v>
      </c>
    </row>
    <row r="141" spans="1:9" x14ac:dyDescent="0.2">
      <c r="A141" s="3" t="s">
        <v>241</v>
      </c>
      <c r="B141" s="3" t="s">
        <v>996</v>
      </c>
      <c r="C141" s="3" t="s">
        <v>202</v>
      </c>
      <c r="D141" s="3" t="s">
        <v>995</v>
      </c>
      <c r="E141" s="3" t="s">
        <v>994</v>
      </c>
      <c r="F141" s="3" t="s">
        <v>151</v>
      </c>
      <c r="G141" s="3" t="s">
        <v>993</v>
      </c>
      <c r="H141" s="2">
        <v>97</v>
      </c>
      <c r="I141" s="2">
        <v>97</v>
      </c>
    </row>
    <row r="142" spans="1:9" x14ac:dyDescent="0.2">
      <c r="A142" s="3" t="s">
        <v>418</v>
      </c>
      <c r="B142" s="3" t="s">
        <v>992</v>
      </c>
      <c r="C142" s="3"/>
      <c r="D142" s="3" t="s">
        <v>991</v>
      </c>
      <c r="E142" s="3" t="s">
        <v>990</v>
      </c>
      <c r="F142" s="3" t="s">
        <v>151</v>
      </c>
      <c r="G142" s="3" t="s">
        <v>989</v>
      </c>
      <c r="H142" s="2">
        <v>85</v>
      </c>
      <c r="I142" s="2">
        <v>85</v>
      </c>
    </row>
    <row r="143" spans="1:9" x14ac:dyDescent="0.2">
      <c r="A143" s="3" t="s">
        <v>278</v>
      </c>
      <c r="B143" s="3" t="s">
        <v>978</v>
      </c>
      <c r="C143" s="3"/>
      <c r="D143" s="3" t="s">
        <v>977</v>
      </c>
      <c r="E143" s="3" t="s">
        <v>976</v>
      </c>
      <c r="F143" s="3" t="s">
        <v>151</v>
      </c>
      <c r="G143" s="3" t="s">
        <v>975</v>
      </c>
      <c r="H143" s="2">
        <v>93</v>
      </c>
      <c r="I143" s="2">
        <v>93</v>
      </c>
    </row>
    <row r="144" spans="1:9" x14ac:dyDescent="0.2">
      <c r="A144" s="3" t="s">
        <v>862</v>
      </c>
      <c r="B144" s="3" t="s">
        <v>861</v>
      </c>
      <c r="C144" s="3"/>
      <c r="D144" s="3" t="s">
        <v>860</v>
      </c>
      <c r="E144" s="3" t="s">
        <v>859</v>
      </c>
      <c r="F144" s="3" t="s">
        <v>151</v>
      </c>
      <c r="G144" s="3" t="s">
        <v>858</v>
      </c>
      <c r="H144" s="2">
        <v>93</v>
      </c>
      <c r="I144" s="2">
        <v>93</v>
      </c>
    </row>
    <row r="145" spans="1:9" x14ac:dyDescent="0.2">
      <c r="A145" s="3" t="s">
        <v>817</v>
      </c>
      <c r="B145" s="3" t="s">
        <v>816</v>
      </c>
      <c r="C145" s="3" t="s">
        <v>202</v>
      </c>
      <c r="D145" s="3" t="s">
        <v>815</v>
      </c>
      <c r="E145" s="3" t="s">
        <v>814</v>
      </c>
      <c r="F145" s="3" t="s">
        <v>151</v>
      </c>
      <c r="G145" s="3" t="s">
        <v>813</v>
      </c>
      <c r="H145" s="2">
        <v>69</v>
      </c>
      <c r="I145" s="2">
        <v>69</v>
      </c>
    </row>
    <row r="146" spans="1:9" x14ac:dyDescent="0.2">
      <c r="A146" s="3" t="s">
        <v>807</v>
      </c>
      <c r="B146" s="3" t="s">
        <v>806</v>
      </c>
      <c r="C146" s="3" t="s">
        <v>202</v>
      </c>
      <c r="D146" s="3" t="s">
        <v>805</v>
      </c>
      <c r="E146" s="3" t="s">
        <v>804</v>
      </c>
      <c r="F146" s="3" t="s">
        <v>151</v>
      </c>
      <c r="G146" s="3" t="s">
        <v>803</v>
      </c>
      <c r="H146" s="2">
        <v>98</v>
      </c>
      <c r="I146" s="2">
        <v>98</v>
      </c>
    </row>
    <row r="147" spans="1:9" x14ac:dyDescent="0.2">
      <c r="A147" s="3" t="s">
        <v>735</v>
      </c>
      <c r="B147" s="3" t="s">
        <v>734</v>
      </c>
      <c r="C147" s="3"/>
      <c r="D147" s="3" t="s">
        <v>733</v>
      </c>
      <c r="E147" s="3" t="s">
        <v>732</v>
      </c>
      <c r="F147" s="3" t="s">
        <v>151</v>
      </c>
      <c r="G147" s="3" t="s">
        <v>731</v>
      </c>
      <c r="H147" s="2">
        <v>98</v>
      </c>
      <c r="I147" s="2">
        <v>98</v>
      </c>
    </row>
    <row r="148" spans="1:9" x14ac:dyDescent="0.2">
      <c r="A148" s="3" t="s">
        <v>701</v>
      </c>
      <c r="B148" s="3" t="s">
        <v>696</v>
      </c>
      <c r="C148" s="3"/>
      <c r="D148" s="3" t="s">
        <v>700</v>
      </c>
      <c r="E148" s="3" t="s">
        <v>699</v>
      </c>
      <c r="F148" s="3" t="s">
        <v>151</v>
      </c>
      <c r="G148" s="3" t="s">
        <v>698</v>
      </c>
      <c r="H148" s="2">
        <v>85</v>
      </c>
      <c r="I148" s="2">
        <v>85</v>
      </c>
    </row>
    <row r="149" spans="1:9" x14ac:dyDescent="0.2">
      <c r="A149" s="3" t="s">
        <v>682</v>
      </c>
      <c r="B149" s="3" t="s">
        <v>681</v>
      </c>
      <c r="C149" s="3"/>
      <c r="D149" s="3" t="s">
        <v>680</v>
      </c>
      <c r="E149" s="3" t="s">
        <v>679</v>
      </c>
      <c r="F149" s="3" t="s">
        <v>151</v>
      </c>
      <c r="G149" s="3" t="s">
        <v>678</v>
      </c>
      <c r="H149" s="2">
        <v>96</v>
      </c>
      <c r="I149" s="2">
        <v>96</v>
      </c>
    </row>
    <row r="150" spans="1:9" x14ac:dyDescent="0.2">
      <c r="A150" s="3" t="s">
        <v>625</v>
      </c>
      <c r="B150" s="3" t="s">
        <v>624</v>
      </c>
      <c r="C150" s="3" t="s">
        <v>196</v>
      </c>
      <c r="D150" s="3" t="s">
        <v>623</v>
      </c>
      <c r="E150" s="3" t="s">
        <v>622</v>
      </c>
      <c r="F150" s="3" t="s">
        <v>151</v>
      </c>
      <c r="G150" s="3" t="s">
        <v>621</v>
      </c>
      <c r="H150" s="2">
        <v>99</v>
      </c>
      <c r="I150" s="2">
        <v>99</v>
      </c>
    </row>
    <row r="151" spans="1:9" x14ac:dyDescent="0.2">
      <c r="A151" s="3" t="s">
        <v>517</v>
      </c>
      <c r="B151" s="3" t="s">
        <v>516</v>
      </c>
      <c r="C151" s="3" t="s">
        <v>196</v>
      </c>
      <c r="D151" s="3" t="s">
        <v>515</v>
      </c>
      <c r="E151" s="3" t="s">
        <v>514</v>
      </c>
      <c r="F151" s="3" t="s">
        <v>151</v>
      </c>
      <c r="G151" s="3" t="s">
        <v>513</v>
      </c>
      <c r="H151" s="2">
        <v>90</v>
      </c>
      <c r="I151" s="2">
        <v>90</v>
      </c>
    </row>
    <row r="152" spans="1:9" x14ac:dyDescent="0.2">
      <c r="A152" s="3" t="s">
        <v>219</v>
      </c>
      <c r="B152" s="3" t="s">
        <v>446</v>
      </c>
      <c r="C152" s="3" t="s">
        <v>202</v>
      </c>
      <c r="D152" s="3" t="s">
        <v>445</v>
      </c>
      <c r="E152" s="3" t="s">
        <v>444</v>
      </c>
      <c r="F152" s="3" t="s">
        <v>151</v>
      </c>
      <c r="G152" s="3" t="s">
        <v>443</v>
      </c>
      <c r="H152" s="2">
        <v>84</v>
      </c>
      <c r="I152" s="2">
        <v>84</v>
      </c>
    </row>
    <row r="153" spans="1:9" x14ac:dyDescent="0.2">
      <c r="A153" s="3" t="s">
        <v>433</v>
      </c>
      <c r="B153" s="3" t="s">
        <v>432</v>
      </c>
      <c r="C153" s="3"/>
      <c r="D153" s="3" t="s">
        <v>431</v>
      </c>
      <c r="E153" s="3" t="s">
        <v>430</v>
      </c>
      <c r="F153" s="3" t="s">
        <v>151</v>
      </c>
      <c r="G153" s="3" t="s">
        <v>429</v>
      </c>
      <c r="H153" s="2">
        <v>86</v>
      </c>
      <c r="I153" s="2">
        <v>86</v>
      </c>
    </row>
    <row r="154" spans="1:9" x14ac:dyDescent="0.2">
      <c r="A154" s="3" t="s">
        <v>428</v>
      </c>
      <c r="B154" s="3" t="s">
        <v>423</v>
      </c>
      <c r="C154" s="3" t="s">
        <v>202</v>
      </c>
      <c r="D154" s="3" t="s">
        <v>427</v>
      </c>
      <c r="E154" s="3" t="s">
        <v>426</v>
      </c>
      <c r="F154" s="3" t="s">
        <v>151</v>
      </c>
      <c r="G154" s="3" t="s">
        <v>425</v>
      </c>
      <c r="H154" s="2">
        <v>90</v>
      </c>
      <c r="I154" s="2">
        <v>90</v>
      </c>
    </row>
    <row r="155" spans="1:9" x14ac:dyDescent="0.2">
      <c r="A155" s="3" t="s">
        <v>424</v>
      </c>
      <c r="B155" s="3" t="s">
        <v>423</v>
      </c>
      <c r="C155" s="3" t="s">
        <v>196</v>
      </c>
      <c r="D155" s="3" t="s">
        <v>422</v>
      </c>
      <c r="E155" s="3" t="s">
        <v>421</v>
      </c>
      <c r="F155" s="3" t="s">
        <v>151</v>
      </c>
      <c r="G155" s="3" t="s">
        <v>420</v>
      </c>
      <c r="H155" s="2">
        <v>89</v>
      </c>
      <c r="I155" s="2">
        <v>89</v>
      </c>
    </row>
    <row r="156" spans="1:9" x14ac:dyDescent="0.2">
      <c r="A156" s="3" t="s">
        <v>404</v>
      </c>
      <c r="B156" s="3" t="s">
        <v>403</v>
      </c>
      <c r="C156" s="3"/>
      <c r="D156" s="3" t="s">
        <v>402</v>
      </c>
      <c r="E156" s="3" t="s">
        <v>401</v>
      </c>
      <c r="F156" s="3" t="s">
        <v>151</v>
      </c>
      <c r="G156" s="3" t="s">
        <v>400</v>
      </c>
      <c r="H156" s="2">
        <v>87</v>
      </c>
      <c r="I156" s="2">
        <v>87</v>
      </c>
    </row>
    <row r="157" spans="1:9" x14ac:dyDescent="0.2">
      <c r="A157" s="3" t="s">
        <v>399</v>
      </c>
      <c r="B157" s="3" t="s">
        <v>398</v>
      </c>
      <c r="C157" s="3" t="s">
        <v>202</v>
      </c>
      <c r="D157" s="3" t="s">
        <v>397</v>
      </c>
      <c r="E157" s="3" t="s">
        <v>396</v>
      </c>
      <c r="F157" s="3" t="s">
        <v>151</v>
      </c>
      <c r="G157" s="3" t="s">
        <v>395</v>
      </c>
      <c r="H157" s="2">
        <v>79</v>
      </c>
      <c r="I157" s="2">
        <v>79</v>
      </c>
    </row>
    <row r="158" spans="1:9" x14ac:dyDescent="0.2">
      <c r="A158" s="3" t="s">
        <v>219</v>
      </c>
      <c r="B158" s="3" t="s">
        <v>218</v>
      </c>
      <c r="C158" s="3" t="s">
        <v>202</v>
      </c>
      <c r="D158" s="3" t="s">
        <v>217</v>
      </c>
      <c r="E158" s="3" t="s">
        <v>216</v>
      </c>
      <c r="F158" s="3" t="s">
        <v>151</v>
      </c>
      <c r="G158" s="3" t="s">
        <v>215</v>
      </c>
      <c r="H158" s="2">
        <v>89</v>
      </c>
      <c r="I158" s="2">
        <v>89</v>
      </c>
    </row>
    <row r="159" spans="1:9" x14ac:dyDescent="0.2">
      <c r="A159" s="3" t="s">
        <v>155</v>
      </c>
      <c r="B159" s="3" t="s">
        <v>154</v>
      </c>
      <c r="C159" s="3"/>
      <c r="D159" s="3" t="s">
        <v>153</v>
      </c>
      <c r="E159" s="3" t="s">
        <v>152</v>
      </c>
      <c r="F159" s="3" t="s">
        <v>151</v>
      </c>
      <c r="G159" s="3" t="s">
        <v>150</v>
      </c>
      <c r="H159" s="2">
        <v>80</v>
      </c>
      <c r="I159" s="2">
        <v>80</v>
      </c>
    </row>
    <row r="160" spans="1:9" x14ac:dyDescent="0.2">
      <c r="A160" s="3" t="s">
        <v>1056</v>
      </c>
      <c r="B160" s="3" t="s">
        <v>1055</v>
      </c>
      <c r="C160" s="3"/>
      <c r="D160" s="3" t="s">
        <v>1054</v>
      </c>
      <c r="E160" s="3" t="s">
        <v>1053</v>
      </c>
      <c r="F160" s="3" t="s">
        <v>232</v>
      </c>
      <c r="G160" s="3" t="s">
        <v>1052</v>
      </c>
      <c r="H160" s="2">
        <v>76</v>
      </c>
      <c r="I160" s="2">
        <v>76</v>
      </c>
    </row>
    <row r="161" spans="1:9" x14ac:dyDescent="0.2">
      <c r="A161" s="3" t="s">
        <v>961</v>
      </c>
      <c r="B161" s="3" t="s">
        <v>960</v>
      </c>
      <c r="C161" s="3"/>
      <c r="D161" s="3" t="s">
        <v>959</v>
      </c>
      <c r="E161" s="3" t="s">
        <v>958</v>
      </c>
      <c r="F161" s="3" t="s">
        <v>232</v>
      </c>
      <c r="G161" s="3" t="s">
        <v>957</v>
      </c>
      <c r="H161" s="2">
        <v>39</v>
      </c>
      <c r="I161" s="2">
        <v>39</v>
      </c>
    </row>
    <row r="162" spans="1:9" x14ac:dyDescent="0.2">
      <c r="A162" s="3" t="s">
        <v>937</v>
      </c>
      <c r="B162" s="3" t="s">
        <v>936</v>
      </c>
      <c r="C162" s="3"/>
      <c r="D162" s="3" t="s">
        <v>935</v>
      </c>
      <c r="E162" s="3" t="s">
        <v>934</v>
      </c>
      <c r="F162" s="3" t="s">
        <v>232</v>
      </c>
      <c r="G162" s="3" t="s">
        <v>933</v>
      </c>
      <c r="H162" s="2">
        <v>76</v>
      </c>
      <c r="I162" s="2">
        <v>76</v>
      </c>
    </row>
    <row r="163" spans="1:9" x14ac:dyDescent="0.2">
      <c r="A163" s="3" t="s">
        <v>456</v>
      </c>
      <c r="B163" s="3" t="s">
        <v>923</v>
      </c>
      <c r="C163" s="3"/>
      <c r="D163" s="3" t="s">
        <v>922</v>
      </c>
      <c r="E163" s="3" t="s">
        <v>921</v>
      </c>
      <c r="F163" s="3" t="s">
        <v>232</v>
      </c>
      <c r="G163" s="3" t="s">
        <v>920</v>
      </c>
      <c r="H163" s="2">
        <v>97</v>
      </c>
      <c r="I163" s="2">
        <v>97</v>
      </c>
    </row>
    <row r="164" spans="1:9" x14ac:dyDescent="0.2">
      <c r="A164" s="3" t="s">
        <v>909</v>
      </c>
      <c r="B164" s="3" t="s">
        <v>900</v>
      </c>
      <c r="C164" s="3"/>
      <c r="D164" s="3" t="s">
        <v>908</v>
      </c>
      <c r="E164" s="3" t="s">
        <v>907</v>
      </c>
      <c r="F164" s="3" t="s">
        <v>232</v>
      </c>
      <c r="G164" s="3" t="s">
        <v>906</v>
      </c>
      <c r="H164" s="2">
        <v>100</v>
      </c>
      <c r="I164" s="2">
        <v>100</v>
      </c>
    </row>
    <row r="165" spans="1:9" x14ac:dyDescent="0.2">
      <c r="A165" s="3" t="s">
        <v>905</v>
      </c>
      <c r="B165" s="3" t="s">
        <v>900</v>
      </c>
      <c r="C165" s="3"/>
      <c r="D165" s="3" t="s">
        <v>904</v>
      </c>
      <c r="E165" s="3" t="s">
        <v>903</v>
      </c>
      <c r="F165" s="3" t="s">
        <v>232</v>
      </c>
      <c r="G165" s="3" t="s">
        <v>902</v>
      </c>
      <c r="H165" s="2">
        <v>23</v>
      </c>
      <c r="I165" s="2">
        <v>23</v>
      </c>
    </row>
    <row r="166" spans="1:9" x14ac:dyDescent="0.2">
      <c r="A166" s="3" t="s">
        <v>847</v>
      </c>
      <c r="B166" s="3" t="s">
        <v>846</v>
      </c>
      <c r="C166" s="3" t="s">
        <v>202</v>
      </c>
      <c r="D166" s="3" t="s">
        <v>845</v>
      </c>
      <c r="E166" s="3" t="s">
        <v>844</v>
      </c>
      <c r="F166" s="3" t="s">
        <v>232</v>
      </c>
      <c r="G166" s="3" t="s">
        <v>843</v>
      </c>
      <c r="H166" s="2">
        <v>47</v>
      </c>
      <c r="I166" s="2">
        <v>47</v>
      </c>
    </row>
    <row r="167" spans="1:9" x14ac:dyDescent="0.2">
      <c r="A167" s="3" t="s">
        <v>759</v>
      </c>
      <c r="B167" s="3" t="s">
        <v>758</v>
      </c>
      <c r="C167" s="3"/>
      <c r="D167" s="3" t="s">
        <v>757</v>
      </c>
      <c r="E167" s="3" t="s">
        <v>756</v>
      </c>
      <c r="F167" s="3" t="s">
        <v>232</v>
      </c>
      <c r="G167" s="3" t="s">
        <v>755</v>
      </c>
      <c r="H167" s="2">
        <v>27</v>
      </c>
      <c r="I167" s="2">
        <v>27</v>
      </c>
    </row>
    <row r="168" spans="1:9" x14ac:dyDescent="0.2">
      <c r="A168" s="3" t="s">
        <v>754</v>
      </c>
      <c r="B168" s="3" t="s">
        <v>753</v>
      </c>
      <c r="C168" s="3" t="s">
        <v>202</v>
      </c>
      <c r="D168" s="3" t="s">
        <v>752</v>
      </c>
      <c r="E168" s="3" t="s">
        <v>751</v>
      </c>
      <c r="F168" s="3" t="s">
        <v>232</v>
      </c>
      <c r="G168" s="3" t="s">
        <v>750</v>
      </c>
      <c r="H168" s="2">
        <v>60</v>
      </c>
      <c r="I168" s="2">
        <v>60</v>
      </c>
    </row>
    <row r="169" spans="1:9" x14ac:dyDescent="0.2">
      <c r="A169" s="3" t="s">
        <v>749</v>
      </c>
      <c r="B169" s="3" t="s">
        <v>748</v>
      </c>
      <c r="C169" s="3"/>
      <c r="D169" s="3" t="s">
        <v>747</v>
      </c>
      <c r="E169" s="3" t="s">
        <v>746</v>
      </c>
      <c r="F169" s="3" t="s">
        <v>232</v>
      </c>
      <c r="G169" s="3" t="s">
        <v>745</v>
      </c>
      <c r="H169" s="2">
        <v>28</v>
      </c>
      <c r="I169" s="2">
        <v>28</v>
      </c>
    </row>
    <row r="170" spans="1:9" x14ac:dyDescent="0.2">
      <c r="A170" s="3" t="s">
        <v>581</v>
      </c>
      <c r="B170" s="3" t="s">
        <v>580</v>
      </c>
      <c r="C170" s="3"/>
      <c r="D170" s="3" t="s">
        <v>579</v>
      </c>
      <c r="E170" s="3" t="s">
        <v>578</v>
      </c>
      <c r="F170" s="3" t="s">
        <v>232</v>
      </c>
      <c r="G170" s="3" t="s">
        <v>577</v>
      </c>
      <c r="H170" s="2">
        <v>96</v>
      </c>
      <c r="I170" s="2">
        <v>96</v>
      </c>
    </row>
    <row r="171" spans="1:9" x14ac:dyDescent="0.2">
      <c r="A171" s="3" t="s">
        <v>527</v>
      </c>
      <c r="B171" s="3" t="s">
        <v>526</v>
      </c>
      <c r="C171" s="3" t="s">
        <v>202</v>
      </c>
      <c r="D171" s="3" t="s">
        <v>525</v>
      </c>
      <c r="E171" s="3" t="s">
        <v>524</v>
      </c>
      <c r="F171" s="3" t="s">
        <v>232</v>
      </c>
      <c r="G171" s="3" t="s">
        <v>523</v>
      </c>
      <c r="H171" s="2">
        <v>29</v>
      </c>
      <c r="I171" s="2">
        <v>29</v>
      </c>
    </row>
    <row r="172" spans="1:9" x14ac:dyDescent="0.2">
      <c r="A172" s="3" t="s">
        <v>491</v>
      </c>
      <c r="B172" s="3" t="s">
        <v>490</v>
      </c>
      <c r="C172" s="3"/>
      <c r="D172" s="3" t="s">
        <v>489</v>
      </c>
      <c r="E172" s="3" t="s">
        <v>488</v>
      </c>
      <c r="F172" s="3" t="s">
        <v>232</v>
      </c>
      <c r="G172" s="3" t="s">
        <v>487</v>
      </c>
      <c r="H172" s="2">
        <v>92</v>
      </c>
      <c r="I172" s="2">
        <v>92</v>
      </c>
    </row>
    <row r="173" spans="1:9" x14ac:dyDescent="0.2">
      <c r="A173" s="3" t="s">
        <v>333</v>
      </c>
      <c r="B173" s="3" t="s">
        <v>332</v>
      </c>
      <c r="C173" s="3" t="s">
        <v>202</v>
      </c>
      <c r="D173" s="3" t="s">
        <v>331</v>
      </c>
      <c r="E173" s="3" t="s">
        <v>330</v>
      </c>
      <c r="F173" s="3" t="s">
        <v>232</v>
      </c>
      <c r="G173" s="3" t="s">
        <v>329</v>
      </c>
      <c r="H173" s="2">
        <v>100</v>
      </c>
      <c r="I173" s="2">
        <v>100</v>
      </c>
    </row>
    <row r="174" spans="1:9" x14ac:dyDescent="0.2">
      <c r="A174" s="3" t="s">
        <v>298</v>
      </c>
      <c r="B174" s="3" t="s">
        <v>297</v>
      </c>
      <c r="C174" s="3" t="s">
        <v>196</v>
      </c>
      <c r="D174" s="3" t="s">
        <v>296</v>
      </c>
      <c r="E174" s="3" t="s">
        <v>295</v>
      </c>
      <c r="F174" s="3" t="s">
        <v>232</v>
      </c>
      <c r="G174" s="3" t="s">
        <v>294</v>
      </c>
      <c r="H174" s="2">
        <v>69</v>
      </c>
      <c r="I174" s="2">
        <v>69</v>
      </c>
    </row>
    <row r="175" spans="1:9" x14ac:dyDescent="0.2">
      <c r="A175" s="3" t="s">
        <v>278</v>
      </c>
      <c r="B175" s="3" t="s">
        <v>277</v>
      </c>
      <c r="C175" s="3"/>
      <c r="D175" s="3" t="s">
        <v>276</v>
      </c>
      <c r="E175" s="3" t="s">
        <v>275</v>
      </c>
      <c r="F175" s="3" t="s">
        <v>232</v>
      </c>
      <c r="G175" s="3" t="s">
        <v>274</v>
      </c>
      <c r="H175" s="2">
        <v>100</v>
      </c>
      <c r="I175" s="2">
        <v>100</v>
      </c>
    </row>
    <row r="176" spans="1:9" x14ac:dyDescent="0.2">
      <c r="A176" s="3" t="s">
        <v>252</v>
      </c>
      <c r="B176" s="3" t="s">
        <v>251</v>
      </c>
      <c r="C176" s="3"/>
      <c r="D176" s="3" t="s">
        <v>250</v>
      </c>
      <c r="E176" s="3" t="s">
        <v>249</v>
      </c>
      <c r="F176" s="3" t="s">
        <v>232</v>
      </c>
      <c r="G176" s="3" t="s">
        <v>248</v>
      </c>
      <c r="H176" s="2">
        <v>94</v>
      </c>
      <c r="I176" s="2">
        <v>94</v>
      </c>
    </row>
    <row r="177" spans="1:9" x14ac:dyDescent="0.2">
      <c r="A177" s="3" t="s">
        <v>236</v>
      </c>
      <c r="B177" s="3" t="s">
        <v>235</v>
      </c>
      <c r="C177" s="3"/>
      <c r="D177" s="3" t="s">
        <v>234</v>
      </c>
      <c r="E177" s="3" t="s">
        <v>233</v>
      </c>
      <c r="F177" s="3" t="s">
        <v>232</v>
      </c>
      <c r="G177" s="3" t="s">
        <v>231</v>
      </c>
      <c r="H177" s="2">
        <v>100</v>
      </c>
      <c r="I177" s="2">
        <v>100</v>
      </c>
    </row>
    <row r="178" spans="1:9" x14ac:dyDescent="0.2">
      <c r="A178" s="3" t="s">
        <v>754</v>
      </c>
      <c r="B178" s="3" t="s">
        <v>1175</v>
      </c>
      <c r="C178" s="3"/>
      <c r="D178" s="3" t="s">
        <v>1174</v>
      </c>
      <c r="E178" s="3" t="s">
        <v>1173</v>
      </c>
      <c r="F178" s="3" t="s">
        <v>163</v>
      </c>
      <c r="G178" s="3" t="s">
        <v>1172</v>
      </c>
      <c r="H178" s="2">
        <v>51</v>
      </c>
      <c r="I178" s="2">
        <v>51</v>
      </c>
    </row>
    <row r="179" spans="1:9" x14ac:dyDescent="0.2">
      <c r="A179" s="3" t="s">
        <v>209</v>
      </c>
      <c r="B179" s="3" t="s">
        <v>1104</v>
      </c>
      <c r="C179" s="3"/>
      <c r="D179" s="3" t="s">
        <v>1103</v>
      </c>
      <c r="E179" s="3" t="s">
        <v>1102</v>
      </c>
      <c r="F179" s="3" t="s">
        <v>163</v>
      </c>
      <c r="G179" s="3" t="s">
        <v>1101</v>
      </c>
      <c r="H179" s="2">
        <v>85</v>
      </c>
      <c r="I179" s="2">
        <v>85</v>
      </c>
    </row>
    <row r="180" spans="1:9" x14ac:dyDescent="0.2">
      <c r="A180" s="3" t="s">
        <v>1071</v>
      </c>
      <c r="B180" s="3" t="s">
        <v>1070</v>
      </c>
      <c r="C180" s="3" t="s">
        <v>500</v>
      </c>
      <c r="D180" s="3" t="s">
        <v>1069</v>
      </c>
      <c r="E180" s="3" t="s">
        <v>1068</v>
      </c>
      <c r="F180" s="3" t="s">
        <v>163</v>
      </c>
      <c r="G180" s="3" t="s">
        <v>1067</v>
      </c>
      <c r="H180" s="2">
        <v>61</v>
      </c>
      <c r="I180" s="2">
        <v>61</v>
      </c>
    </row>
    <row r="181" spans="1:9" x14ac:dyDescent="0.2">
      <c r="A181" s="3" t="s">
        <v>792</v>
      </c>
      <c r="B181" s="3" t="s">
        <v>969</v>
      </c>
      <c r="C181" s="3"/>
      <c r="D181" s="3" t="s">
        <v>968</v>
      </c>
      <c r="E181" s="3" t="s">
        <v>967</v>
      </c>
      <c r="F181" s="3" t="s">
        <v>163</v>
      </c>
      <c r="G181" s="3" t="s">
        <v>966</v>
      </c>
      <c r="H181" s="2">
        <v>93</v>
      </c>
      <c r="I181" s="2">
        <v>93</v>
      </c>
    </row>
    <row r="182" spans="1:9" x14ac:dyDescent="0.2">
      <c r="A182" s="3" t="s">
        <v>896</v>
      </c>
      <c r="B182" s="3" t="s">
        <v>895</v>
      </c>
      <c r="C182" s="3" t="s">
        <v>196</v>
      </c>
      <c r="D182" s="3" t="s">
        <v>894</v>
      </c>
      <c r="E182" s="3" t="s">
        <v>893</v>
      </c>
      <c r="F182" s="3" t="s">
        <v>163</v>
      </c>
      <c r="G182" s="3" t="s">
        <v>892</v>
      </c>
      <c r="H182" s="2">
        <v>91</v>
      </c>
      <c r="I182" s="2">
        <v>91</v>
      </c>
    </row>
    <row r="183" spans="1:9" x14ac:dyDescent="0.2">
      <c r="A183" s="3" t="s">
        <v>872</v>
      </c>
      <c r="B183" s="3" t="s">
        <v>871</v>
      </c>
      <c r="C183" s="3"/>
      <c r="D183" s="3" t="s">
        <v>870</v>
      </c>
      <c r="E183" s="3" t="s">
        <v>869</v>
      </c>
      <c r="F183" s="3" t="s">
        <v>163</v>
      </c>
      <c r="G183" s="3" t="s">
        <v>868</v>
      </c>
      <c r="H183" s="2">
        <v>76</v>
      </c>
      <c r="I183" s="2">
        <v>76</v>
      </c>
    </row>
    <row r="184" spans="1:9" x14ac:dyDescent="0.2">
      <c r="A184" s="3" t="s">
        <v>672</v>
      </c>
      <c r="B184" s="3" t="s">
        <v>667</v>
      </c>
      <c r="C184" s="3" t="s">
        <v>196</v>
      </c>
      <c r="D184" s="3" t="s">
        <v>671</v>
      </c>
      <c r="E184" s="3" t="s">
        <v>670</v>
      </c>
      <c r="F184" s="3" t="s">
        <v>163</v>
      </c>
      <c r="G184" s="3" t="s">
        <v>669</v>
      </c>
      <c r="H184" s="2">
        <v>67</v>
      </c>
      <c r="I184" s="2">
        <v>67</v>
      </c>
    </row>
    <row r="185" spans="1:9" x14ac:dyDescent="0.2">
      <c r="A185" s="3" t="s">
        <v>649</v>
      </c>
      <c r="B185" s="3" t="s">
        <v>648</v>
      </c>
      <c r="C185" s="3"/>
      <c r="D185" s="3" t="s">
        <v>647</v>
      </c>
      <c r="E185" s="3" t="s">
        <v>646</v>
      </c>
      <c r="F185" s="3" t="s">
        <v>163</v>
      </c>
      <c r="G185" s="3" t="s">
        <v>645</v>
      </c>
      <c r="H185" s="2">
        <v>48</v>
      </c>
      <c r="I185" s="2">
        <v>48</v>
      </c>
    </row>
    <row r="186" spans="1:9" x14ac:dyDescent="0.2">
      <c r="A186" s="3" t="s">
        <v>18</v>
      </c>
      <c r="B186" s="3" t="s">
        <v>620</v>
      </c>
      <c r="C186" s="3" t="s">
        <v>196</v>
      </c>
      <c r="D186" s="3" t="s">
        <v>619</v>
      </c>
      <c r="E186" s="3" t="s">
        <v>618</v>
      </c>
      <c r="F186" s="3" t="s">
        <v>163</v>
      </c>
      <c r="G186" s="3" t="s">
        <v>617</v>
      </c>
      <c r="H186" s="2">
        <v>97</v>
      </c>
      <c r="I186" s="2">
        <v>97</v>
      </c>
    </row>
    <row r="187" spans="1:9" x14ac:dyDescent="0.2">
      <c r="A187" s="3" t="s">
        <v>611</v>
      </c>
      <c r="B187" s="3" t="s">
        <v>610</v>
      </c>
      <c r="C187" s="3" t="s">
        <v>202</v>
      </c>
      <c r="D187" s="3" t="s">
        <v>609</v>
      </c>
      <c r="E187" s="3" t="s">
        <v>608</v>
      </c>
      <c r="F187" s="3" t="s">
        <v>163</v>
      </c>
      <c r="G187" s="3" t="s">
        <v>607</v>
      </c>
      <c r="H187" s="2">
        <v>77</v>
      </c>
      <c r="I187" s="2">
        <v>77</v>
      </c>
    </row>
    <row r="188" spans="1:9" x14ac:dyDescent="0.2">
      <c r="A188" s="3" t="s">
        <v>273</v>
      </c>
      <c r="B188" s="3" t="s">
        <v>272</v>
      </c>
      <c r="C188" s="3"/>
      <c r="D188" s="3" t="s">
        <v>271</v>
      </c>
      <c r="E188" s="3" t="s">
        <v>270</v>
      </c>
      <c r="F188" s="3" t="s">
        <v>163</v>
      </c>
      <c r="G188" s="3" t="s">
        <v>269</v>
      </c>
      <c r="H188" s="2">
        <v>35</v>
      </c>
      <c r="I188" s="2">
        <v>35</v>
      </c>
    </row>
    <row r="189" spans="1:9" x14ac:dyDescent="0.2">
      <c r="A189" s="3" t="s">
        <v>263</v>
      </c>
      <c r="B189" s="3" t="s">
        <v>262</v>
      </c>
      <c r="C189" s="3"/>
      <c r="D189" s="3" t="s">
        <v>261</v>
      </c>
      <c r="E189" s="3" t="s">
        <v>260</v>
      </c>
      <c r="F189" s="3" t="s">
        <v>163</v>
      </c>
      <c r="G189" s="3" t="s">
        <v>259</v>
      </c>
      <c r="H189" s="2">
        <v>100</v>
      </c>
      <c r="I189" s="2">
        <v>100</v>
      </c>
    </row>
    <row r="190" spans="1:9" x14ac:dyDescent="0.2">
      <c r="A190" s="3" t="s">
        <v>230</v>
      </c>
      <c r="B190" s="3" t="s">
        <v>225</v>
      </c>
      <c r="C190" s="3" t="s">
        <v>202</v>
      </c>
      <c r="D190" s="3" t="s">
        <v>229</v>
      </c>
      <c r="E190" s="3" t="s">
        <v>228</v>
      </c>
      <c r="F190" s="3" t="s">
        <v>163</v>
      </c>
      <c r="G190" s="3" t="s">
        <v>227</v>
      </c>
      <c r="H190" s="2">
        <v>46</v>
      </c>
      <c r="I190" s="2">
        <v>46</v>
      </c>
    </row>
    <row r="191" spans="1:9" x14ac:dyDescent="0.2">
      <c r="A191" s="3" t="s">
        <v>167</v>
      </c>
      <c r="B191" s="3" t="s">
        <v>166</v>
      </c>
      <c r="C191" s="3"/>
      <c r="D191" s="3" t="s">
        <v>165</v>
      </c>
      <c r="E191" s="3" t="s">
        <v>164</v>
      </c>
      <c r="F191" s="3" t="s">
        <v>163</v>
      </c>
      <c r="G191" s="3" t="s">
        <v>162</v>
      </c>
      <c r="H191" s="2">
        <v>97</v>
      </c>
      <c r="I191" s="2">
        <v>97</v>
      </c>
    </row>
    <row r="192" spans="1:9" x14ac:dyDescent="0.2">
      <c r="A192" s="3" t="s">
        <v>1242</v>
      </c>
      <c r="B192" s="3" t="s">
        <v>1241</v>
      </c>
      <c r="C192" s="3" t="s">
        <v>202</v>
      </c>
      <c r="D192" s="3" t="s">
        <v>1240</v>
      </c>
      <c r="E192" s="3" t="s">
        <v>1239</v>
      </c>
      <c r="F192" s="3" t="s">
        <v>169</v>
      </c>
      <c r="G192" s="3" t="s">
        <v>1238</v>
      </c>
      <c r="H192" s="2">
        <v>96</v>
      </c>
      <c r="I192" s="2">
        <v>96</v>
      </c>
    </row>
    <row r="193" spans="1:9" x14ac:dyDescent="0.2">
      <c r="A193" s="3" t="s">
        <v>1209</v>
      </c>
      <c r="B193" s="3" t="s">
        <v>1208</v>
      </c>
      <c r="C193" s="3"/>
      <c r="D193" s="3" t="s">
        <v>1207</v>
      </c>
      <c r="E193" s="3" t="s">
        <v>1206</v>
      </c>
      <c r="F193" s="3" t="s">
        <v>169</v>
      </c>
      <c r="G193" s="3" t="s">
        <v>1205</v>
      </c>
      <c r="H193" s="2">
        <v>100</v>
      </c>
      <c r="I193" s="2">
        <v>100</v>
      </c>
    </row>
    <row r="194" spans="1:9" x14ac:dyDescent="0.2">
      <c r="A194" s="3" t="s">
        <v>409</v>
      </c>
      <c r="B194" s="3" t="s">
        <v>1171</v>
      </c>
      <c r="C194" s="3"/>
      <c r="D194" s="3" t="s">
        <v>1170</v>
      </c>
      <c r="E194" s="3" t="s">
        <v>1169</v>
      </c>
      <c r="F194" s="3" t="s">
        <v>169</v>
      </c>
      <c r="G194" s="3" t="s">
        <v>1168</v>
      </c>
      <c r="H194" s="2">
        <v>76</v>
      </c>
      <c r="I194" s="2">
        <v>76</v>
      </c>
    </row>
    <row r="195" spans="1:9" x14ac:dyDescent="0.2">
      <c r="A195" s="3" t="s">
        <v>1167</v>
      </c>
      <c r="B195" s="3" t="s">
        <v>1166</v>
      </c>
      <c r="C195" s="3"/>
      <c r="D195" s="3" t="s">
        <v>1165</v>
      </c>
      <c r="E195" s="3" t="s">
        <v>1164</v>
      </c>
      <c r="F195" s="3" t="s">
        <v>169</v>
      </c>
      <c r="G195" s="3" t="s">
        <v>1163</v>
      </c>
      <c r="H195" s="2">
        <v>91</v>
      </c>
      <c r="I195" s="2">
        <v>91</v>
      </c>
    </row>
    <row r="196" spans="1:9" x14ac:dyDescent="0.2">
      <c r="A196" s="3" t="s">
        <v>318</v>
      </c>
      <c r="B196" s="3" t="s">
        <v>1100</v>
      </c>
      <c r="C196" s="3"/>
      <c r="D196" s="3" t="s">
        <v>1099</v>
      </c>
      <c r="E196" s="3" t="s">
        <v>1098</v>
      </c>
      <c r="F196" s="3" t="s">
        <v>169</v>
      </c>
      <c r="G196" s="3" t="s">
        <v>1097</v>
      </c>
      <c r="H196" s="2">
        <v>99</v>
      </c>
      <c r="I196" s="2">
        <v>99</v>
      </c>
    </row>
    <row r="197" spans="1:9" x14ac:dyDescent="0.2">
      <c r="A197" s="3" t="s">
        <v>1086</v>
      </c>
      <c r="B197" s="3" t="s">
        <v>1085</v>
      </c>
      <c r="C197" s="3" t="s">
        <v>202</v>
      </c>
      <c r="D197" s="3" t="s">
        <v>1084</v>
      </c>
      <c r="E197" s="3" t="s">
        <v>1083</v>
      </c>
      <c r="F197" s="3" t="s">
        <v>169</v>
      </c>
      <c r="G197" s="3" t="s">
        <v>1082</v>
      </c>
      <c r="H197" s="2">
        <v>90</v>
      </c>
      <c r="I197" s="2">
        <v>90</v>
      </c>
    </row>
    <row r="198" spans="1:9" x14ac:dyDescent="0.2">
      <c r="A198" s="3" t="s">
        <v>318</v>
      </c>
      <c r="B198" s="3" t="s">
        <v>956</v>
      </c>
      <c r="C198" s="3" t="s">
        <v>202</v>
      </c>
      <c r="D198" s="3" t="s">
        <v>955</v>
      </c>
      <c r="E198" s="3" t="s">
        <v>954</v>
      </c>
      <c r="F198" s="3" t="s">
        <v>169</v>
      </c>
      <c r="G198" s="3" t="s">
        <v>953</v>
      </c>
      <c r="H198" s="2">
        <v>100</v>
      </c>
      <c r="I198" s="2">
        <v>100</v>
      </c>
    </row>
    <row r="199" spans="1:9" x14ac:dyDescent="0.2">
      <c r="A199" s="3" t="s">
        <v>952</v>
      </c>
      <c r="B199" s="3" t="s">
        <v>951</v>
      </c>
      <c r="C199" s="3" t="s">
        <v>950</v>
      </c>
      <c r="D199" s="3" t="s">
        <v>949</v>
      </c>
      <c r="E199" s="3" t="s">
        <v>948</v>
      </c>
      <c r="F199" s="3" t="s">
        <v>169</v>
      </c>
      <c r="G199" s="3" t="s">
        <v>947</v>
      </c>
      <c r="H199" s="2">
        <v>32</v>
      </c>
      <c r="I199" s="2">
        <v>32</v>
      </c>
    </row>
    <row r="200" spans="1:9" x14ac:dyDescent="0.2">
      <c r="A200" s="3" t="s">
        <v>787</v>
      </c>
      <c r="B200" s="3" t="s">
        <v>786</v>
      </c>
      <c r="C200" s="3" t="s">
        <v>202</v>
      </c>
      <c r="D200" s="3" t="s">
        <v>785</v>
      </c>
      <c r="E200" s="3" t="s">
        <v>784</v>
      </c>
      <c r="F200" s="3" t="s">
        <v>169</v>
      </c>
      <c r="G200" s="3" t="s">
        <v>783</v>
      </c>
      <c r="H200" s="2">
        <v>100</v>
      </c>
      <c r="I200" s="2">
        <v>100</v>
      </c>
    </row>
    <row r="201" spans="1:9" x14ac:dyDescent="0.2">
      <c r="A201" s="3" t="s">
        <v>782</v>
      </c>
      <c r="B201" s="3" t="s">
        <v>781</v>
      </c>
      <c r="C201" s="3"/>
      <c r="D201" s="3" t="s">
        <v>780</v>
      </c>
      <c r="E201" s="3" t="s">
        <v>779</v>
      </c>
      <c r="F201" s="3" t="s">
        <v>169</v>
      </c>
      <c r="G201" s="3" t="s">
        <v>778</v>
      </c>
      <c r="H201" s="2">
        <v>100</v>
      </c>
      <c r="I201" s="2">
        <v>100</v>
      </c>
    </row>
    <row r="202" spans="1:9" x14ac:dyDescent="0.2">
      <c r="A202" s="3" t="s">
        <v>777</v>
      </c>
      <c r="B202" s="3" t="s">
        <v>768</v>
      </c>
      <c r="C202" s="3"/>
      <c r="D202" s="3" t="s">
        <v>776</v>
      </c>
      <c r="E202" s="3" t="s">
        <v>775</v>
      </c>
      <c r="F202" s="3" t="s">
        <v>169</v>
      </c>
      <c r="G202" s="3" t="s">
        <v>774</v>
      </c>
      <c r="H202" s="2">
        <v>75</v>
      </c>
      <c r="I202" s="2">
        <v>75</v>
      </c>
    </row>
    <row r="203" spans="1:9" x14ac:dyDescent="0.2">
      <c r="A203" s="3" t="s">
        <v>769</v>
      </c>
      <c r="B203" s="3" t="s">
        <v>768</v>
      </c>
      <c r="C203" s="3"/>
      <c r="D203" s="3" t="s">
        <v>767</v>
      </c>
      <c r="E203" s="3" t="s">
        <v>766</v>
      </c>
      <c r="F203" s="3" t="s">
        <v>169</v>
      </c>
      <c r="G203" s="3" t="s">
        <v>765</v>
      </c>
      <c r="H203" s="2">
        <v>96</v>
      </c>
      <c r="I203" s="2">
        <v>96</v>
      </c>
    </row>
    <row r="204" spans="1:9" x14ac:dyDescent="0.2">
      <c r="A204" s="3" t="s">
        <v>744</v>
      </c>
      <c r="B204" s="3" t="s">
        <v>739</v>
      </c>
      <c r="C204" s="3" t="s">
        <v>202</v>
      </c>
      <c r="D204" s="3" t="s">
        <v>743</v>
      </c>
      <c r="E204" s="3" t="s">
        <v>742</v>
      </c>
      <c r="F204" s="3" t="s">
        <v>169</v>
      </c>
      <c r="G204" s="3" t="s">
        <v>741</v>
      </c>
      <c r="H204" s="2">
        <v>86</v>
      </c>
      <c r="I204" s="2">
        <v>86</v>
      </c>
    </row>
    <row r="205" spans="1:9" x14ac:dyDescent="0.2">
      <c r="A205" s="3" t="s">
        <v>706</v>
      </c>
      <c r="B205" s="3" t="s">
        <v>705</v>
      </c>
      <c r="C205" s="3" t="s">
        <v>196</v>
      </c>
      <c r="D205" s="3" t="s">
        <v>704</v>
      </c>
      <c r="E205" s="3" t="s">
        <v>703</v>
      </c>
      <c r="F205" s="3" t="s">
        <v>169</v>
      </c>
      <c r="G205" s="3" t="s">
        <v>702</v>
      </c>
      <c r="H205" s="2">
        <v>100</v>
      </c>
      <c r="I205" s="2">
        <v>100</v>
      </c>
    </row>
    <row r="206" spans="1:9" x14ac:dyDescent="0.2">
      <c r="A206" s="3" t="s">
        <v>606</v>
      </c>
      <c r="B206" s="3" t="s">
        <v>605</v>
      </c>
      <c r="C206" s="3" t="s">
        <v>202</v>
      </c>
      <c r="D206" s="3" t="s">
        <v>604</v>
      </c>
      <c r="E206" s="3" t="s">
        <v>603</v>
      </c>
      <c r="F206" s="3" t="s">
        <v>169</v>
      </c>
      <c r="G206" s="3" t="s">
        <v>602</v>
      </c>
      <c r="H206" s="3" t="s">
        <v>220</v>
      </c>
      <c r="I206" s="3" t="s">
        <v>220</v>
      </c>
    </row>
    <row r="207" spans="1:9" x14ac:dyDescent="0.2">
      <c r="A207" s="3" t="s">
        <v>601</v>
      </c>
      <c r="B207" s="3" t="s">
        <v>600</v>
      </c>
      <c r="C207" s="3"/>
      <c r="D207" s="3" t="s">
        <v>599</v>
      </c>
      <c r="E207" s="3" t="s">
        <v>598</v>
      </c>
      <c r="F207" s="3" t="s">
        <v>169</v>
      </c>
      <c r="G207" s="3" t="s">
        <v>597</v>
      </c>
      <c r="H207" s="2">
        <v>41</v>
      </c>
      <c r="I207" s="2">
        <v>41</v>
      </c>
    </row>
    <row r="208" spans="1:9" x14ac:dyDescent="0.2">
      <c r="A208" s="3" t="s">
        <v>586</v>
      </c>
      <c r="B208" s="3" t="s">
        <v>585</v>
      </c>
      <c r="C208" s="3"/>
      <c r="D208" s="3" t="s">
        <v>584</v>
      </c>
      <c r="E208" s="3" t="s">
        <v>583</v>
      </c>
      <c r="F208" s="3" t="s">
        <v>169</v>
      </c>
      <c r="G208" s="3" t="s">
        <v>582</v>
      </c>
      <c r="H208" s="2">
        <v>86</v>
      </c>
      <c r="I208" s="2">
        <v>86</v>
      </c>
    </row>
    <row r="209" spans="1:9" x14ac:dyDescent="0.2">
      <c r="A209" s="3" t="s">
        <v>419</v>
      </c>
      <c r="B209" s="3" t="s">
        <v>418</v>
      </c>
      <c r="C209" s="3"/>
      <c r="D209" s="3" t="s">
        <v>417</v>
      </c>
      <c r="E209" s="3" t="s">
        <v>416</v>
      </c>
      <c r="F209" s="3" t="s">
        <v>169</v>
      </c>
      <c r="G209" s="3" t="s">
        <v>415</v>
      </c>
      <c r="H209" s="2">
        <v>98</v>
      </c>
      <c r="I209" s="2">
        <v>98</v>
      </c>
    </row>
    <row r="210" spans="1:9" x14ac:dyDescent="0.2">
      <c r="A210" s="3" t="s">
        <v>394</v>
      </c>
      <c r="B210" s="3" t="s">
        <v>393</v>
      </c>
      <c r="C210" s="3"/>
      <c r="D210" s="3" t="s">
        <v>392</v>
      </c>
      <c r="E210" s="3" t="s">
        <v>391</v>
      </c>
      <c r="F210" s="3" t="s">
        <v>169</v>
      </c>
      <c r="G210" s="3" t="s">
        <v>390</v>
      </c>
      <c r="H210" s="2">
        <v>96</v>
      </c>
      <c r="I210" s="2">
        <v>96</v>
      </c>
    </row>
    <row r="211" spans="1:9" x14ac:dyDescent="0.2">
      <c r="A211" s="3" t="s">
        <v>389</v>
      </c>
      <c r="B211" s="3" t="s">
        <v>388</v>
      </c>
      <c r="C211" s="3"/>
      <c r="D211" s="3" t="s">
        <v>387</v>
      </c>
      <c r="E211" s="3" t="s">
        <v>386</v>
      </c>
      <c r="F211" s="3" t="s">
        <v>169</v>
      </c>
      <c r="G211" s="3" t="s">
        <v>385</v>
      </c>
      <c r="H211" s="2">
        <v>90</v>
      </c>
      <c r="I211" s="2">
        <v>90</v>
      </c>
    </row>
    <row r="212" spans="1:9" x14ac:dyDescent="0.2">
      <c r="A212" s="3" t="s">
        <v>364</v>
      </c>
      <c r="B212" s="3" t="s">
        <v>363</v>
      </c>
      <c r="C212" s="3"/>
      <c r="D212" s="3" t="s">
        <v>362</v>
      </c>
      <c r="E212" s="3" t="s">
        <v>361</v>
      </c>
      <c r="F212" s="3" t="s">
        <v>169</v>
      </c>
      <c r="G212" s="3" t="s">
        <v>360</v>
      </c>
      <c r="H212" s="2">
        <v>100</v>
      </c>
      <c r="I212" s="2">
        <v>100</v>
      </c>
    </row>
    <row r="213" spans="1:9" x14ac:dyDescent="0.2">
      <c r="A213" s="3" t="s">
        <v>241</v>
      </c>
      <c r="B213" s="3" t="s">
        <v>240</v>
      </c>
      <c r="C213" s="3"/>
      <c r="D213" s="3" t="s">
        <v>239</v>
      </c>
      <c r="E213" s="3" t="s">
        <v>238</v>
      </c>
      <c r="F213" s="3" t="s">
        <v>169</v>
      </c>
      <c r="G213" s="3" t="s">
        <v>237</v>
      </c>
      <c r="H213" s="2">
        <v>99</v>
      </c>
      <c r="I213" s="2">
        <v>99</v>
      </c>
    </row>
    <row r="214" spans="1:9" x14ac:dyDescent="0.2">
      <c r="A214" s="3" t="s">
        <v>214</v>
      </c>
      <c r="B214" s="3" t="s">
        <v>213</v>
      </c>
      <c r="C214" s="3" t="s">
        <v>202</v>
      </c>
      <c r="D214" s="3" t="s">
        <v>212</v>
      </c>
      <c r="E214" s="3" t="s">
        <v>211</v>
      </c>
      <c r="F214" s="3" t="s">
        <v>169</v>
      </c>
      <c r="G214" s="3" t="s">
        <v>210</v>
      </c>
      <c r="H214" s="2">
        <v>89</v>
      </c>
      <c r="I214" s="2">
        <v>89</v>
      </c>
    </row>
    <row r="215" spans="1:9" x14ac:dyDescent="0.2">
      <c r="A215" s="3" t="s">
        <v>209</v>
      </c>
      <c r="B215" s="3" t="s">
        <v>208</v>
      </c>
      <c r="C215" s="3"/>
      <c r="D215" s="3" t="s">
        <v>207</v>
      </c>
      <c r="E215" s="3" t="s">
        <v>206</v>
      </c>
      <c r="F215" s="3" t="s">
        <v>169</v>
      </c>
      <c r="G215" s="3" t="s">
        <v>205</v>
      </c>
      <c r="H215" s="2">
        <v>98</v>
      </c>
      <c r="I215" s="2">
        <v>98</v>
      </c>
    </row>
    <row r="216" spans="1:9" x14ac:dyDescent="0.2">
      <c r="A216" s="3" t="s">
        <v>173</v>
      </c>
      <c r="B216" s="3" t="s">
        <v>172</v>
      </c>
      <c r="C216" s="3"/>
      <c r="D216" s="3" t="s">
        <v>171</v>
      </c>
      <c r="E216" s="3" t="s">
        <v>170</v>
      </c>
      <c r="F216" s="3" t="s">
        <v>169</v>
      </c>
      <c r="G216" s="3" t="s">
        <v>168</v>
      </c>
      <c r="H216" s="2">
        <v>100</v>
      </c>
      <c r="I216" s="2">
        <v>100</v>
      </c>
    </row>
    <row r="217" spans="1:9" x14ac:dyDescent="0.2">
      <c r="A217" s="3" t="s">
        <v>1143</v>
      </c>
      <c r="B217" s="3" t="s">
        <v>1276</v>
      </c>
      <c r="C217" s="3"/>
      <c r="D217" s="3" t="s">
        <v>1275</v>
      </c>
      <c r="E217" s="3" t="s">
        <v>1274</v>
      </c>
      <c r="F217" s="3" t="s">
        <v>243</v>
      </c>
      <c r="G217" s="3" t="s">
        <v>1273</v>
      </c>
      <c r="H217" s="2">
        <v>96</v>
      </c>
      <c r="I217" s="2">
        <v>96</v>
      </c>
    </row>
    <row r="218" spans="1:9" x14ac:dyDescent="0.2">
      <c r="A218" s="3" t="s">
        <v>456</v>
      </c>
      <c r="B218" s="3" t="s">
        <v>1184</v>
      </c>
      <c r="C218" s="3"/>
      <c r="D218" s="3" t="s">
        <v>1183</v>
      </c>
      <c r="E218" s="3" t="s">
        <v>1182</v>
      </c>
      <c r="F218" s="3" t="s">
        <v>243</v>
      </c>
      <c r="G218" s="3" t="s">
        <v>1181</v>
      </c>
      <c r="H218" s="2">
        <v>100</v>
      </c>
      <c r="I218" s="2">
        <v>100</v>
      </c>
    </row>
    <row r="219" spans="1:9" x14ac:dyDescent="0.2">
      <c r="A219" s="3" t="s">
        <v>974</v>
      </c>
      <c r="B219" s="3" t="s">
        <v>973</v>
      </c>
      <c r="C219" s="3"/>
      <c r="D219" s="3" t="s">
        <v>972</v>
      </c>
      <c r="E219" s="3" t="s">
        <v>971</v>
      </c>
      <c r="F219" s="3" t="s">
        <v>243</v>
      </c>
      <c r="G219" s="3" t="s">
        <v>970</v>
      </c>
      <c r="H219" s="2">
        <v>64</v>
      </c>
      <c r="I219" s="2">
        <v>64</v>
      </c>
    </row>
    <row r="220" spans="1:9" x14ac:dyDescent="0.2">
      <c r="A220" s="3" t="s">
        <v>942</v>
      </c>
      <c r="B220" s="3" t="s">
        <v>941</v>
      </c>
      <c r="C220" s="3"/>
      <c r="D220" s="3" t="s">
        <v>940</v>
      </c>
      <c r="E220" s="3" t="s">
        <v>939</v>
      </c>
      <c r="F220" s="3" t="s">
        <v>243</v>
      </c>
      <c r="G220" s="3" t="s">
        <v>938</v>
      </c>
      <c r="H220" s="2">
        <v>99</v>
      </c>
      <c r="I220" s="2">
        <v>99</v>
      </c>
    </row>
    <row r="221" spans="1:9" x14ac:dyDescent="0.2">
      <c r="A221" s="3" t="s">
        <v>886</v>
      </c>
      <c r="B221" s="3" t="s">
        <v>885</v>
      </c>
      <c r="C221" s="3"/>
      <c r="D221" s="3" t="s">
        <v>884</v>
      </c>
      <c r="E221" s="3" t="s">
        <v>883</v>
      </c>
      <c r="F221" s="3" t="s">
        <v>243</v>
      </c>
      <c r="G221" s="3" t="s">
        <v>882</v>
      </c>
      <c r="H221" s="2">
        <v>47</v>
      </c>
      <c r="I221" s="2">
        <v>47</v>
      </c>
    </row>
    <row r="222" spans="1:9" x14ac:dyDescent="0.2">
      <c r="A222" s="3" t="s">
        <v>740</v>
      </c>
      <c r="B222" s="3" t="s">
        <v>739</v>
      </c>
      <c r="C222" s="3"/>
      <c r="D222" s="3" t="s">
        <v>738</v>
      </c>
      <c r="E222" s="3" t="s">
        <v>737</v>
      </c>
      <c r="F222" s="3" t="s">
        <v>243</v>
      </c>
      <c r="G222" s="3" t="s">
        <v>736</v>
      </c>
      <c r="H222" s="2">
        <v>37</v>
      </c>
      <c r="I222" s="2">
        <v>37</v>
      </c>
    </row>
    <row r="223" spans="1:9" x14ac:dyDescent="0.2">
      <c r="A223" s="3" t="s">
        <v>687</v>
      </c>
      <c r="B223" s="3" t="s">
        <v>686</v>
      </c>
      <c r="C223" s="3"/>
      <c r="D223" s="3" t="s">
        <v>685</v>
      </c>
      <c r="E223" s="3" t="s">
        <v>684</v>
      </c>
      <c r="F223" s="3" t="s">
        <v>243</v>
      </c>
      <c r="G223" s="3" t="s">
        <v>683</v>
      </c>
      <c r="H223" s="2">
        <v>82</v>
      </c>
      <c r="I223" s="2">
        <v>82</v>
      </c>
    </row>
    <row r="224" spans="1:9" x14ac:dyDescent="0.2">
      <c r="A224" s="3" t="s">
        <v>451</v>
      </c>
      <c r="B224" s="3" t="s">
        <v>450</v>
      </c>
      <c r="C224" s="3"/>
      <c r="D224" s="3" t="s">
        <v>449</v>
      </c>
      <c r="E224" s="3" t="s">
        <v>448</v>
      </c>
      <c r="F224" s="3" t="s">
        <v>243</v>
      </c>
      <c r="G224" s="3" t="s">
        <v>447</v>
      </c>
      <c r="H224" s="2">
        <v>99</v>
      </c>
      <c r="I224" s="2">
        <v>99</v>
      </c>
    </row>
    <row r="225" spans="1:9" x14ac:dyDescent="0.2">
      <c r="A225" s="3" t="s">
        <v>303</v>
      </c>
      <c r="B225" s="3" t="s">
        <v>302</v>
      </c>
      <c r="C225" s="3" t="s">
        <v>196</v>
      </c>
      <c r="D225" s="3" t="s">
        <v>301</v>
      </c>
      <c r="E225" s="3" t="s">
        <v>300</v>
      </c>
      <c r="F225" s="3" t="s">
        <v>243</v>
      </c>
      <c r="G225" s="3" t="s">
        <v>299</v>
      </c>
      <c r="H225" s="2">
        <v>92</v>
      </c>
      <c r="I225" s="2">
        <v>92</v>
      </c>
    </row>
    <row r="226" spans="1:9" x14ac:dyDescent="0.2">
      <c r="A226" s="3" t="s">
        <v>288</v>
      </c>
      <c r="B226" s="3" t="s">
        <v>287</v>
      </c>
      <c r="C226" s="3"/>
      <c r="D226" s="3" t="s">
        <v>286</v>
      </c>
      <c r="E226" s="3" t="s">
        <v>285</v>
      </c>
      <c r="F226" s="3" t="s">
        <v>243</v>
      </c>
      <c r="G226" s="3" t="s">
        <v>284</v>
      </c>
      <c r="H226" s="2">
        <v>92</v>
      </c>
      <c r="I226" s="2">
        <v>92</v>
      </c>
    </row>
    <row r="227" spans="1:9" x14ac:dyDescent="0.2">
      <c r="A227" s="3" t="s">
        <v>283</v>
      </c>
      <c r="B227" s="3" t="s">
        <v>282</v>
      </c>
      <c r="C227" s="3" t="s">
        <v>202</v>
      </c>
      <c r="D227" s="3" t="s">
        <v>281</v>
      </c>
      <c r="E227" s="3" t="s">
        <v>280</v>
      </c>
      <c r="F227" s="3" t="s">
        <v>243</v>
      </c>
      <c r="G227" s="3" t="s">
        <v>279</v>
      </c>
      <c r="H227" s="2">
        <v>5</v>
      </c>
      <c r="I227" s="2">
        <v>5</v>
      </c>
    </row>
    <row r="228" spans="1:9" x14ac:dyDescent="0.2">
      <c r="A228" s="3" t="s">
        <v>247</v>
      </c>
      <c r="B228" s="3" t="s">
        <v>246</v>
      </c>
      <c r="C228" s="3"/>
      <c r="D228" s="3" t="s">
        <v>245</v>
      </c>
      <c r="E228" s="3" t="s">
        <v>244</v>
      </c>
      <c r="F228" s="3" t="s">
        <v>243</v>
      </c>
      <c r="G228" s="3" t="s">
        <v>242</v>
      </c>
      <c r="H228" s="2">
        <v>92</v>
      </c>
      <c r="I228" s="2">
        <v>92</v>
      </c>
    </row>
    <row r="229" spans="1:9" x14ac:dyDescent="0.2">
      <c r="A229" s="3" t="s">
        <v>1138</v>
      </c>
      <c r="B229" s="3" t="s">
        <v>1137</v>
      </c>
      <c r="C229" s="3" t="s">
        <v>202</v>
      </c>
      <c r="D229" s="3" t="s">
        <v>1136</v>
      </c>
      <c r="E229" s="3" t="s">
        <v>1135</v>
      </c>
      <c r="F229" s="3" t="s">
        <v>175</v>
      </c>
      <c r="G229" s="3" t="s">
        <v>1134</v>
      </c>
      <c r="H229" s="2">
        <v>66</v>
      </c>
      <c r="I229" s="2">
        <v>66</v>
      </c>
    </row>
    <row r="230" spans="1:9" x14ac:dyDescent="0.2">
      <c r="A230" s="3" t="s">
        <v>179</v>
      </c>
      <c r="B230" s="3" t="s">
        <v>178</v>
      </c>
      <c r="C230" s="3"/>
      <c r="D230" s="3" t="s">
        <v>177</v>
      </c>
      <c r="E230" s="3" t="s">
        <v>176</v>
      </c>
      <c r="F230" s="3" t="s">
        <v>175</v>
      </c>
      <c r="G230" s="3" t="s">
        <v>174</v>
      </c>
      <c r="H230" s="2">
        <v>86</v>
      </c>
      <c r="I230" s="2">
        <v>86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2:I230">
    <sortCondition ref="F1:F230"/>
  </sortState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Gradescope</vt:lpstr>
      <vt:lpstr>Exams by Exam</vt:lpstr>
      <vt:lpstr>QuizzesByQuiz</vt:lpstr>
      <vt:lpstr>ExcusedQuizzes</vt:lpstr>
      <vt:lpstr>Webwork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Klar</dc:creator>
  <cp:lastModifiedBy>Trevor Klar</cp:lastModifiedBy>
  <dcterms:created xsi:type="dcterms:W3CDTF">2022-06-09T05:53:32Z</dcterms:created>
  <dcterms:modified xsi:type="dcterms:W3CDTF">2022-06-09T07:37:05Z</dcterms:modified>
</cp:coreProperties>
</file>