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reywhitehead/Desktop/"/>
    </mc:Choice>
  </mc:AlternateContent>
  <xr:revisionPtr revIDLastSave="0" documentId="8_{9FF29366-0F21-5747-B90F-844F9E9AA95D}" xr6:coauthVersionLast="47" xr6:coauthVersionMax="47" xr10:uidLastSave="{00000000-0000-0000-0000-000000000000}"/>
  <bookViews>
    <workbookView xWindow="2300" yWindow="500" windowWidth="26220" windowHeight="16440" xr2:uid="{58EC8246-FFF1-9640-8862-3F431BD6E9D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4" i="1" l="1"/>
  <c r="H24" i="1"/>
  <c r="G24" i="1"/>
  <c r="F24" i="1"/>
  <c r="E24" i="1"/>
  <c r="D24" i="1"/>
  <c r="C24" i="1"/>
  <c r="I20" i="1"/>
  <c r="H20" i="1"/>
  <c r="G20" i="1"/>
  <c r="F20" i="1"/>
  <c r="E20" i="1"/>
  <c r="D20" i="1"/>
  <c r="C20" i="1"/>
  <c r="C18" i="1"/>
  <c r="D18" i="1"/>
  <c r="E18" i="1"/>
  <c r="F18" i="1"/>
  <c r="G18" i="1"/>
  <c r="H18" i="1"/>
  <c r="I18" i="1"/>
  <c r="C19" i="1"/>
  <c r="D19" i="1"/>
  <c r="E19" i="1"/>
  <c r="F19" i="1"/>
  <c r="G19" i="1"/>
  <c r="H19" i="1"/>
  <c r="I19" i="1"/>
  <c r="D17" i="1"/>
  <c r="E17" i="1"/>
  <c r="F17" i="1"/>
  <c r="G17" i="1"/>
  <c r="H17" i="1"/>
  <c r="I17" i="1"/>
  <c r="C17" i="1"/>
  <c r="I16" i="1"/>
  <c r="H16" i="1"/>
  <c r="G16" i="1"/>
  <c r="F16" i="1"/>
  <c r="E16" i="1"/>
  <c r="D16" i="1"/>
  <c r="C16" i="1"/>
  <c r="C27" i="1" l="1"/>
  <c r="D27" i="1"/>
  <c r="H27" i="1"/>
  <c r="I27" i="1"/>
  <c r="E27" i="1"/>
  <c r="F27" i="1"/>
  <c r="G27" i="1"/>
  <c r="F29" i="1"/>
  <c r="G21" i="1"/>
  <c r="H21" i="1"/>
  <c r="H31" i="1"/>
  <c r="C21" i="1"/>
  <c r="I21" i="1"/>
  <c r="E21" i="1"/>
  <c r="D21" i="1"/>
  <c r="F21" i="1"/>
  <c r="E28" i="1"/>
  <c r="G28" i="1"/>
  <c r="I31" i="1"/>
  <c r="G30" i="1"/>
  <c r="G29" i="1"/>
  <c r="D28" i="1"/>
  <c r="I29" i="1"/>
  <c r="D31" i="1"/>
  <c r="E31" i="1"/>
  <c r="F31" i="1"/>
  <c r="G31" i="1"/>
  <c r="F30" i="1"/>
  <c r="E29" i="1"/>
  <c r="E30" i="1"/>
  <c r="D29" i="1"/>
  <c r="H29" i="1"/>
  <c r="H30" i="1"/>
  <c r="F28" i="1"/>
  <c r="D30" i="1"/>
  <c r="I30" i="1"/>
  <c r="H28" i="1"/>
  <c r="I28" i="1"/>
  <c r="C31" i="1"/>
  <c r="C28" i="1"/>
  <c r="C29" i="1"/>
  <c r="C30" i="1"/>
  <c r="K30" i="1" l="1"/>
  <c r="H36" i="1" s="1"/>
  <c r="H42" i="1" s="1"/>
  <c r="K31" i="1"/>
  <c r="I37" i="1" s="1"/>
  <c r="I43" i="1" s="1"/>
  <c r="K29" i="1"/>
  <c r="I35" i="1" s="1"/>
  <c r="I41" i="1" s="1"/>
  <c r="K27" i="1"/>
  <c r="K28" i="1"/>
  <c r="F36" i="1" l="1"/>
  <c r="F42" i="1" s="1"/>
  <c r="P42" i="1"/>
  <c r="S43" i="1"/>
  <c r="S41" i="1"/>
  <c r="R42" i="1"/>
  <c r="C36" i="1"/>
  <c r="C42" i="1" s="1"/>
  <c r="M42" i="1" s="1"/>
  <c r="H37" i="1"/>
  <c r="H43" i="1" s="1"/>
  <c r="L54" i="1"/>
  <c r="L61" i="1" s="1"/>
  <c r="E36" i="1"/>
  <c r="E42" i="1" s="1"/>
  <c r="G36" i="1"/>
  <c r="G42" i="1" s="1"/>
  <c r="I36" i="1"/>
  <c r="I42" i="1" s="1"/>
  <c r="D36" i="1"/>
  <c r="D42" i="1" s="1"/>
  <c r="G37" i="1"/>
  <c r="G43" i="1" s="1"/>
  <c r="H35" i="1"/>
  <c r="H41" i="1" s="1"/>
  <c r="E35" i="1"/>
  <c r="E41" i="1" s="1"/>
  <c r="C34" i="1"/>
  <c r="C40" i="1" s="1"/>
  <c r="D35" i="1"/>
  <c r="D41" i="1" s="1"/>
  <c r="C33" i="1"/>
  <c r="F35" i="1"/>
  <c r="F41" i="1" s="1"/>
  <c r="D37" i="1"/>
  <c r="D43" i="1" s="1"/>
  <c r="N43" i="1" s="1"/>
  <c r="G35" i="1"/>
  <c r="G41" i="1" s="1"/>
  <c r="C35" i="1"/>
  <c r="C41" i="1" s="1"/>
  <c r="E37" i="1"/>
  <c r="E43" i="1" s="1"/>
  <c r="C37" i="1"/>
  <c r="C43" i="1" s="1"/>
  <c r="F37" i="1"/>
  <c r="F43" i="1" s="1"/>
  <c r="F34" i="1"/>
  <c r="F40" i="1" s="1"/>
  <c r="E34" i="1"/>
  <c r="E40" i="1" s="1"/>
  <c r="I34" i="1"/>
  <c r="I40" i="1" s="1"/>
  <c r="D34" i="1"/>
  <c r="D40" i="1" s="1"/>
  <c r="H34" i="1"/>
  <c r="H40" i="1" s="1"/>
  <c r="G34" i="1"/>
  <c r="G40" i="1" s="1"/>
  <c r="F33" i="1"/>
  <c r="F39" i="1" s="1"/>
  <c r="I33" i="1"/>
  <c r="I39" i="1" s="1"/>
  <c r="H33" i="1"/>
  <c r="H39" i="1" s="1"/>
  <c r="G33" i="1"/>
  <c r="G39" i="1" s="1"/>
  <c r="E33" i="1"/>
  <c r="E39" i="1" s="1"/>
  <c r="D33" i="1"/>
  <c r="D39" i="1" s="1"/>
  <c r="B49" i="1" l="1"/>
  <c r="C49" i="1" s="1"/>
  <c r="N39" i="1"/>
  <c r="Q41" i="1"/>
  <c r="Q39" i="1"/>
  <c r="P41" i="1"/>
  <c r="R39" i="1"/>
  <c r="S39" i="1"/>
  <c r="P39" i="1"/>
  <c r="N40" i="1"/>
  <c r="Q43" i="1"/>
  <c r="O39" i="1"/>
  <c r="N42" i="1"/>
  <c r="D49" i="1"/>
  <c r="O40" i="1"/>
  <c r="Q42" i="1"/>
  <c r="G49" i="1"/>
  <c r="P43" i="1"/>
  <c r="E49" i="1"/>
  <c r="O42" i="1"/>
  <c r="M43" i="1"/>
  <c r="C50" i="1"/>
  <c r="M40" i="1"/>
  <c r="O43" i="1"/>
  <c r="R43" i="1"/>
  <c r="B50" i="1"/>
  <c r="S40" i="1"/>
  <c r="S42" i="1"/>
  <c r="I49" i="1"/>
  <c r="P40" i="1"/>
  <c r="N41" i="1"/>
  <c r="Q40" i="1"/>
  <c r="O41" i="1"/>
  <c r="B47" i="1"/>
  <c r="C47" i="1" s="1"/>
  <c r="R40" i="1"/>
  <c r="M41" i="1"/>
  <c r="R41" i="1"/>
  <c r="B48" i="1"/>
  <c r="I48" i="1" s="1"/>
  <c r="F49" i="1"/>
  <c r="L53" i="1"/>
  <c r="L60" i="1" s="1"/>
  <c r="N52" i="1"/>
  <c r="N59" i="1" s="1"/>
  <c r="N54" i="1"/>
  <c r="N61" i="1" s="1"/>
  <c r="N55" i="1"/>
  <c r="N62" i="1" s="1"/>
  <c r="N51" i="1"/>
  <c r="N58" i="1" s="1"/>
  <c r="C39" i="1"/>
  <c r="L51" i="1"/>
  <c r="L58" i="1" s="1"/>
  <c r="N53" i="1"/>
  <c r="N60" i="1" s="1"/>
  <c r="L55" i="1"/>
  <c r="L62" i="1" s="1"/>
  <c r="L52" i="1"/>
  <c r="L59" i="1" s="1"/>
  <c r="E47" i="1" l="1"/>
  <c r="Q44" i="1"/>
  <c r="D47" i="1"/>
  <c r="I47" i="1"/>
  <c r="G47" i="1"/>
  <c r="F47" i="1"/>
  <c r="C48" i="1"/>
  <c r="F48" i="1"/>
  <c r="D50" i="1"/>
  <c r="I50" i="1"/>
  <c r="R44" i="1"/>
  <c r="E50" i="1"/>
  <c r="F50" i="1"/>
  <c r="O44" i="1"/>
  <c r="G48" i="1"/>
  <c r="P44" i="1"/>
  <c r="S44" i="1"/>
  <c r="E48" i="1"/>
  <c r="G50" i="1"/>
  <c r="M39" i="1"/>
  <c r="M44" i="1" s="1"/>
  <c r="D48" i="1"/>
  <c r="B46" i="1"/>
  <c r="C46" i="1" s="1"/>
  <c r="N44" i="1"/>
  <c r="O46" i="1" l="1"/>
  <c r="M46" i="1"/>
  <c r="R46" i="1"/>
  <c r="S46" i="1"/>
  <c r="Q46" i="1"/>
  <c r="N46" i="1"/>
  <c r="P46" i="1"/>
  <c r="D46" i="1"/>
  <c r="E46" i="1"/>
  <c r="I46" i="1"/>
  <c r="G46" i="1"/>
  <c r="F4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tc={5BD23B2D-8A93-5E49-9737-F5608FB11D06}</author>
  </authors>
  <commentList>
    <comment ref="B46" authorId="0" shapeId="0" xr:uid="{5BD23B2D-8A93-5E49-9737-F5608FB11D06}">
      <text>
        <t>[Threaded comment]
Your version of Excel allows you to read this threaded comment; however, any edits to it will get removed if the file is opened in a newer version of Excel. Learn more: https://go.microsoft.com/fwlink/?linkid=870924
Comment:
    Weighted redistribution to other race percentages in order to get rid of the 2+ races category</t>
      </text>
    </comment>
  </commentList>
</comments>
</file>

<file path=xl/sharedStrings.xml><?xml version="1.0" encoding="utf-8"?>
<sst xmlns="http://schemas.openxmlformats.org/spreadsheetml/2006/main" count="42" uniqueCount="27">
  <si>
    <t>White</t>
  </si>
  <si>
    <t>Asian</t>
  </si>
  <si>
    <t xml:space="preserve">Black </t>
  </si>
  <si>
    <t>Hispanic</t>
  </si>
  <si>
    <t>American Indian</t>
  </si>
  <si>
    <t>Pacific Islander</t>
  </si>
  <si>
    <t>2+</t>
  </si>
  <si>
    <t>Quintile</t>
  </si>
  <si>
    <t>Black</t>
  </si>
  <si>
    <t>% of Population</t>
  </si>
  <si>
    <t>US Population</t>
  </si>
  <si>
    <t>Sum</t>
  </si>
  <si>
    <t>Number of People</t>
  </si>
  <si>
    <t>Calculator: https://dqydj.com/income-by-race/</t>
  </si>
  <si>
    <t>Census Data: https://www.census.gov/quickfacts/fact/table/US/PST045221</t>
  </si>
  <si>
    <t>Income Quintiles: https://www.census.gov/data/tables/time-series/demo/income-poverty/historical-income-households.html</t>
  </si>
  <si>
    <t>Income Separators ($)</t>
  </si>
  <si>
    <t>Sum Checker</t>
  </si>
  <si>
    <t>People per Quintile</t>
  </si>
  <si>
    <t xml:space="preserve">% of US Population </t>
  </si>
  <si>
    <t>Final Data</t>
  </si>
  <si>
    <t>by Quintile</t>
  </si>
  <si>
    <t>Two+</t>
  </si>
  <si>
    <t>Affirmative Action</t>
  </si>
  <si>
    <t xml:space="preserve">Non-Affirmative Action </t>
  </si>
  <si>
    <t>Whitehead, Bieber, Omelia</t>
  </si>
  <si>
    <t>DATA BY RACE FOR INCOME QUINTILES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</si>
</sst>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0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7">
    <xf numFmtId="0" fontId="0" fillId="0" borderId="0" xfId="0"/>
    <xf numFmtId="10" fontId="0" fillId="0" borderId="3" xfId="1" applyNumberFormat="1" applyFont="1" applyBorder="1"/>
    <xf numFmtId="10" fontId="0" fillId="0" borderId="4" xfId="1" applyNumberFormat="1" applyFont="1" applyBorder="1"/>
    <xf numFmtId="10" fontId="0" fillId="0" borderId="5" xfId="1" applyNumberFormat="1" applyFont="1" applyBorder="1"/>
    <xf numFmtId="10" fontId="0" fillId="0" borderId="6" xfId="1" applyNumberFormat="1" applyFont="1" applyBorder="1"/>
    <xf numFmtId="10" fontId="0" fillId="0" borderId="0" xfId="1" applyNumberFormat="1" applyFont="1" applyBorder="1"/>
    <xf numFmtId="10" fontId="0" fillId="0" borderId="7" xfId="1" applyNumberFormat="1" applyFont="1" applyBorder="1"/>
    <xf numFmtId="10" fontId="0" fillId="0" borderId="8" xfId="1" applyNumberFormat="1" applyFont="1" applyBorder="1"/>
    <xf numFmtId="10" fontId="0" fillId="0" borderId="9" xfId="1" applyNumberFormat="1" applyFont="1" applyBorder="1"/>
    <xf numFmtId="10" fontId="0" fillId="0" borderId="10" xfId="1" applyNumberFormat="1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3" fillId="0" borderId="0" xfId="0" applyFont="1"/>
    <xf numFmtId="3" fontId="3" fillId="0" borderId="0" xfId="0" applyNumberFormat="1" applyFont="1"/>
    <xf numFmtId="0" fontId="3" fillId="0" borderId="1" xfId="0" applyFont="1" applyBorder="1"/>
    <xf numFmtId="0" fontId="3" fillId="0" borderId="2" xfId="0" applyFont="1" applyBorder="1"/>
    <xf numFmtId="0" fontId="3" fillId="0" borderId="4" xfId="0" applyFont="1" applyBorder="1"/>
    <xf numFmtId="0" fontId="3" fillId="0" borderId="5" xfId="0" applyFont="1" applyBorder="1"/>
    <xf numFmtId="0" fontId="3" fillId="0" borderId="7" xfId="0" applyFont="1" applyBorder="1"/>
    <xf numFmtId="0" fontId="3" fillId="0" borderId="9" xfId="0" applyFont="1" applyBorder="1"/>
    <xf numFmtId="0" fontId="3" fillId="0" borderId="10" xfId="0" applyFont="1" applyBorder="1"/>
    <xf numFmtId="10" fontId="3" fillId="0" borderId="4" xfId="1" applyNumberFormat="1" applyFont="1" applyBorder="1"/>
    <xf numFmtId="3" fontId="3" fillId="0" borderId="7" xfId="0" applyNumberFormat="1" applyFont="1" applyBorder="1"/>
    <xf numFmtId="3" fontId="3" fillId="0" borderId="9" xfId="0" applyNumberFormat="1" applyFont="1" applyBorder="1"/>
    <xf numFmtId="3" fontId="3" fillId="0" borderId="10" xfId="0" applyNumberFormat="1" applyFont="1" applyBorder="1"/>
    <xf numFmtId="0" fontId="4" fillId="0" borderId="4" xfId="0" applyFont="1" applyBorder="1"/>
    <xf numFmtId="0" fontId="4" fillId="0" borderId="5" xfId="0" applyFont="1" applyBorder="1"/>
    <xf numFmtId="0" fontId="3" fillId="0" borderId="12" xfId="0" applyFont="1" applyBorder="1"/>
    <xf numFmtId="0" fontId="3" fillId="0" borderId="13" xfId="0" applyFont="1" applyBorder="1"/>
    <xf numFmtId="0" fontId="4" fillId="0" borderId="0" xfId="0" applyFont="1"/>
    <xf numFmtId="3" fontId="3" fillId="0" borderId="4" xfId="0" applyNumberFormat="1" applyFont="1" applyBorder="1" applyAlignment="1">
      <alignment horizontal="right"/>
    </xf>
    <xf numFmtId="3" fontId="3" fillId="0" borderId="5" xfId="0" applyNumberFormat="1" applyFont="1" applyBorder="1" applyAlignment="1">
      <alignment horizontal="right"/>
    </xf>
    <xf numFmtId="0" fontId="4" fillId="0" borderId="11" xfId="0" applyFont="1" applyBorder="1"/>
    <xf numFmtId="0" fontId="4" fillId="0" borderId="13" xfId="0" applyFont="1" applyBorder="1"/>
    <xf numFmtId="3" fontId="3" fillId="0" borderId="11" xfId="0" applyNumberFormat="1" applyFont="1" applyBorder="1" applyAlignment="1">
      <alignment horizontal="right"/>
    </xf>
    <xf numFmtId="3" fontId="3" fillId="0" borderId="12" xfId="0" applyNumberFormat="1" applyFont="1" applyBorder="1" applyAlignment="1">
      <alignment horizontal="right"/>
    </xf>
    <xf numFmtId="3" fontId="3" fillId="0" borderId="13" xfId="0" applyNumberFormat="1" applyFont="1" applyBorder="1" applyAlignment="1">
      <alignment horizontal="right"/>
    </xf>
    <xf numFmtId="0" fontId="4" fillId="0" borderId="12" xfId="0" applyFont="1" applyBorder="1"/>
    <xf numFmtId="0" fontId="4" fillId="0" borderId="1" xfId="0" applyFont="1" applyBorder="1"/>
    <xf numFmtId="0" fontId="4" fillId="0" borderId="14" xfId="0" applyFont="1" applyBorder="1"/>
    <xf numFmtId="0" fontId="4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1" xfId="0" applyFont="1" applyBorder="1"/>
    <xf numFmtId="0" fontId="2" fillId="0" borderId="14" xfId="0" applyFont="1" applyBorder="1"/>
    <xf numFmtId="0" fontId="2" fillId="0" borderId="2" xfId="0" applyFont="1" applyBorder="1"/>
    <xf numFmtId="10" fontId="0" fillId="0" borderId="0" xfId="1" applyNumberFormat="1" applyFont="1"/>
    <xf numFmtId="10" fontId="3" fillId="0" borderId="15" xfId="1" applyNumberFormat="1" applyFont="1" applyBorder="1"/>
    <xf numFmtId="10" fontId="0" fillId="0" borderId="0" xfId="0" applyNumberFormat="1"/>
    <xf numFmtId="10" fontId="3" fillId="0" borderId="1" xfId="1" applyNumberFormat="1" applyFont="1" applyBorder="1"/>
    <xf numFmtId="10" fontId="3" fillId="0" borderId="14" xfId="1" applyNumberFormat="1" applyFont="1" applyBorder="1"/>
    <xf numFmtId="10" fontId="3" fillId="0" borderId="2" xfId="1" applyNumberFormat="1" applyFont="1" applyBorder="1"/>
    <xf numFmtId="0" fontId="2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Whitehead, Trey" id="{53D15B4C-21A5-8145-8374-B265ED653A61}" userId="S::treywhitehead@college.harvard.edu::4feed238-2903-4e8b-8f6f-54afce328b28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46" dT="2023-05-09T17:37:17.64" personId="{53D15B4C-21A5-8145-8374-B265ED653A61}" id="{5BD23B2D-8A93-5E49-9737-F5608FB11D06}">
    <text>Weighted redistribution to other race percentages in order to get rid of the 2+ races category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FD22B-D85C-1742-A2CF-424E6C4BD59E}">
  <dimension ref="A1:S62"/>
  <sheetViews>
    <sheetView showGridLines="0" tabSelected="1" workbookViewId="0">
      <selection activeCell="B3" sqref="B3"/>
    </sheetView>
  </sheetViews>
  <sheetFormatPr baseColWidth="10" defaultRowHeight="16" x14ac:dyDescent="0.2"/>
  <cols>
    <col min="2" max="2" width="25.6640625" customWidth="1"/>
    <col min="3" max="3" width="20.5" customWidth="1"/>
    <col min="4" max="4" width="11" bestFit="1" customWidth="1"/>
    <col min="5" max="5" width="18.6640625" customWidth="1"/>
    <col min="6" max="6" width="16.83203125" customWidth="1"/>
    <col min="7" max="7" width="16" customWidth="1"/>
    <col min="8" max="8" width="16.33203125" customWidth="1"/>
    <col min="9" max="9" width="17.33203125" customWidth="1"/>
    <col min="11" max="11" width="19.5" customWidth="1"/>
    <col min="14" max="14" width="23.6640625" customWidth="1"/>
  </cols>
  <sheetData>
    <row r="1" spans="1:12" x14ac:dyDescent="0.2">
      <c r="A1" t="s">
        <v>25</v>
      </c>
    </row>
    <row r="3" spans="1:12" x14ac:dyDescent="0.2">
      <c r="B3" s="56" t="s">
        <v>26</v>
      </c>
    </row>
    <row r="5" spans="1:12" x14ac:dyDescent="0.2">
      <c r="A5" s="15"/>
      <c r="B5" s="32" t="s">
        <v>13</v>
      </c>
      <c r="C5" s="15"/>
      <c r="D5" s="15"/>
      <c r="E5" s="15"/>
      <c r="F5" s="15"/>
      <c r="G5" s="15"/>
      <c r="H5" s="15"/>
      <c r="I5" s="15"/>
      <c r="J5" s="15"/>
      <c r="K5" s="15"/>
      <c r="L5" s="15"/>
    </row>
    <row r="6" spans="1:12" x14ac:dyDescent="0.2">
      <c r="A6" s="15"/>
      <c r="B6" s="32" t="s">
        <v>14</v>
      </c>
      <c r="C6" s="15"/>
      <c r="D6" s="15"/>
      <c r="E6" s="15"/>
      <c r="F6" s="15"/>
      <c r="G6" s="15"/>
      <c r="H6" s="15"/>
      <c r="I6" s="15"/>
      <c r="J6" s="15"/>
      <c r="K6" s="15"/>
      <c r="L6" s="15"/>
    </row>
    <row r="7" spans="1:12" x14ac:dyDescent="0.2">
      <c r="A7" s="15"/>
      <c r="B7" s="32" t="s">
        <v>15</v>
      </c>
      <c r="C7" s="15"/>
      <c r="D7" s="15"/>
      <c r="E7" s="15"/>
      <c r="F7" s="15"/>
      <c r="G7" s="15"/>
      <c r="H7" s="15"/>
      <c r="I7" s="15"/>
      <c r="J7" s="15"/>
      <c r="K7" s="15"/>
      <c r="L7" s="15"/>
    </row>
    <row r="8" spans="1:12" ht="17" thickBot="1" x14ac:dyDescent="0.25">
      <c r="A8" s="15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</row>
    <row r="9" spans="1:12" ht="17" thickBot="1" x14ac:dyDescent="0.25">
      <c r="A9" s="15"/>
      <c r="B9" s="35" t="s">
        <v>16</v>
      </c>
      <c r="C9" s="28" t="s">
        <v>0</v>
      </c>
      <c r="D9" s="28" t="s">
        <v>2</v>
      </c>
      <c r="E9" s="28" t="s">
        <v>4</v>
      </c>
      <c r="F9" s="28" t="s">
        <v>1</v>
      </c>
      <c r="G9" s="28" t="s">
        <v>5</v>
      </c>
      <c r="H9" s="28" t="s">
        <v>6</v>
      </c>
      <c r="I9" s="29" t="s">
        <v>3</v>
      </c>
      <c r="J9" s="15"/>
      <c r="K9" s="17" t="s">
        <v>10</v>
      </c>
      <c r="L9" s="18">
        <v>333287557</v>
      </c>
    </row>
    <row r="10" spans="1:12" x14ac:dyDescent="0.2">
      <c r="A10" s="15"/>
      <c r="B10" s="37">
        <v>28007</v>
      </c>
      <c r="C10" s="33">
        <v>26</v>
      </c>
      <c r="D10" s="33">
        <v>38</v>
      </c>
      <c r="E10" s="33">
        <v>40</v>
      </c>
      <c r="F10" s="19">
        <v>26</v>
      </c>
      <c r="G10" s="33">
        <v>36</v>
      </c>
      <c r="H10" s="33">
        <v>40</v>
      </c>
      <c r="I10" s="34">
        <v>40</v>
      </c>
      <c r="J10" s="15"/>
      <c r="K10" s="15"/>
      <c r="L10" s="15"/>
    </row>
    <row r="11" spans="1:12" x14ac:dyDescent="0.2">
      <c r="A11" s="15"/>
      <c r="B11" s="38">
        <v>55000</v>
      </c>
      <c r="C11" s="15">
        <v>54</v>
      </c>
      <c r="D11" s="15">
        <v>71</v>
      </c>
      <c r="E11" s="15">
        <v>72</v>
      </c>
      <c r="F11" s="15">
        <v>49</v>
      </c>
      <c r="G11" s="15">
        <v>70</v>
      </c>
      <c r="H11" s="15">
        <v>67</v>
      </c>
      <c r="I11" s="21">
        <v>75</v>
      </c>
      <c r="J11" s="15"/>
      <c r="K11" s="15"/>
      <c r="L11" s="15"/>
    </row>
    <row r="12" spans="1:12" x14ac:dyDescent="0.2">
      <c r="A12" s="15"/>
      <c r="B12" s="38">
        <v>89744</v>
      </c>
      <c r="C12" s="15">
        <v>76</v>
      </c>
      <c r="D12" s="15">
        <v>88</v>
      </c>
      <c r="E12" s="15">
        <v>89</v>
      </c>
      <c r="F12" s="15">
        <v>69</v>
      </c>
      <c r="G12" s="15">
        <v>87</v>
      </c>
      <c r="H12" s="15">
        <v>84</v>
      </c>
      <c r="I12" s="21">
        <v>89</v>
      </c>
      <c r="J12" s="15"/>
      <c r="K12" s="15"/>
      <c r="L12" s="15"/>
    </row>
    <row r="13" spans="1:12" ht="17" thickBot="1" x14ac:dyDescent="0.25">
      <c r="A13" s="15"/>
      <c r="B13" s="39">
        <v>149131</v>
      </c>
      <c r="C13" s="22">
        <v>90</v>
      </c>
      <c r="D13" s="22">
        <v>95</v>
      </c>
      <c r="E13" s="22">
        <v>97</v>
      </c>
      <c r="F13" s="22">
        <v>86</v>
      </c>
      <c r="G13" s="22">
        <v>94</v>
      </c>
      <c r="H13" s="22">
        <v>95</v>
      </c>
      <c r="I13" s="23">
        <v>96</v>
      </c>
      <c r="J13" s="15"/>
      <c r="K13" s="15"/>
      <c r="L13" s="15"/>
    </row>
    <row r="14" spans="1:12" ht="17" thickBot="1" x14ac:dyDescent="0.25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</row>
    <row r="15" spans="1:12" ht="17" thickBot="1" x14ac:dyDescent="0.25">
      <c r="A15" s="15"/>
      <c r="B15" s="35" t="s">
        <v>7</v>
      </c>
      <c r="C15" s="41" t="s">
        <v>0</v>
      </c>
      <c r="D15" s="42" t="s">
        <v>8</v>
      </c>
      <c r="E15" s="42" t="s">
        <v>4</v>
      </c>
      <c r="F15" s="42" t="s">
        <v>1</v>
      </c>
      <c r="G15" s="42" t="s">
        <v>5</v>
      </c>
      <c r="H15" s="42" t="s">
        <v>6</v>
      </c>
      <c r="I15" s="43" t="s">
        <v>3</v>
      </c>
      <c r="J15" s="15"/>
      <c r="K15" s="15"/>
      <c r="L15" s="15"/>
    </row>
    <row r="16" spans="1:12" x14ac:dyDescent="0.2">
      <c r="A16" s="15"/>
      <c r="B16" s="30">
        <v>1</v>
      </c>
      <c r="C16" s="16">
        <f t="shared" ref="C16:I16" si="0">C10</f>
        <v>26</v>
      </c>
      <c r="D16" s="16">
        <f t="shared" si="0"/>
        <v>38</v>
      </c>
      <c r="E16" s="16">
        <f t="shared" si="0"/>
        <v>40</v>
      </c>
      <c r="F16" s="16">
        <f t="shared" si="0"/>
        <v>26</v>
      </c>
      <c r="G16" s="16">
        <f t="shared" si="0"/>
        <v>36</v>
      </c>
      <c r="H16" s="16">
        <f t="shared" si="0"/>
        <v>40</v>
      </c>
      <c r="I16" s="25">
        <f t="shared" si="0"/>
        <v>40</v>
      </c>
      <c r="J16" s="15"/>
      <c r="K16" s="15"/>
      <c r="L16" s="15"/>
    </row>
    <row r="17" spans="1:12" x14ac:dyDescent="0.2">
      <c r="A17" s="15"/>
      <c r="B17" s="30">
        <v>2</v>
      </c>
      <c r="C17" s="16">
        <f t="shared" ref="C17:I19" si="1">C11-C10</f>
        <v>28</v>
      </c>
      <c r="D17" s="16">
        <f t="shared" si="1"/>
        <v>33</v>
      </c>
      <c r="E17" s="16">
        <f t="shared" si="1"/>
        <v>32</v>
      </c>
      <c r="F17" s="16">
        <f t="shared" si="1"/>
        <v>23</v>
      </c>
      <c r="G17" s="16">
        <f t="shared" si="1"/>
        <v>34</v>
      </c>
      <c r="H17" s="16">
        <f t="shared" si="1"/>
        <v>27</v>
      </c>
      <c r="I17" s="25">
        <f t="shared" si="1"/>
        <v>35</v>
      </c>
      <c r="J17" s="15"/>
      <c r="K17" s="15"/>
      <c r="L17" s="15"/>
    </row>
    <row r="18" spans="1:12" x14ac:dyDescent="0.2">
      <c r="A18" s="15"/>
      <c r="B18" s="30">
        <v>3</v>
      </c>
      <c r="C18" s="16">
        <f t="shared" si="1"/>
        <v>22</v>
      </c>
      <c r="D18" s="16">
        <f t="shared" si="1"/>
        <v>17</v>
      </c>
      <c r="E18" s="16">
        <f t="shared" si="1"/>
        <v>17</v>
      </c>
      <c r="F18" s="16">
        <f t="shared" si="1"/>
        <v>20</v>
      </c>
      <c r="G18" s="16">
        <f t="shared" si="1"/>
        <v>17</v>
      </c>
      <c r="H18" s="16">
        <f t="shared" si="1"/>
        <v>17</v>
      </c>
      <c r="I18" s="25">
        <f t="shared" si="1"/>
        <v>14</v>
      </c>
      <c r="J18" s="16"/>
      <c r="K18" s="15"/>
      <c r="L18" s="15"/>
    </row>
    <row r="19" spans="1:12" x14ac:dyDescent="0.2">
      <c r="A19" s="15"/>
      <c r="B19" s="30">
        <v>4</v>
      </c>
      <c r="C19" s="16">
        <f t="shared" si="1"/>
        <v>14</v>
      </c>
      <c r="D19" s="16">
        <f t="shared" si="1"/>
        <v>7</v>
      </c>
      <c r="E19" s="16">
        <f t="shared" si="1"/>
        <v>8</v>
      </c>
      <c r="F19" s="16">
        <f t="shared" si="1"/>
        <v>17</v>
      </c>
      <c r="G19" s="16">
        <f t="shared" si="1"/>
        <v>7</v>
      </c>
      <c r="H19" s="16">
        <f t="shared" si="1"/>
        <v>11</v>
      </c>
      <c r="I19" s="25">
        <f t="shared" si="1"/>
        <v>7</v>
      </c>
      <c r="J19" s="16"/>
      <c r="K19" s="15"/>
      <c r="L19" s="15"/>
    </row>
    <row r="20" spans="1:12" x14ac:dyDescent="0.2">
      <c r="A20" s="15"/>
      <c r="B20" s="30">
        <v>5</v>
      </c>
      <c r="C20" s="16">
        <f t="shared" ref="C20:I20" si="2">100-C13</f>
        <v>10</v>
      </c>
      <c r="D20" s="16">
        <f t="shared" si="2"/>
        <v>5</v>
      </c>
      <c r="E20" s="16">
        <f t="shared" si="2"/>
        <v>3</v>
      </c>
      <c r="F20" s="16">
        <f t="shared" si="2"/>
        <v>14</v>
      </c>
      <c r="G20" s="16">
        <f t="shared" si="2"/>
        <v>6</v>
      </c>
      <c r="H20" s="16">
        <f t="shared" si="2"/>
        <v>5</v>
      </c>
      <c r="I20" s="25">
        <f t="shared" si="2"/>
        <v>4</v>
      </c>
      <c r="J20" s="16"/>
      <c r="K20" s="15"/>
      <c r="L20" s="15"/>
    </row>
    <row r="21" spans="1:12" ht="17" thickBot="1" x14ac:dyDescent="0.25">
      <c r="A21" s="15"/>
      <c r="B21" s="36" t="s">
        <v>17</v>
      </c>
      <c r="C21" s="26">
        <f>SUM(C16:C20)</f>
        <v>100</v>
      </c>
      <c r="D21" s="26">
        <f t="shared" ref="D21:I21" si="3">SUM(D16:D20)</f>
        <v>100</v>
      </c>
      <c r="E21" s="26">
        <f t="shared" si="3"/>
        <v>100</v>
      </c>
      <c r="F21" s="26">
        <f t="shared" si="3"/>
        <v>100</v>
      </c>
      <c r="G21" s="26">
        <f t="shared" si="3"/>
        <v>100</v>
      </c>
      <c r="H21" s="26">
        <f t="shared" si="3"/>
        <v>100</v>
      </c>
      <c r="I21" s="27">
        <f t="shared" si="3"/>
        <v>100</v>
      </c>
      <c r="J21" s="16"/>
      <c r="K21" s="15"/>
      <c r="L21" s="15"/>
    </row>
    <row r="22" spans="1:12" ht="17" thickBot="1" x14ac:dyDescent="0.25">
      <c r="A22" s="15"/>
      <c r="B22" s="15"/>
      <c r="C22" s="15"/>
      <c r="D22" s="15"/>
      <c r="E22" s="15"/>
      <c r="F22" s="15"/>
      <c r="G22" s="15"/>
      <c r="H22" s="15"/>
      <c r="I22" s="15"/>
      <c r="J22" s="16"/>
      <c r="K22" s="15"/>
      <c r="L22" s="15"/>
    </row>
    <row r="23" spans="1:12" x14ac:dyDescent="0.2">
      <c r="A23" s="15"/>
      <c r="B23" s="35" t="s">
        <v>9</v>
      </c>
      <c r="C23" s="19">
        <v>59.3</v>
      </c>
      <c r="D23" s="19">
        <v>13.6</v>
      </c>
      <c r="E23" s="19">
        <v>1.3</v>
      </c>
      <c r="F23" s="19">
        <v>6.1</v>
      </c>
      <c r="G23" s="19">
        <v>0.3</v>
      </c>
      <c r="H23" s="19">
        <v>2.9</v>
      </c>
      <c r="I23" s="20">
        <v>18.899999999999999</v>
      </c>
      <c r="J23" s="16"/>
      <c r="K23" s="15"/>
      <c r="L23" s="15"/>
    </row>
    <row r="24" spans="1:12" ht="17" thickBot="1" x14ac:dyDescent="0.25">
      <c r="A24" s="15"/>
      <c r="B24" s="36" t="s">
        <v>12</v>
      </c>
      <c r="C24" s="22">
        <f t="shared" ref="C24:I24" si="4">C23*$L$9/100</f>
        <v>197639521.301</v>
      </c>
      <c r="D24" s="22">
        <f t="shared" si="4"/>
        <v>45327107.751999997</v>
      </c>
      <c r="E24" s="22">
        <f t="shared" si="4"/>
        <v>4332738.2410000004</v>
      </c>
      <c r="F24" s="22">
        <f t="shared" si="4"/>
        <v>20330540.976999998</v>
      </c>
      <c r="G24" s="22">
        <f t="shared" si="4"/>
        <v>999862.67099999997</v>
      </c>
      <c r="H24" s="22">
        <f t="shared" si="4"/>
        <v>9665339.152999999</v>
      </c>
      <c r="I24" s="23">
        <f t="shared" si="4"/>
        <v>62991348.272999994</v>
      </c>
      <c r="J24" s="15"/>
      <c r="K24" s="15"/>
      <c r="L24" s="15"/>
    </row>
    <row r="25" spans="1:12" ht="17" thickBot="1" x14ac:dyDescent="0.25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</row>
    <row r="26" spans="1:12" ht="17" thickBot="1" x14ac:dyDescent="0.25">
      <c r="A26" s="15"/>
      <c r="B26" s="35" t="s">
        <v>18</v>
      </c>
      <c r="C26" s="41" t="s">
        <v>0</v>
      </c>
      <c r="D26" s="42" t="s">
        <v>2</v>
      </c>
      <c r="E26" s="42" t="s">
        <v>4</v>
      </c>
      <c r="F26" s="42" t="s">
        <v>1</v>
      </c>
      <c r="G26" s="42" t="s">
        <v>5</v>
      </c>
      <c r="H26" s="42" t="s">
        <v>22</v>
      </c>
      <c r="I26" s="43" t="s">
        <v>3</v>
      </c>
      <c r="J26" s="15"/>
      <c r="K26" s="35" t="s">
        <v>11</v>
      </c>
      <c r="L26" s="15"/>
    </row>
    <row r="27" spans="1:12" x14ac:dyDescent="0.2">
      <c r="A27" s="15"/>
      <c r="B27" s="30"/>
      <c r="C27" s="15">
        <f t="shared" ref="C27:I31" si="5">C16*C$24/100</f>
        <v>51386275.538260005</v>
      </c>
      <c r="D27" s="15">
        <f t="shared" si="5"/>
        <v>17224300.94576</v>
      </c>
      <c r="E27" s="15">
        <f t="shared" si="5"/>
        <v>1733095.2964000001</v>
      </c>
      <c r="F27" s="15">
        <f t="shared" si="5"/>
        <v>5285940.6540199993</v>
      </c>
      <c r="G27" s="15">
        <f t="shared" si="5"/>
        <v>359950.56155999994</v>
      </c>
      <c r="H27" s="15">
        <f t="shared" si="5"/>
        <v>3866135.6611999995</v>
      </c>
      <c r="I27" s="21">
        <f t="shared" si="5"/>
        <v>25196539.309199996</v>
      </c>
      <c r="J27" s="15"/>
      <c r="K27" s="30">
        <f>SUM(C27:I27)</f>
        <v>105052237.9664</v>
      </c>
      <c r="L27" s="15"/>
    </row>
    <row r="28" spans="1:12" x14ac:dyDescent="0.2">
      <c r="A28" s="15"/>
      <c r="B28" s="30"/>
      <c r="C28" s="15">
        <f t="shared" si="5"/>
        <v>55339065.964279994</v>
      </c>
      <c r="D28" s="15">
        <f t="shared" si="5"/>
        <v>14957945.55816</v>
      </c>
      <c r="E28" s="15">
        <f t="shared" si="5"/>
        <v>1386476.2371200002</v>
      </c>
      <c r="F28" s="15">
        <f t="shared" si="5"/>
        <v>4676024.4247099999</v>
      </c>
      <c r="G28" s="15">
        <f t="shared" si="5"/>
        <v>339953.30813999998</v>
      </c>
      <c r="H28" s="15">
        <f t="shared" si="5"/>
        <v>2609641.57131</v>
      </c>
      <c r="I28" s="21">
        <f t="shared" si="5"/>
        <v>22046971.895549998</v>
      </c>
      <c r="J28" s="15"/>
      <c r="K28" s="30">
        <f>SUM(C28:I28)</f>
        <v>101356078.95926999</v>
      </c>
      <c r="L28" s="15"/>
    </row>
    <row r="29" spans="1:12" x14ac:dyDescent="0.2">
      <c r="A29" s="15"/>
      <c r="B29" s="30"/>
      <c r="C29" s="15">
        <f t="shared" si="5"/>
        <v>43480694.686219998</v>
      </c>
      <c r="D29" s="15">
        <f t="shared" si="5"/>
        <v>7705608.3178399988</v>
      </c>
      <c r="E29" s="15">
        <f t="shared" si="5"/>
        <v>736565.50097000005</v>
      </c>
      <c r="F29" s="15">
        <f t="shared" si="5"/>
        <v>4066108.1953999996</v>
      </c>
      <c r="G29" s="15">
        <f t="shared" si="5"/>
        <v>169976.65406999999</v>
      </c>
      <c r="H29" s="15">
        <f t="shared" si="5"/>
        <v>1643107.6560099998</v>
      </c>
      <c r="I29" s="21">
        <f t="shared" si="5"/>
        <v>8818788.7582199983</v>
      </c>
      <c r="J29" s="15"/>
      <c r="K29" s="30">
        <f>SUM(C29:I29)</f>
        <v>66620849.76873</v>
      </c>
      <c r="L29" s="15"/>
    </row>
    <row r="30" spans="1:12" x14ac:dyDescent="0.2">
      <c r="A30" s="15"/>
      <c r="B30" s="30"/>
      <c r="C30" s="15">
        <f t="shared" si="5"/>
        <v>27669532.982139997</v>
      </c>
      <c r="D30" s="15">
        <f t="shared" si="5"/>
        <v>3172897.5426400001</v>
      </c>
      <c r="E30" s="15">
        <f t="shared" si="5"/>
        <v>346619.05928000004</v>
      </c>
      <c r="F30" s="15">
        <f t="shared" si="5"/>
        <v>3456191.9660899998</v>
      </c>
      <c r="G30" s="15">
        <f t="shared" si="5"/>
        <v>69990.386969999992</v>
      </c>
      <c r="H30" s="15">
        <f t="shared" si="5"/>
        <v>1063187.3068299999</v>
      </c>
      <c r="I30" s="21">
        <f t="shared" si="5"/>
        <v>4409394.3791099992</v>
      </c>
      <c r="J30" s="15"/>
      <c r="K30" s="30">
        <f>SUM(C30:I30)</f>
        <v>40187813.623059995</v>
      </c>
      <c r="L30" s="15"/>
    </row>
    <row r="31" spans="1:12" ht="17" thickBot="1" x14ac:dyDescent="0.25">
      <c r="A31" s="15"/>
      <c r="B31" s="31"/>
      <c r="C31" s="22">
        <f t="shared" si="5"/>
        <v>19763952.130100001</v>
      </c>
      <c r="D31" s="22">
        <f t="shared" si="5"/>
        <v>2266355.3876</v>
      </c>
      <c r="E31" s="22">
        <f t="shared" si="5"/>
        <v>129982.14723000002</v>
      </c>
      <c r="F31" s="22">
        <f t="shared" si="5"/>
        <v>2846275.7367799999</v>
      </c>
      <c r="G31" s="22">
        <f t="shared" si="5"/>
        <v>59991.760259999995</v>
      </c>
      <c r="H31" s="22">
        <f t="shared" si="5"/>
        <v>483266.95764999994</v>
      </c>
      <c r="I31" s="23">
        <f t="shared" si="5"/>
        <v>2519653.9309199997</v>
      </c>
      <c r="J31" s="15"/>
      <c r="K31" s="31">
        <f>SUM(C31:I31)</f>
        <v>28069478.05054</v>
      </c>
    </row>
    <row r="32" spans="1:12" ht="17" thickBot="1" x14ac:dyDescent="0.25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</row>
    <row r="33" spans="1:19" x14ac:dyDescent="0.2">
      <c r="A33" s="15"/>
      <c r="B33" s="35" t="s">
        <v>19</v>
      </c>
      <c r="C33" s="19">
        <f t="shared" ref="C33:I37" si="6">C27/$K27</f>
        <v>0.48914974619289348</v>
      </c>
      <c r="D33" s="19">
        <f t="shared" si="6"/>
        <v>0.16395939086294417</v>
      </c>
      <c r="E33" s="19">
        <f t="shared" si="6"/>
        <v>1.6497461928934011E-2</v>
      </c>
      <c r="F33" s="19">
        <f t="shared" si="6"/>
        <v>5.0317258883248728E-2</v>
      </c>
      <c r="G33" s="19">
        <f t="shared" si="6"/>
        <v>3.426395939086294E-3</v>
      </c>
      <c r="H33" s="19">
        <f t="shared" si="6"/>
        <v>3.6802030456852791E-2</v>
      </c>
      <c r="I33" s="20">
        <f t="shared" si="6"/>
        <v>0.23984771573604058</v>
      </c>
      <c r="J33" s="15"/>
      <c r="K33" s="15"/>
    </row>
    <row r="34" spans="1:19" x14ac:dyDescent="0.2">
      <c r="A34" s="15"/>
      <c r="B34" s="40" t="s">
        <v>21</v>
      </c>
      <c r="C34" s="15">
        <f t="shared" si="6"/>
        <v>0.54598664956759069</v>
      </c>
      <c r="D34" s="15">
        <f t="shared" si="6"/>
        <v>0.14757817894840683</v>
      </c>
      <c r="E34" s="15">
        <f t="shared" si="6"/>
        <v>1.3679260793791724E-2</v>
      </c>
      <c r="F34" s="15">
        <f t="shared" si="6"/>
        <v>4.6134622340600444E-2</v>
      </c>
      <c r="G34" s="15">
        <f t="shared" si="6"/>
        <v>3.3540495215547009E-3</v>
      </c>
      <c r="H34" s="15">
        <f t="shared" si="6"/>
        <v>2.5747262503699322E-2</v>
      </c>
      <c r="I34" s="21">
        <f t="shared" si="6"/>
        <v>0.21751997632435632</v>
      </c>
      <c r="J34" s="15"/>
      <c r="K34" s="15"/>
    </row>
    <row r="35" spans="1:19" x14ac:dyDescent="0.2">
      <c r="A35" s="15"/>
      <c r="B35" s="30"/>
      <c r="C35" s="15">
        <f t="shared" si="6"/>
        <v>0.65265896242933608</v>
      </c>
      <c r="D35" s="15">
        <f t="shared" si="6"/>
        <v>0.11566361498824351</v>
      </c>
      <c r="E35" s="15">
        <f t="shared" si="6"/>
        <v>1.1056080844464456E-2</v>
      </c>
      <c r="F35" s="15">
        <f t="shared" si="6"/>
        <v>6.1033568462654453E-2</v>
      </c>
      <c r="G35" s="15">
        <f t="shared" si="6"/>
        <v>2.5514032717994894E-3</v>
      </c>
      <c r="H35" s="15">
        <f t="shared" si="6"/>
        <v>2.4663564960728399E-2</v>
      </c>
      <c r="I35" s="21">
        <f t="shared" si="6"/>
        <v>0.13237280504277349</v>
      </c>
      <c r="J35" s="15"/>
      <c r="K35" s="15"/>
    </row>
    <row r="36" spans="1:19" x14ac:dyDescent="0.2">
      <c r="A36" s="15"/>
      <c r="B36" s="30"/>
      <c r="C36" s="15">
        <f t="shared" si="6"/>
        <v>0.68850555647702771</v>
      </c>
      <c r="D36" s="15">
        <f t="shared" si="6"/>
        <v>7.8951733289102682E-2</v>
      </c>
      <c r="E36" s="15">
        <f t="shared" si="6"/>
        <v>8.6249792668767651E-3</v>
      </c>
      <c r="F36" s="15">
        <f t="shared" si="6"/>
        <v>8.6000995189915413E-2</v>
      </c>
      <c r="G36" s="15">
        <f t="shared" si="6"/>
        <v>1.7415823519655001E-3</v>
      </c>
      <c r="H36" s="15">
        <f t="shared" si="6"/>
        <v>2.6455465251285455E-2</v>
      </c>
      <c r="I36" s="21">
        <f t="shared" si="6"/>
        <v>0.10971968817382649</v>
      </c>
      <c r="J36" s="15"/>
      <c r="K36" s="15"/>
    </row>
    <row r="37" spans="1:19" ht="17" thickBot="1" x14ac:dyDescent="0.25">
      <c r="A37" s="15"/>
      <c r="B37" s="31"/>
      <c r="C37" s="22">
        <f t="shared" si="6"/>
        <v>0.70410828781762058</v>
      </c>
      <c r="D37" s="22">
        <f t="shared" si="6"/>
        <v>8.0740916646877228E-2</v>
      </c>
      <c r="E37" s="22">
        <f t="shared" si="6"/>
        <v>4.6307290429826653E-3</v>
      </c>
      <c r="F37" s="22">
        <f t="shared" si="6"/>
        <v>0.10140109237710757</v>
      </c>
      <c r="G37" s="22">
        <f t="shared" si="6"/>
        <v>2.1372595582996911E-3</v>
      </c>
      <c r="H37" s="22">
        <f t="shared" si="6"/>
        <v>1.7216813108525287E-2</v>
      </c>
      <c r="I37" s="23">
        <f t="shared" si="6"/>
        <v>8.9764901448587023E-2</v>
      </c>
      <c r="J37" s="15"/>
      <c r="K37" s="15"/>
    </row>
    <row r="38" spans="1:19" ht="17" thickBot="1" x14ac:dyDescent="0.25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</row>
    <row r="39" spans="1:19" ht="17" thickBot="1" x14ac:dyDescent="0.25">
      <c r="A39" s="15"/>
      <c r="B39" s="35" t="s">
        <v>20</v>
      </c>
      <c r="C39" s="24">
        <f>C33</f>
        <v>0.48914974619289348</v>
      </c>
      <c r="D39" s="24">
        <f>D33</f>
        <v>0.16395939086294417</v>
      </c>
      <c r="E39" s="24">
        <f>E33</f>
        <v>1.6497461928934011E-2</v>
      </c>
      <c r="F39" s="24">
        <f t="shared" ref="F39:H39" si="7">F33</f>
        <v>5.0317258883248728E-2</v>
      </c>
      <c r="G39" s="24">
        <f>G33</f>
        <v>3.426395939086294E-3</v>
      </c>
      <c r="H39" s="24">
        <f t="shared" si="7"/>
        <v>3.6802030456852791E-2</v>
      </c>
      <c r="I39" s="51">
        <f>I33</f>
        <v>0.23984771573604058</v>
      </c>
      <c r="J39" s="15"/>
      <c r="K39" s="15">
        <v>174607</v>
      </c>
      <c r="M39">
        <f>$K39*C39</f>
        <v>85408.969733502556</v>
      </c>
      <c r="N39">
        <f t="shared" ref="N39:S39" si="8">$K39*D39</f>
        <v>28628.457360406093</v>
      </c>
      <c r="O39">
        <f t="shared" si="8"/>
        <v>2880.5723350253807</v>
      </c>
      <c r="P39">
        <f t="shared" si="8"/>
        <v>8785.745621827411</v>
      </c>
      <c r="Q39">
        <f t="shared" si="8"/>
        <v>598.2727157360406</v>
      </c>
      <c r="R39">
        <f t="shared" si="8"/>
        <v>6425.8921319796955</v>
      </c>
      <c r="S39">
        <f t="shared" si="8"/>
        <v>41879.090101522837</v>
      </c>
    </row>
    <row r="40" spans="1:19" ht="17" thickBot="1" x14ac:dyDescent="0.25">
      <c r="A40" s="15"/>
      <c r="B40" s="40" t="s">
        <v>21</v>
      </c>
      <c r="C40" s="24">
        <f t="shared" ref="C40:I40" si="9">C34</f>
        <v>0.54598664956759069</v>
      </c>
      <c r="D40" s="24">
        <f t="shared" si="9"/>
        <v>0.14757817894840683</v>
      </c>
      <c r="E40" s="24">
        <f t="shared" si="9"/>
        <v>1.3679260793791724E-2</v>
      </c>
      <c r="F40" s="24">
        <f t="shared" si="9"/>
        <v>4.6134622340600444E-2</v>
      </c>
      <c r="G40" s="24">
        <f t="shared" si="9"/>
        <v>3.3540495215547009E-3</v>
      </c>
      <c r="H40" s="24">
        <f t="shared" si="9"/>
        <v>2.5747262503699322E-2</v>
      </c>
      <c r="I40" s="51">
        <f t="shared" si="9"/>
        <v>0.21751997632435632</v>
      </c>
      <c r="J40" s="15"/>
      <c r="K40" s="15">
        <v>202558</v>
      </c>
      <c r="M40">
        <f t="shared" ref="M40:M43" si="10">$K40*C40</f>
        <v>110593.96376311203</v>
      </c>
      <c r="N40">
        <f t="shared" ref="N40:N43" si="11">$K40*D40</f>
        <v>29893.14077143139</v>
      </c>
      <c r="O40">
        <f t="shared" ref="O40:O43" si="12">$K40*E40</f>
        <v>2770.8437078688639</v>
      </c>
      <c r="P40">
        <f t="shared" ref="P40:P43" si="13">$K40*F40</f>
        <v>9344.9368320673439</v>
      </c>
      <c r="Q40">
        <f t="shared" ref="Q40:Q43" si="14">$K40*G40</f>
        <v>679.38956298707706</v>
      </c>
      <c r="R40">
        <f t="shared" ref="R40:R43" si="15">$K40*H40</f>
        <v>5215.3139982243274</v>
      </c>
      <c r="S40">
        <f t="shared" ref="S40:S43" si="16">$K40*I40</f>
        <v>44060.411364308966</v>
      </c>
    </row>
    <row r="41" spans="1:19" ht="17" thickBot="1" x14ac:dyDescent="0.25">
      <c r="A41" s="15"/>
      <c r="B41" s="30"/>
      <c r="C41" s="24">
        <f t="shared" ref="C41:I41" si="17">C35</f>
        <v>0.65265896242933608</v>
      </c>
      <c r="D41" s="24">
        <f t="shared" si="17"/>
        <v>0.11566361498824351</v>
      </c>
      <c r="E41" s="24">
        <f t="shared" si="17"/>
        <v>1.1056080844464456E-2</v>
      </c>
      <c r="F41" s="24">
        <f t="shared" si="17"/>
        <v>6.1033568462654453E-2</v>
      </c>
      <c r="G41" s="24">
        <f t="shared" si="17"/>
        <v>2.5514032717994894E-3</v>
      </c>
      <c r="H41" s="24">
        <f t="shared" si="17"/>
        <v>2.4663564960728399E-2</v>
      </c>
      <c r="I41" s="51">
        <f t="shared" si="17"/>
        <v>0.13237280504277349</v>
      </c>
      <c r="J41" s="15"/>
      <c r="K41" s="15">
        <v>230841</v>
      </c>
      <c r="M41">
        <f t="shared" si="10"/>
        <v>150660.44754615036</v>
      </c>
      <c r="N41">
        <f t="shared" si="11"/>
        <v>26699.904547501119</v>
      </c>
      <c r="O41">
        <f t="shared" si="12"/>
        <v>2552.1967582170196</v>
      </c>
      <c r="P41">
        <f t="shared" si="13"/>
        <v>14089.049977487617</v>
      </c>
      <c r="Q41">
        <f t="shared" si="14"/>
        <v>588.9684826654659</v>
      </c>
      <c r="R41">
        <f t="shared" si="15"/>
        <v>5693.3619990995039</v>
      </c>
      <c r="S41">
        <f t="shared" si="16"/>
        <v>30557.070688878874</v>
      </c>
    </row>
    <row r="42" spans="1:19" ht="17" thickBot="1" x14ac:dyDescent="0.25">
      <c r="A42" s="15"/>
      <c r="B42" s="30"/>
      <c r="C42" s="24">
        <f t="shared" ref="C42:I42" si="18">C36</f>
        <v>0.68850555647702771</v>
      </c>
      <c r="D42" s="24">
        <f t="shared" si="18"/>
        <v>7.8951733289102682E-2</v>
      </c>
      <c r="E42" s="24">
        <f t="shared" si="18"/>
        <v>8.6249792668767651E-3</v>
      </c>
      <c r="F42" s="24">
        <f t="shared" si="18"/>
        <v>8.6000995189915413E-2</v>
      </c>
      <c r="G42" s="24">
        <f t="shared" si="18"/>
        <v>1.7415823519655001E-3</v>
      </c>
      <c r="H42" s="24">
        <f t="shared" si="18"/>
        <v>2.6455465251285455E-2</v>
      </c>
      <c r="I42" s="51">
        <f t="shared" si="18"/>
        <v>0.10971968817382649</v>
      </c>
      <c r="J42" s="15"/>
      <c r="K42" s="15">
        <v>313657</v>
      </c>
      <c r="M42">
        <f t="shared" si="10"/>
        <v>215954.58732791507</v>
      </c>
      <c r="N42">
        <f t="shared" si="11"/>
        <v>24763.763808260079</v>
      </c>
      <c r="O42">
        <f t="shared" si="12"/>
        <v>2705.2851219107656</v>
      </c>
      <c r="P42">
        <f t="shared" si="13"/>
        <v>26974.814148283298</v>
      </c>
      <c r="Q42">
        <f t="shared" si="14"/>
        <v>546.25949577044287</v>
      </c>
      <c r="R42">
        <f t="shared" si="15"/>
        <v>8297.9418643224417</v>
      </c>
      <c r="S42">
        <f t="shared" si="16"/>
        <v>34414.348233537894</v>
      </c>
    </row>
    <row r="43" spans="1:19" ht="17" thickBot="1" x14ac:dyDescent="0.25">
      <c r="A43" s="15"/>
      <c r="B43" s="31"/>
      <c r="C43" s="53">
        <f t="shared" ref="C43:I43" si="19">C37</f>
        <v>0.70410828781762058</v>
      </c>
      <c r="D43" s="54">
        <f t="shared" si="19"/>
        <v>8.0740916646877228E-2</v>
      </c>
      <c r="E43" s="54">
        <f t="shared" si="19"/>
        <v>4.6307290429826653E-3</v>
      </c>
      <c r="F43" s="54">
        <f t="shared" si="19"/>
        <v>0.10140109237710757</v>
      </c>
      <c r="G43" s="54">
        <f t="shared" si="19"/>
        <v>2.1372595582996911E-3</v>
      </c>
      <c r="H43" s="54">
        <f t="shared" si="19"/>
        <v>1.7216813108525287E-2</v>
      </c>
      <c r="I43" s="55">
        <f t="shared" si="19"/>
        <v>8.9764901448587023E-2</v>
      </c>
      <c r="J43" s="15"/>
      <c r="K43" s="15">
        <v>493400</v>
      </c>
      <c r="M43">
        <f t="shared" si="10"/>
        <v>347407.02920921397</v>
      </c>
      <c r="N43">
        <f t="shared" si="11"/>
        <v>39837.568273569224</v>
      </c>
      <c r="O43">
        <f t="shared" si="12"/>
        <v>2284.8017098076471</v>
      </c>
      <c r="P43">
        <f t="shared" si="13"/>
        <v>50031.29897886487</v>
      </c>
      <c r="Q43">
        <f t="shared" si="14"/>
        <v>1054.5238660650675</v>
      </c>
      <c r="R43">
        <f t="shared" si="15"/>
        <v>8494.7755877463769</v>
      </c>
      <c r="S43">
        <f t="shared" si="16"/>
        <v>44290.002374732838</v>
      </c>
    </row>
    <row r="44" spans="1:19" x14ac:dyDescent="0.2">
      <c r="J44" s="15"/>
      <c r="M44">
        <f>SUM(M39:M43)</f>
        <v>910024.99757989403</v>
      </c>
      <c r="N44">
        <f t="shared" ref="N44:S44" si="20">SUM(N39:N43)</f>
        <v>149822.83476116791</v>
      </c>
      <c r="O44">
        <f t="shared" si="20"/>
        <v>13193.699632829677</v>
      </c>
      <c r="P44">
        <f t="shared" si="20"/>
        <v>109225.84555853053</v>
      </c>
      <c r="Q44">
        <f t="shared" si="20"/>
        <v>3467.4141232240941</v>
      </c>
      <c r="R44">
        <f t="shared" si="20"/>
        <v>34127.285581372344</v>
      </c>
      <c r="S44">
        <f t="shared" si="20"/>
        <v>195200.92276298141</v>
      </c>
    </row>
    <row r="45" spans="1:19" x14ac:dyDescent="0.2">
      <c r="K45" s="15"/>
    </row>
    <row r="46" spans="1:19" x14ac:dyDescent="0.2">
      <c r="B46" s="52">
        <f>SUM(C39:I39)-H39</f>
        <v>0.96319796954314718</v>
      </c>
      <c r="C46" s="52">
        <f>C39+$H39*C39/$B46</f>
        <v>0.5078392621870883</v>
      </c>
      <c r="D46" s="52">
        <f t="shared" ref="D46:I46" si="21">D39+$H39*D39/$B46</f>
        <v>0.17022397891963109</v>
      </c>
      <c r="E46" s="52">
        <f t="shared" si="21"/>
        <v>1.7127799736495388E-2</v>
      </c>
      <c r="F46" s="52">
        <f t="shared" si="21"/>
        <v>5.2239789196310935E-2</v>
      </c>
      <c r="G46" s="52">
        <f t="shared" si="21"/>
        <v>3.5573122529644263E-3</v>
      </c>
      <c r="H46" s="52"/>
      <c r="I46" s="52">
        <f t="shared" si="21"/>
        <v>0.24901185770750986</v>
      </c>
      <c r="M46" s="50">
        <f>M44/SUM($M44:$S44)</f>
        <v>0.64309857411287985</v>
      </c>
      <c r="N46" s="50">
        <f t="shared" ref="N46:S46" si="22">N44/SUM($M44:$S44)</f>
        <v>0.10587714805713096</v>
      </c>
      <c r="O46" s="50">
        <f t="shared" si="22"/>
        <v>9.3237542306099999E-3</v>
      </c>
      <c r="P46" s="50">
        <f t="shared" si="22"/>
        <v>7.7187973651018038E-2</v>
      </c>
      <c r="Q46" s="50">
        <f t="shared" si="22"/>
        <v>2.4503602477233127E-3</v>
      </c>
      <c r="R46" s="50">
        <f t="shared" si="22"/>
        <v>2.4117149258635371E-2</v>
      </c>
      <c r="S46" s="50">
        <f t="shared" si="22"/>
        <v>0.13794504044200251</v>
      </c>
    </row>
    <row r="47" spans="1:19" x14ac:dyDescent="0.2">
      <c r="B47" s="52">
        <f>SUM(C40:I40)-H40</f>
        <v>0.9742527374963007</v>
      </c>
      <c r="C47" s="52">
        <f t="shared" ref="C47:I47" si="23">C40+$H40*C40/$B47</f>
        <v>0.56041582287025793</v>
      </c>
      <c r="D47" s="52">
        <f t="shared" si="23"/>
        <v>0.15147833130822197</v>
      </c>
      <c r="E47" s="52">
        <f t="shared" si="23"/>
        <v>1.404077224247334E-2</v>
      </c>
      <c r="F47" s="52">
        <f t="shared" si="23"/>
        <v>4.7353854461995415E-2</v>
      </c>
      <c r="G47" s="52">
        <f t="shared" si="23"/>
        <v>3.4426893479141355E-3</v>
      </c>
      <c r="H47" s="52"/>
      <c r="I47" s="52">
        <f t="shared" si="23"/>
        <v>0.2232685297691373</v>
      </c>
    </row>
    <row r="48" spans="1:19" x14ac:dyDescent="0.2">
      <c r="B48" s="52">
        <f>SUM(C41:I41)-H41</f>
        <v>0.97533643503927148</v>
      </c>
      <c r="C48" s="52">
        <f t="shared" ref="C48:I48" si="24">C41+$H41*C41/$B48</f>
        <v>0.66916290521132538</v>
      </c>
      <c r="D48" s="52">
        <f t="shared" si="24"/>
        <v>0.1185884283955683</v>
      </c>
      <c r="E48" s="52">
        <f t="shared" si="24"/>
        <v>1.1335658596635208E-2</v>
      </c>
      <c r="F48" s="52">
        <f t="shared" si="24"/>
        <v>6.2576938859253167E-2</v>
      </c>
      <c r="G48" s="52">
        <f t="shared" si="24"/>
        <v>2.6159212146081245E-3</v>
      </c>
      <c r="H48" s="52"/>
      <c r="I48" s="52">
        <f t="shared" si="24"/>
        <v>0.13572014772260974</v>
      </c>
    </row>
    <row r="49" spans="2:14" ht="17" thickBot="1" x14ac:dyDescent="0.25">
      <c r="B49" s="52">
        <f>SUM(C42:I42)-H42</f>
        <v>0.9735445347487145</v>
      </c>
      <c r="C49" s="52">
        <f t="shared" ref="C49:I49" si="25">C42+$H42*C42/$B49</f>
        <v>0.70721526535480028</v>
      </c>
      <c r="D49" s="52">
        <f t="shared" si="25"/>
        <v>8.1097197376267152E-2</v>
      </c>
      <c r="E49" s="52">
        <f t="shared" si="25"/>
        <v>8.859357696567002E-3</v>
      </c>
      <c r="F49" s="52">
        <f t="shared" si="25"/>
        <v>8.8338018570576715E-2</v>
      </c>
      <c r="G49" s="52">
        <f t="shared" si="25"/>
        <v>1.7889087656529517E-3</v>
      </c>
      <c r="H49" s="52"/>
      <c r="I49" s="52">
        <f t="shared" si="25"/>
        <v>0.11270125223613595</v>
      </c>
    </row>
    <row r="50" spans="2:14" ht="17" thickBot="1" x14ac:dyDescent="0.25">
      <c r="B50" s="52">
        <f>SUM(C43:I43)-H43</f>
        <v>0.9827831868914747</v>
      </c>
      <c r="C50" s="52">
        <f t="shared" ref="C50:I50" si="26">C43+$H43*C43/$B50</f>
        <v>0.71644315573275352</v>
      </c>
      <c r="D50" s="52">
        <f t="shared" si="26"/>
        <v>8.2155370303249972E-2</v>
      </c>
      <c r="E50" s="52">
        <f t="shared" si="26"/>
        <v>4.7118521203334549E-3</v>
      </c>
      <c r="F50" s="52">
        <f t="shared" si="26"/>
        <v>0.10317747976319921</v>
      </c>
      <c r="G50" s="52">
        <f t="shared" si="26"/>
        <v>2.1747009786154403E-3</v>
      </c>
      <c r="H50" s="52"/>
      <c r="I50" s="52">
        <f t="shared" si="26"/>
        <v>9.1337441101848479E-2</v>
      </c>
      <c r="L50" s="47" t="s">
        <v>24</v>
      </c>
      <c r="M50" s="48"/>
      <c r="N50" s="49" t="s">
        <v>23</v>
      </c>
    </row>
    <row r="51" spans="2:14" x14ac:dyDescent="0.2">
      <c r="L51" s="10">
        <f>C33+F33</f>
        <v>0.5394670050761422</v>
      </c>
      <c r="N51" s="11">
        <f>D33+E33+G33+H33+I33</f>
        <v>0.46053299492385785</v>
      </c>
    </row>
    <row r="52" spans="2:14" x14ac:dyDescent="0.2">
      <c r="L52" s="10">
        <f>C34+F34</f>
        <v>0.59212127190819108</v>
      </c>
      <c r="N52" s="11">
        <f>D34+E34+G34+H34+I34</f>
        <v>0.40787872809180892</v>
      </c>
    </row>
    <row r="53" spans="2:14" x14ac:dyDescent="0.2">
      <c r="C53" s="52"/>
      <c r="L53" s="10">
        <f>C35+F35</f>
        <v>0.71369253089199058</v>
      </c>
      <c r="N53" s="11">
        <f>D35+E35+G35+H35+I35</f>
        <v>0.28630746910800936</v>
      </c>
    </row>
    <row r="54" spans="2:14" x14ac:dyDescent="0.2">
      <c r="C54" s="52"/>
      <c r="L54" s="10">
        <f>C36+F36</f>
        <v>0.77450655166694315</v>
      </c>
      <c r="N54" s="11">
        <f>D36+E36+G36+H36+I36</f>
        <v>0.2254934483330569</v>
      </c>
    </row>
    <row r="55" spans="2:14" ht="17" thickBot="1" x14ac:dyDescent="0.25">
      <c r="C55" s="52"/>
      <c r="L55" s="12">
        <f>C37+F37</f>
        <v>0.80550938019472818</v>
      </c>
      <c r="M55" s="13"/>
      <c r="N55" s="14">
        <f>D37+E37+G37+H37+I37</f>
        <v>0.19449061980527188</v>
      </c>
    </row>
    <row r="56" spans="2:14" ht="17" thickBot="1" x14ac:dyDescent="0.25">
      <c r="C56" s="52"/>
    </row>
    <row r="57" spans="2:14" ht="17" thickBot="1" x14ac:dyDescent="0.25">
      <c r="C57" s="52"/>
      <c r="L57" s="44" t="s">
        <v>24</v>
      </c>
      <c r="M57" s="45"/>
      <c r="N57" s="46" t="s">
        <v>23</v>
      </c>
    </row>
    <row r="58" spans="2:14" x14ac:dyDescent="0.2">
      <c r="L58" s="1">
        <f>L51</f>
        <v>0.5394670050761422</v>
      </c>
      <c r="M58" s="2"/>
      <c r="N58" s="3">
        <f t="shared" ref="N58" si="27">N51</f>
        <v>0.46053299492385785</v>
      </c>
    </row>
    <row r="59" spans="2:14" x14ac:dyDescent="0.2">
      <c r="L59" s="4">
        <f t="shared" ref="L59:N59" si="28">L52</f>
        <v>0.59212127190819108</v>
      </c>
      <c r="M59" s="5"/>
      <c r="N59" s="6">
        <f t="shared" si="28"/>
        <v>0.40787872809180892</v>
      </c>
    </row>
    <row r="60" spans="2:14" x14ac:dyDescent="0.2">
      <c r="L60" s="4">
        <f t="shared" ref="L60:N60" si="29">L53</f>
        <v>0.71369253089199058</v>
      </c>
      <c r="M60" s="5"/>
      <c r="N60" s="6">
        <f t="shared" si="29"/>
        <v>0.28630746910800936</v>
      </c>
    </row>
    <row r="61" spans="2:14" x14ac:dyDescent="0.2">
      <c r="L61" s="4">
        <f t="shared" ref="L61:N61" si="30">L54</f>
        <v>0.77450655166694315</v>
      </c>
      <c r="M61" s="5"/>
      <c r="N61" s="6">
        <f t="shared" si="30"/>
        <v>0.2254934483330569</v>
      </c>
    </row>
    <row r="62" spans="2:14" ht="17" thickBot="1" x14ac:dyDescent="0.25">
      <c r="L62" s="7">
        <f t="shared" ref="L62:N62" si="31">L55</f>
        <v>0.80550938019472818</v>
      </c>
      <c r="M62" s="8"/>
      <c r="N62" s="9">
        <f t="shared" si="31"/>
        <v>0.19449061980527188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2023-05-09T00:35:41Z</dcterms:created>
  <dcterms:modified xsi:type="dcterms:W3CDTF">2023-05-09T17:37:48Z</dcterms:modified>
</cp:coreProperties>
</file>