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\Desktop\Trimestre 2\ADSO\"/>
    </mc:Choice>
  </mc:AlternateContent>
  <xr:revisionPtr revIDLastSave="0" documentId="8_{E9BCD4CE-A306-44AB-9484-465859FC886F}" xr6:coauthVersionLast="47" xr6:coauthVersionMax="47" xr10:uidLastSave="{00000000-0000-0000-0000-000000000000}"/>
  <bookViews>
    <workbookView xWindow="-120" yWindow="-120" windowWidth="29040" windowHeight="15840" xr2:uid="{EB3771A8-D519-4A41-A294-1802EA5426C1}"/>
  </bookViews>
  <sheets>
    <sheet name="Estimación" sheetId="1" r:id="rId1"/>
    <sheet name="Cos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 a="1"/>
  <c r="H25" i="1"/>
  <c r="H26" i="1" a="1"/>
  <c r="H26" i="1"/>
  <c r="H24" i="1" a="1"/>
  <c r="H24" i="1"/>
  <c r="H23" i="1" a="1"/>
  <c r="H23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27" i="1" s="1"/>
  <c r="H5" i="1" a="1"/>
  <c r="H5" i="1"/>
  <c r="H10" i="1" a="1"/>
  <c r="H10" i="1"/>
  <c r="N13" i="1"/>
  <c r="F7" i="2" s="1"/>
  <c r="M13" i="1"/>
  <c r="E7" i="2" s="1"/>
  <c r="L13" i="1"/>
  <c r="D7" i="2" s="1"/>
  <c r="F6" i="2"/>
  <c r="E6" i="2"/>
  <c r="H4" i="1" a="1"/>
  <c r="H4" i="1" s="1"/>
  <c r="H6" i="1" a="1"/>
  <c r="H6" i="1" s="1"/>
  <c r="H7" i="1" a="1"/>
  <c r="H7" i="1" s="1"/>
  <c r="H8" i="1" a="1"/>
  <c r="H8" i="1" s="1"/>
  <c r="H9" i="1" a="1"/>
  <c r="H9" i="1" s="1"/>
  <c r="H12" i="1" l="1"/>
  <c r="H15" i="1" s="1"/>
  <c r="J11" i="1" l="1"/>
  <c r="C5" i="2"/>
  <c r="K11" i="1"/>
  <c r="L11" i="1" l="1"/>
  <c r="M11" i="1"/>
  <c r="C8" i="2"/>
  <c r="E5" i="2"/>
  <c r="E8" i="2" s="1"/>
  <c r="F5" i="2"/>
  <c r="F8" i="2" s="1"/>
  <c r="D5" i="2"/>
  <c r="D8" i="2" s="1"/>
  <c r="D13" i="2" l="1"/>
  <c r="D12" i="2"/>
  <c r="D15" i="2"/>
  <c r="D14" i="2"/>
  <c r="C14" i="2"/>
  <c r="C13" i="2"/>
  <c r="C12" i="2"/>
  <c r="C15" i="2"/>
  <c r="F13" i="2"/>
  <c r="F15" i="2"/>
  <c r="F12" i="2"/>
  <c r="F14" i="2"/>
  <c r="E13" i="2"/>
  <c r="E12" i="2"/>
  <c r="E15" i="2"/>
  <c r="E14" i="2"/>
  <c r="K13" i="1"/>
  <c r="C7" i="2" s="1"/>
  <c r="D6" i="2"/>
  <c r="C6" i="2"/>
  <c r="C16" i="2" l="1"/>
  <c r="D16" i="2"/>
  <c r="E16" i="2"/>
  <c r="F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<sst xmlns="http://schemas.openxmlformats.org/spreadsheetml/2006/main" count="64" uniqueCount="44">
  <si>
    <t>Estimación de esfuerzos por módulos o componentes</t>
  </si>
  <si>
    <t>Trimestre 1</t>
  </si>
  <si>
    <t>Simple</t>
  </si>
  <si>
    <t>Muy fácil</t>
  </si>
  <si>
    <t>Fácil</t>
  </si>
  <si>
    <t>Normal</t>
  </si>
  <si>
    <t>Difícil</t>
  </si>
  <si>
    <t>Muy Dificil</t>
  </si>
  <si>
    <t>Horas</t>
  </si>
  <si>
    <t>Nombre proyecto - Objetivo general - Objetivos especí ficos - Planteamiento del problema y pregunta problema - Alcance del proyecto - Justificación</t>
  </si>
  <si>
    <t>En el proyecto se evidencian la elaboración del mapa de procesos que implica el sistema de información (BPMN del proceso de negocio, no del aplicativo a desarrollar)</t>
  </si>
  <si>
    <t>En el proyecto se evidencian técnicas de recolección de información y análisis de resultados estadística descriptiva (Si aplica,
 dependiendo de la técnica a usar).</t>
  </si>
  <si>
    <t>En el proyecto se evidencian los requerimientos funcionales y no funcionales usando el estándar IEEE Std 830-1998, IEEE 1233 1998, IEEE 29148:2018 o historias de usuario (Scrum)</t>
  </si>
  <si>
    <t>En el proyecto se evidencia validación de requerimientos (Realización de un prototipo usando mockups o wireframes)</t>
  </si>
  <si>
    <t>En el proyecto se evidencia el uso de sistemas de control de versiones (Opcional)</t>
  </si>
  <si>
    <t>Total de esfuerzos</t>
  </si>
  <si>
    <t>Diseños  aplicativo</t>
  </si>
  <si>
    <t>Días</t>
  </si>
  <si>
    <t>semanas</t>
  </si>
  <si>
    <t>meses</t>
  </si>
  <si>
    <t xml:space="preserve">implemetacion y conexión base de datos </t>
  </si>
  <si>
    <t>Total Esfuerzo</t>
  </si>
  <si>
    <t>Meses</t>
  </si>
  <si>
    <t>Gran Total</t>
  </si>
  <si>
    <t xml:space="preserve">Trimestre 2 </t>
  </si>
  <si>
    <t>En el proyecto se evidencian formatos de fichas técnicas, estimación de costos de software-hardware, análisis comparativo de
 proveedores considerando costos, cantidad y especificaciones técnicas de acuerdo con las características de la solución de
 software y las necesidades de la empresa.</t>
  </si>
  <si>
    <t xml:space="preserve"> En el proyecto se evidencia el diagrama de casos de uso y documentación de casos de uso (formato de casos de uso extendido)
 de acuerdo con el refinamiento de requisitos.</t>
  </si>
  <si>
    <t>En el proyecto se evidencia el modelo entidad relación notación crows foot</t>
  </si>
  <si>
    <t>En el proyecto se evidencia la normalización del modelo relaciónal, identificando las 3FN</t>
  </si>
  <si>
    <t>En el proyecto se evidencia el diccionario de datos</t>
  </si>
  <si>
    <t>Se evidencia el diagrama de clases del proyecto donde se ven las clases y relaciones usando el estándar UML 2.4.1 o superior</t>
  </si>
  <si>
    <t>En el proyecto se evidencia la realización del diagrama de despliegue usando el estándar UML 2.4.1 o superior</t>
  </si>
  <si>
    <t>Elaborar el prototipo navegable del software (Html - CSS)</t>
  </si>
  <si>
    <t>Costo del proyecto</t>
  </si>
  <si>
    <t>Tiempo/recursos</t>
  </si>
  <si>
    <t>Semanas</t>
  </si>
  <si>
    <t>Total</t>
  </si>
  <si>
    <t>Costo x Hora</t>
  </si>
  <si>
    <t>Desgloce de Proyecto</t>
  </si>
  <si>
    <t>Conceptos/Recursos</t>
  </si>
  <si>
    <t>Developer(50%)</t>
  </si>
  <si>
    <t>Costos Fijos(30%)</t>
  </si>
  <si>
    <t>Gastos Extra (10%)</t>
  </si>
  <si>
    <t>Ganancia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</si>
</sst>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[$$-2C0A]\ #,##0.0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9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0" fillId="0" borderId="1" xfId="0" applyBorder="1"/>
    <xf numFmtId="0" fontId="2" fillId="5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165" fontId="3" fillId="6" borderId="0" xfId="0" applyNumberFormat="1" applyFont="1" applyFill="1"/>
    <xf numFmtId="0" fontId="0" fillId="2" borderId="1" xfId="0" applyFill="1" applyBorder="1"/>
    <xf numFmtId="165" fontId="0" fillId="5" borderId="1" xfId="0" applyNumberFormat="1" applyFill="1" applyBorder="1"/>
    <xf numFmtId="165" fontId="0" fillId="0" borderId="1" xfId="0" applyNumberFormat="1" applyBorder="1"/>
    <xf numFmtId="164" fontId="0" fillId="5" borderId="1" xfId="1" applyFont="1" applyFill="1" applyBorder="1"/>
    <xf numFmtId="0" fontId="0" fillId="0" borderId="3" xfId="0" applyBorder="1"/>
    <xf numFmtId="0" fontId="1" fillId="3" borderId="4" xfId="0" applyFont="1" applyFill="1" applyBorder="1"/>
    <xf numFmtId="0" fontId="2" fillId="5" borderId="5" xfId="0" applyFont="1" applyFill="1" applyBorder="1"/>
    <xf numFmtId="0" fontId="2" fillId="5" borderId="2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5FE3-626B-4E06-97A4-468C846F7EA9}">
  <dimension ref="A1:P27"/>
  <sheetViews>
    <sheetView tabSelected="1" topLeftCell="A18" workbookViewId="0">
      <selection activeCell="K18" sqref="K18"/>
    </sheetView>
  </sheetViews>
  <sheetFormatPr defaultColWidth="11.42578125" defaultRowHeight="15"/>
  <cols>
    <col min="1" max="1" width="40.28515625" customWidth="1"/>
  </cols>
  <sheetData>
    <row r="1" spans="1:16">
      <c r="A1" s="17" t="s">
        <v>0</v>
      </c>
      <c r="B1" s="17"/>
      <c r="C1" s="17"/>
      <c r="D1" s="17"/>
      <c r="E1" s="17"/>
      <c r="F1" s="17"/>
      <c r="G1" s="17"/>
      <c r="H1" s="17"/>
    </row>
    <row r="2" spans="1:16">
      <c r="A2" s="17"/>
      <c r="B2" s="17"/>
      <c r="C2" s="17"/>
      <c r="D2" s="17"/>
      <c r="E2" s="17"/>
      <c r="F2" s="17"/>
      <c r="G2" s="17"/>
      <c r="H2" s="17"/>
    </row>
    <row r="3" spans="1:16">
      <c r="A3" s="14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J3" s="6"/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</row>
    <row r="4" spans="1:16" ht="60.75">
      <c r="A4" s="16" t="s">
        <v>9</v>
      </c>
      <c r="B4" s="13"/>
      <c r="C4" s="3"/>
      <c r="D4" s="3"/>
      <c r="E4" s="3">
        <v>1</v>
      </c>
      <c r="F4" s="3"/>
      <c r="G4" s="3"/>
      <c r="H4" s="3" cm="1">
        <f t="array" ref="H4">_xlfn.IFS(B4=1,K$4,C4=1,L$4,D4=1,M$4,E4=1,N$4,F4=1,O$4,G4=1,P$4,COUNTBLANK(B5:G5)&gt;5," ")</f>
        <v>24</v>
      </c>
      <c r="J4" s="3" t="s">
        <v>8</v>
      </c>
      <c r="K4" s="3">
        <v>4</v>
      </c>
      <c r="L4" s="3">
        <v>8</v>
      </c>
      <c r="M4" s="3">
        <v>16</v>
      </c>
      <c r="N4" s="3">
        <v>24</v>
      </c>
      <c r="O4" s="3">
        <v>32</v>
      </c>
      <c r="P4" s="3">
        <v>40</v>
      </c>
    </row>
    <row r="5" spans="1:16" ht="60.75">
      <c r="A5" s="16" t="s">
        <v>10</v>
      </c>
      <c r="B5" s="13"/>
      <c r="C5" s="3"/>
      <c r="D5" s="3"/>
      <c r="E5" s="3"/>
      <c r="F5" s="3">
        <v>1</v>
      </c>
      <c r="G5" s="3"/>
      <c r="H5" s="3" cm="1">
        <f t="array" ref="H5">_xlfn.IFS(B5=1,K$4,C5=1,L$4,D5=1,M$4,E5=1,N$4,F5=1,O$4,G5=1,P$4,COUNTBLANK(B6:G6)&gt;5," ")</f>
        <v>32</v>
      </c>
    </row>
    <row r="6" spans="1:16" ht="60.75">
      <c r="A6" s="16" t="s">
        <v>11</v>
      </c>
      <c r="B6" s="13"/>
      <c r="C6" s="3"/>
      <c r="D6" s="3"/>
      <c r="E6" s="3">
        <v>1</v>
      </c>
      <c r="F6" s="3"/>
      <c r="G6" s="3"/>
      <c r="H6" s="3" cm="1">
        <f t="array" ref="H6">_xlfn.IFS(B6=1,K$4,C6=1,L$4,D6=1,M$4,E6=1,N$4,F6=1,O$4,G6=1,P$4,COUNTBLANK(B7:G7)&gt;5," ")</f>
        <v>24</v>
      </c>
    </row>
    <row r="7" spans="1:16" ht="76.5">
      <c r="A7" s="16" t="s">
        <v>12</v>
      </c>
      <c r="B7" s="13"/>
      <c r="C7" s="3"/>
      <c r="D7" s="3"/>
      <c r="E7" s="3"/>
      <c r="F7" s="3"/>
      <c r="G7" s="3">
        <v>1</v>
      </c>
      <c r="H7" s="3" cm="1">
        <f t="array" ref="H7">_xlfn.IFS(B7=1,K$4,C7=1,L$4,D7=1,M$4,E7=1,N$4,F7=1,O$4,G7=1,P$4,COUNTBLANK(B8:G8)&gt;5," ")</f>
        <v>40</v>
      </c>
    </row>
    <row r="8" spans="1:16" ht="45.75">
      <c r="A8" s="16" t="s">
        <v>13</v>
      </c>
      <c r="B8" s="13"/>
      <c r="C8" s="3"/>
      <c r="D8" s="3"/>
      <c r="E8" s="3"/>
      <c r="F8" s="3">
        <v>1</v>
      </c>
      <c r="G8" s="3"/>
      <c r="H8" s="3" cm="1">
        <f t="array" ref="H8">_xlfn.IFS(B8=1,K$4,C8=1,L$4,D8=1,M$4,E8=1,N$4,F8=1,O$4,G8=1,P$4,COUNTBLANK(B9:G9)&gt;5," ")</f>
        <v>32</v>
      </c>
    </row>
    <row r="9" spans="1:16" ht="30.75">
      <c r="A9" s="16" t="s">
        <v>14</v>
      </c>
      <c r="B9" s="13">
        <v>1</v>
      </c>
      <c r="C9" s="3"/>
      <c r="D9" s="3"/>
      <c r="E9" s="3"/>
      <c r="F9" s="3"/>
      <c r="G9" s="3"/>
      <c r="H9" s="3" cm="1">
        <f t="array" ref="H9">_xlfn.IFS(B9=1,K$4,C9=1,L$4,D9=1,M$4,E9=1,N$4,F9=1,O$4,G9=1,P$4,COUNTBLANK(B10:G10)&gt;5," ")</f>
        <v>4</v>
      </c>
      <c r="J9" s="17" t="s">
        <v>15</v>
      </c>
      <c r="K9" s="17"/>
      <c r="L9" s="17"/>
      <c r="M9" s="17"/>
    </row>
    <row r="10" spans="1:16">
      <c r="A10" s="15" t="s">
        <v>16</v>
      </c>
      <c r="B10" s="3"/>
      <c r="C10" s="3"/>
      <c r="D10" s="3"/>
      <c r="E10" s="3"/>
      <c r="F10" s="3"/>
      <c r="G10" s="3">
        <v>1</v>
      </c>
      <c r="H10" s="3" cm="1">
        <f t="array" ref="H10">_xlfn.IFS(B10=1,K$4,C10=1,L$4,D10=1,M$4,E10=1,N$4,F10=1,O$4,G10=1,P$4,COUNTBLANK(B11:G11)&gt;5," ")</f>
        <v>40</v>
      </c>
      <c r="J10" s="6" t="s">
        <v>8</v>
      </c>
      <c r="K10" s="6" t="s">
        <v>17</v>
      </c>
      <c r="L10" s="6" t="s">
        <v>18</v>
      </c>
      <c r="M10" s="6" t="s">
        <v>19</v>
      </c>
    </row>
    <row r="11" spans="1:16">
      <c r="A11" s="4" t="s">
        <v>20</v>
      </c>
      <c r="B11" s="3"/>
      <c r="C11" s="3"/>
      <c r="D11" s="3"/>
      <c r="E11" s="3"/>
      <c r="F11" s="3">
        <v>1</v>
      </c>
      <c r="G11" s="3"/>
      <c r="H11" s="3"/>
      <c r="J11" s="7">
        <f>H15</f>
        <v>196</v>
      </c>
      <c r="K11" s="7">
        <f>J11/8</f>
        <v>24.5</v>
      </c>
      <c r="L11" s="7">
        <f>K11/4</f>
        <v>6.125</v>
      </c>
      <c r="M11" s="7">
        <f>K11/20</f>
        <v>1.2250000000000001</v>
      </c>
    </row>
    <row r="12" spans="1:16">
      <c r="A12" s="4" t="s">
        <v>21</v>
      </c>
      <c r="B12" s="5"/>
      <c r="C12" s="5"/>
      <c r="D12" s="5"/>
      <c r="E12" s="5"/>
      <c r="F12" s="5"/>
      <c r="G12" s="5"/>
      <c r="H12" s="5">
        <f>SUM(H4:H11)</f>
        <v>196</v>
      </c>
    </row>
    <row r="13" spans="1:16">
      <c r="J13" s="3" t="s">
        <v>22</v>
      </c>
      <c r="K13" s="3">
        <f>M$11/1</f>
        <v>1.2250000000000001</v>
      </c>
      <c r="L13" s="3">
        <f>N$11/2</f>
        <v>0</v>
      </c>
      <c r="M13" s="3">
        <f>O$11/3</f>
        <v>0</v>
      </c>
      <c r="N13" s="3">
        <f>P$11/4</f>
        <v>0</v>
      </c>
    </row>
    <row r="15" spans="1:16">
      <c r="A15" s="4" t="s">
        <v>23</v>
      </c>
      <c r="B15" s="5"/>
      <c r="C15" s="5"/>
      <c r="D15" s="5"/>
      <c r="E15" s="5"/>
      <c r="F15" s="5"/>
      <c r="G15" s="5"/>
      <c r="H15" s="5">
        <f>SUM(H12)</f>
        <v>196</v>
      </c>
    </row>
    <row r="17" spans="1:8">
      <c r="A17" s="14" t="s">
        <v>24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</row>
    <row r="18" spans="1:8" ht="106.5">
      <c r="A18" s="16" t="s">
        <v>25</v>
      </c>
      <c r="B18" s="13"/>
      <c r="C18" s="3"/>
      <c r="D18" s="3"/>
      <c r="E18" s="3">
        <v>1</v>
      </c>
      <c r="F18" s="3"/>
      <c r="G18" s="3"/>
      <c r="H18" s="3" cm="1">
        <f t="array" ref="H18">_xlfn.IFS(B18=1,K$4,C18=1,L$4,D18=1,M$4,E18=1,N$4,F18=1,O$4,G18=1,P$4,COUNTBLANK(B19:G19)&gt;5," ")</f>
        <v>24</v>
      </c>
    </row>
    <row r="19" spans="1:8" ht="76.5">
      <c r="A19" s="16" t="s">
        <v>26</v>
      </c>
      <c r="B19" s="13"/>
      <c r="C19" s="3"/>
      <c r="D19" s="3"/>
      <c r="E19" s="3"/>
      <c r="F19" s="3">
        <v>1</v>
      </c>
      <c r="G19" s="3"/>
      <c r="H19" s="3" cm="1">
        <f t="array" ref="H19">_xlfn.IFS(B19=1,K$4,C19=1,L$4,D19=1,M$4,E19=1,N$4,F19=1,O$4,G19=1,P$4,COUNTBLANK(B20:G20)&gt;5," ")</f>
        <v>32</v>
      </c>
    </row>
    <row r="20" spans="1:8" ht="30.75">
      <c r="A20" s="16" t="s">
        <v>27</v>
      </c>
      <c r="B20" s="13"/>
      <c r="C20" s="3"/>
      <c r="D20" s="3"/>
      <c r="E20" s="3"/>
      <c r="F20" s="3">
        <v>1</v>
      </c>
      <c r="G20" s="3"/>
      <c r="H20" s="3" cm="1">
        <f t="array" ref="H20">_xlfn.IFS(B20=1,K$4,C20=1,L$4,D20=1,M$4,E20=1,N$4,F20=1,O$4,G20=1,P$4,COUNTBLANK(B21:G21)&gt;5," ")</f>
        <v>32</v>
      </c>
    </row>
    <row r="21" spans="1:8" ht="30.75">
      <c r="A21" s="16" t="s">
        <v>28</v>
      </c>
      <c r="B21" s="13"/>
      <c r="C21" s="3"/>
      <c r="D21" s="3"/>
      <c r="E21" s="3"/>
      <c r="F21" s="3">
        <v>1</v>
      </c>
      <c r="G21" s="3"/>
      <c r="H21" s="3" cm="1">
        <f t="array" ref="H21">_xlfn.IFS(B21=1,K$4,C21=1,L$4,D21=1,M$4,E21=1,N$4,F21=1,O$4,G21=1,P$4,COUNTBLANK(B22:G22)&gt;5," ")</f>
        <v>32</v>
      </c>
    </row>
    <row r="22" spans="1:8" ht="30.75">
      <c r="A22" s="16" t="s">
        <v>29</v>
      </c>
      <c r="B22" s="13"/>
      <c r="C22" s="3"/>
      <c r="D22" s="3"/>
      <c r="E22" s="3">
        <v>1</v>
      </c>
      <c r="F22" s="3"/>
      <c r="G22" s="3"/>
      <c r="H22" s="3" cm="1">
        <f t="array" ref="H22">_xlfn.IFS(B22=1,K$4,C22=1,L$4,D22=1,M$4,E22=1,N$4,F22=1,O$4,G22=1,P$4,COUNTBLANK(B23:G23)&gt;5," ")</f>
        <v>24</v>
      </c>
    </row>
    <row r="23" spans="1:8" ht="60.75">
      <c r="A23" s="16" t="s">
        <v>30</v>
      </c>
      <c r="B23" s="13"/>
      <c r="C23" s="3"/>
      <c r="D23" s="3"/>
      <c r="E23" s="3"/>
      <c r="F23" s="3">
        <v>1</v>
      </c>
      <c r="G23" s="3"/>
      <c r="H23" s="3" cm="1">
        <f t="array" ref="H23">_xlfn.IFS(B23=1,K$4,C23=1,L$4,D23=1,M$4,E23=1,N$4,F23=1,O$4,G23=1,P$4,COUNTBLANK(B24:G24)&gt;5," ")</f>
        <v>32</v>
      </c>
    </row>
    <row r="24" spans="1:8" ht="45.75">
      <c r="A24" s="16" t="s">
        <v>31</v>
      </c>
      <c r="B24" s="13"/>
      <c r="C24" s="3"/>
      <c r="D24" s="3"/>
      <c r="E24" s="3"/>
      <c r="F24" s="3">
        <v>1</v>
      </c>
      <c r="G24" s="3"/>
      <c r="H24" s="3" cm="1">
        <f t="array" ref="H24">_xlfn.IFS(B24=1,K$4,C24=1,L$4,D24=1,M$4,E24=1,N$4,F24=1,O$4,G24=1,P$4,COUNTBLANK(B26:G26)&gt;5," ")</f>
        <v>32</v>
      </c>
    </row>
    <row r="25" spans="1:8" ht="30.75">
      <c r="A25" s="16" t="s">
        <v>32</v>
      </c>
      <c r="B25" s="13"/>
      <c r="C25" s="3"/>
      <c r="D25" s="3"/>
      <c r="E25" s="3"/>
      <c r="F25" s="3"/>
      <c r="G25" s="3">
        <v>1</v>
      </c>
      <c r="H25" s="3" cm="1">
        <f t="array" ref="H25">_xlfn.IFS(B25=1,K$4,C25=1,L$4,D25=1,M$4,E25=1,N$4,F25=1,O$4,G25=1,P$4,COUNTBLANK(B26:G26)&gt;5," ")</f>
        <v>40</v>
      </c>
    </row>
    <row r="26" spans="1:8" ht="30.75">
      <c r="A26" s="16" t="s">
        <v>14</v>
      </c>
      <c r="B26" s="13"/>
      <c r="C26" s="3"/>
      <c r="D26" s="3"/>
      <c r="E26" s="3">
        <v>1</v>
      </c>
      <c r="F26" s="3"/>
      <c r="G26" s="3"/>
      <c r="H26" s="3" cm="1">
        <f t="array" ref="H26">_xlfn.IFS(B26=1,K$4,C26=1,L$4,D26=1,M$4,E26=1,N$4,F26=1,O$4,G26=1,P$4,COUNTBLANK(B27:G27)&gt;5," ")</f>
        <v>24</v>
      </c>
    </row>
    <row r="27" spans="1:8">
      <c r="A27" s="15" t="s">
        <v>21</v>
      </c>
      <c r="B27" s="5"/>
      <c r="C27" s="5"/>
      <c r="D27" s="5"/>
      <c r="E27" s="5"/>
      <c r="F27" s="5"/>
      <c r="G27" s="5"/>
      <c r="H27" s="5">
        <f>SUM(H18:H26)</f>
        <v>272</v>
      </c>
    </row>
  </sheetData>
  <mergeCells count="2">
    <mergeCell ref="A1:H2"/>
    <mergeCell ref="J9:M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B6B7-221B-486B-85A2-CEE2DFED6D06}">
  <dimension ref="B3:I16"/>
  <sheetViews>
    <sheetView workbookViewId="0">
      <selection activeCell="C21" sqref="C21"/>
    </sheetView>
  </sheetViews>
  <sheetFormatPr defaultColWidth="11.42578125" defaultRowHeight="15"/>
  <cols>
    <col min="2" max="2" width="21.42578125" customWidth="1"/>
    <col min="3" max="6" width="14.28515625" bestFit="1" customWidth="1"/>
    <col min="9" max="9" width="24.85546875" bestFit="1" customWidth="1"/>
  </cols>
  <sheetData>
    <row r="3" spans="2:9">
      <c r="B3" s="18" t="s">
        <v>33</v>
      </c>
      <c r="C3" s="18"/>
      <c r="D3" s="18"/>
      <c r="E3" s="18"/>
      <c r="F3" s="18"/>
    </row>
    <row r="4" spans="2:9">
      <c r="B4" s="6" t="s">
        <v>34</v>
      </c>
      <c r="C4" s="6">
        <v>1</v>
      </c>
      <c r="D4" s="6">
        <v>2</v>
      </c>
      <c r="E4" s="6">
        <v>3</v>
      </c>
      <c r="F4" s="6">
        <v>4</v>
      </c>
    </row>
    <row r="5" spans="2:9">
      <c r="B5" s="9" t="s">
        <v>8</v>
      </c>
      <c r="C5" s="3">
        <f>Estimación!J11</f>
        <v>196</v>
      </c>
      <c r="D5" s="3">
        <f>C5/2</f>
        <v>98</v>
      </c>
      <c r="E5" s="3">
        <f>C5/3</f>
        <v>65.333333333333329</v>
      </c>
      <c r="F5" s="3">
        <f>C5/4</f>
        <v>49</v>
      </c>
    </row>
    <row r="6" spans="2:9">
      <c r="B6" s="9" t="s">
        <v>35</v>
      </c>
      <c r="C6" s="3" t="e">
        <f>Estimación!#REF!</f>
        <v>#REF!</v>
      </c>
      <c r="D6" s="3" t="e">
        <f>Estimación!#REF!</f>
        <v>#REF!</v>
      </c>
      <c r="E6" s="3" t="e">
        <f>Estimación!#REF!</f>
        <v>#REF!</v>
      </c>
      <c r="F6" s="3" t="e">
        <f>Estimación!#REF!</f>
        <v>#REF!</v>
      </c>
    </row>
    <row r="7" spans="2:9">
      <c r="B7" s="9" t="s">
        <v>22</v>
      </c>
      <c r="C7" s="3">
        <f>Estimación!K13</f>
        <v>1.2250000000000001</v>
      </c>
      <c r="D7" s="3">
        <f>Estimación!L13</f>
        <v>0</v>
      </c>
      <c r="E7" s="3">
        <f>Estimación!M13</f>
        <v>0</v>
      </c>
      <c r="F7" s="3">
        <f>Estimación!N13</f>
        <v>0</v>
      </c>
    </row>
    <row r="8" spans="2:9">
      <c r="B8" s="5" t="s">
        <v>36</v>
      </c>
      <c r="C8" s="10">
        <f>C5*I9</f>
        <v>967456</v>
      </c>
      <c r="D8" s="10">
        <f>(D5*I9)*2</f>
        <v>967456</v>
      </c>
      <c r="E8" s="10">
        <f>(E5*I9)*3</f>
        <v>967456</v>
      </c>
      <c r="F8" s="12">
        <f>(F5*I9)*4</f>
        <v>967456</v>
      </c>
    </row>
    <row r="9" spans="2:9">
      <c r="H9" s="1" t="s">
        <v>37</v>
      </c>
      <c r="I9" s="8">
        <v>4936</v>
      </c>
    </row>
    <row r="10" spans="2:9">
      <c r="B10" s="18" t="s">
        <v>38</v>
      </c>
      <c r="C10" s="18"/>
      <c r="D10" s="18"/>
      <c r="E10" s="18"/>
      <c r="F10" s="18"/>
    </row>
    <row r="11" spans="2:9">
      <c r="B11" s="6" t="s">
        <v>39</v>
      </c>
      <c r="C11" s="6">
        <v>1</v>
      </c>
      <c r="D11" s="6">
        <v>2</v>
      </c>
      <c r="E11" s="6">
        <v>3</v>
      </c>
      <c r="F11" s="6">
        <v>4</v>
      </c>
    </row>
    <row r="12" spans="2:9">
      <c r="B12" s="9" t="s">
        <v>40</v>
      </c>
      <c r="C12" s="11">
        <f>(C8*50)/100</f>
        <v>483728</v>
      </c>
      <c r="D12" s="11">
        <f t="shared" ref="D12:F12" si="0">(D8*50)/100</f>
        <v>483728</v>
      </c>
      <c r="E12" s="11">
        <f t="shared" si="0"/>
        <v>483728</v>
      </c>
      <c r="F12" s="11">
        <f t="shared" si="0"/>
        <v>483728</v>
      </c>
    </row>
    <row r="13" spans="2:9">
      <c r="B13" s="9" t="s">
        <v>41</v>
      </c>
      <c r="C13" s="11">
        <f>(C8*30)/100</f>
        <v>290236.79999999999</v>
      </c>
      <c r="D13" s="11">
        <f t="shared" ref="D13:F13" si="1">(D8*30)/100</f>
        <v>290236.79999999999</v>
      </c>
      <c r="E13" s="11">
        <f t="shared" si="1"/>
        <v>290236.79999999999</v>
      </c>
      <c r="F13" s="11">
        <f t="shared" si="1"/>
        <v>290236.79999999999</v>
      </c>
    </row>
    <row r="14" spans="2:9">
      <c r="B14" s="9" t="s">
        <v>42</v>
      </c>
      <c r="C14" s="11">
        <f>(C8*10)/100</f>
        <v>96745.600000000006</v>
      </c>
      <c r="D14" s="11">
        <f t="shared" ref="D14:F14" si="2">(D8*10)/100</f>
        <v>96745.600000000006</v>
      </c>
      <c r="E14" s="11">
        <f t="shared" si="2"/>
        <v>96745.600000000006</v>
      </c>
      <c r="F14" s="11">
        <f t="shared" si="2"/>
        <v>96745.600000000006</v>
      </c>
    </row>
    <row r="15" spans="2:9">
      <c r="B15" s="9" t="s">
        <v>43</v>
      </c>
      <c r="C15" s="11">
        <f>(C8*10)/100</f>
        <v>96745.600000000006</v>
      </c>
      <c r="D15" s="11">
        <f t="shared" ref="D15:F15" si="3">(D8*10)/100</f>
        <v>96745.600000000006</v>
      </c>
      <c r="E15" s="11">
        <f t="shared" si="3"/>
        <v>96745.600000000006</v>
      </c>
      <c r="F15" s="11">
        <f t="shared" si="3"/>
        <v>96745.600000000006</v>
      </c>
    </row>
    <row r="16" spans="2:9">
      <c r="B16" s="5" t="s">
        <v>36</v>
      </c>
      <c r="C16" s="12">
        <f>SUM(C12:C15)</f>
        <v>967456</v>
      </c>
      <c r="D16" s="12">
        <f t="shared" ref="D16:F16" si="4">SUM(D12:D15)</f>
        <v>967456</v>
      </c>
      <c r="E16" s="12">
        <f t="shared" si="4"/>
        <v>967456</v>
      </c>
      <c r="F16" s="10">
        <f t="shared" si="4"/>
        <v>967456</v>
      </c>
    </row>
  </sheetData>
  <mergeCells count="2">
    <mergeCell ref="B3:F3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Infor Tech</dc:creator>
  <cp:keywords/>
  <dc:description/>
  <cp:lastModifiedBy/>
  <cp:revision/>
  <dcterms:created xsi:type="dcterms:W3CDTF">2021-11-08T21:40:05Z</dcterms:created>
  <dcterms:modified xsi:type="dcterms:W3CDTF">2024-05-03T15:14:23Z</dcterms:modified>
  <cp:category/>
  <cp:contentStatus/>
</cp:coreProperties>
</file>