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rrr\Documents\Бауманка\Урок 1\"/>
    </mc:Choice>
  </mc:AlternateContent>
  <xr:revisionPtr revIDLastSave="0" documentId="8_{69EA37A7-CAE6-49F9-AB12-454A1279B2CC}" xr6:coauthVersionLast="47" xr6:coauthVersionMax="47" xr10:uidLastSave="{00000000-0000-0000-0000-000000000000}"/>
  <bookViews>
    <workbookView xWindow="-120" yWindow="-120" windowWidth="29040" windowHeight="15720" tabRatio="672" xr2:uid="{00000000-000D-0000-FFFF-FFFF00000000}"/>
  </bookViews>
  <sheets>
    <sheet name="Расчет цены от себестоимости" sheetId="1" r:id="rId1"/>
    <sheet name="Расчет прибыли от цены" sheetId="4" r:id="rId2"/>
    <sheet name="ФОТ" sheetId="3" r:id="rId3"/>
    <sheet name="Прочие расходы" sheetId="6" r:id="rId4"/>
    <sheet name="Подрядчики" sheetId="8" r:id="rId5"/>
    <sheet name="Лицензии" sheetId="9" r:id="rId6"/>
  </sheets>
  <externalReferences>
    <externalReference r:id="rId7"/>
    <externalReference r:id="rId8"/>
    <externalReference r:id="rId9"/>
    <externalReference r:id="rId10"/>
  </externalReferences>
  <definedNames>
    <definedName name="FuelConsumption">[1]params!$B$7</definedName>
    <definedName name="FuelPrice">[1]params!$B$8</definedName>
    <definedName name="Item_5">'[2]Структура цены'!$C$13</definedName>
    <definedName name="o">"'file:///A:/VIRU/FAXES/EMPRICES/SOTR/MODTAP/MOD-TAP.XLS'#$mod_tap.$#ССЫЛ!$#ССЫЛ!:$#ССЫЛ!$#ССЫЛ!"</definedName>
    <definedName name="Percent">"'file://Courier/zip/Контракт 2000/34150000 Поставка КСА/Ориентировочная структура цены на поставку/Структура цены на поставку КСА.xls'#$Параметры.$#ССЫЛ!$#ССЫЛ!"</definedName>
    <definedName name="Transport">"'file://Pravosud/гас правосудие/Documents and Settings/Administrator/Local Settings/Temp/bat/Себестоимость СПО/Копия себестоимость Астерия (обновление без выезда).xls'#$Параметры.$#ССЫЛ!$#ССЫЛ!"</definedName>
    <definedName name="USD">"'file://Pravosud/гас правосудие/Documents and Settings/Administrator/Local Settings/Temp/bat/Себестоимость СПО/Копия себестоимость Астерия (обновление без выезда).xls'#$Параметры.$#ССЫЛ!$#ССЫЛ!"</definedName>
    <definedName name="Комплекс">"$#ССЫЛ!.$D$4"</definedName>
    <definedName name="ПК_2">"'file://Newgate/22 ЭКН/Контракт/341500-03 Поставка технических средств КСА изделия 83т525/83т525-02  ГШ ВВС/83т525-02  ГШ ВВС  Структура цены Ориентировочная.xls'#$Параметры.$#ССЫЛ!$#ССЫЛ!"</definedName>
    <definedName name="ПРФ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ПСРУК1">"'file://Pravosud/гас правосудие/КСУОУП Структура цены (АУМЦ).xls'#$Параметры.$#ССЫЛ!$#ССЫЛ!"</definedName>
    <definedName name="РС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РС_11">"'file://Newgate/22 ЭКН/Контракт/341500-03 Поставка технических средств КСА изделия 83т525/83т525-02  ГШ ВВС/83т525-02  ГШ ВВС  Структура цены Ориентировочная.xls'#$Параметры.$#ССЫЛ!$#ССЫЛ!"</definedName>
    <definedName name="РСЛАБ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РСРВ">"'file://Pravosud/гас правосудие/КСУОУП Структура цены (АУМЦ).xls'#$Параметры.$#ССЫЛ!$#ССЫЛ!"</definedName>
    <definedName name="рсрз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рсрук1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РСТЕХ">[3]Параметры!$C$29</definedName>
    <definedName name="СРВ">[4]Параметры!$C$21</definedName>
    <definedName name="СРВ_2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УЦ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ЭКЦ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C13" i="9" l="1"/>
  <c r="E12" i="9"/>
  <c r="E11" i="9"/>
  <c r="E10" i="9"/>
  <c r="E9" i="9"/>
  <c r="E8" i="9"/>
  <c r="E7" i="9"/>
  <c r="E6" i="9"/>
  <c r="E5" i="9"/>
  <c r="E4" i="9"/>
  <c r="C13" i="8"/>
  <c r="E12" i="8"/>
  <c r="E11" i="8"/>
  <c r="E10" i="8"/>
  <c r="E9" i="8"/>
  <c r="E8" i="8"/>
  <c r="E7" i="8"/>
  <c r="E6" i="8"/>
  <c r="E5" i="8"/>
  <c r="E4" i="8"/>
  <c r="E13" i="8" s="1"/>
  <c r="D10" i="4" s="1"/>
  <c r="E5" i="6"/>
  <c r="E6" i="6"/>
  <c r="E7" i="6"/>
  <c r="E8" i="6"/>
  <c r="E9" i="6"/>
  <c r="E10" i="6"/>
  <c r="E11" i="6"/>
  <c r="E12" i="6"/>
  <c r="E4" i="6"/>
  <c r="C13" i="6"/>
  <c r="D10" i="1" l="1"/>
  <c r="E13" i="9"/>
  <c r="E13" i="6"/>
  <c r="D6" i="4" l="1"/>
  <c r="D6" i="1"/>
  <c r="D11" i="4"/>
  <c r="D12" i="4" s="1"/>
  <c r="D11" i="1"/>
  <c r="D12" i="1" s="1"/>
  <c r="D19" i="4"/>
  <c r="D18" i="4" s="1"/>
  <c r="H5" i="3" l="1"/>
  <c r="J5" i="3" s="1"/>
  <c r="H6" i="3"/>
  <c r="H7" i="3"/>
  <c r="H8" i="3"/>
  <c r="J8" i="3" s="1"/>
  <c r="H9" i="3"/>
  <c r="H10" i="3"/>
  <c r="J7" i="3" l="1"/>
  <c r="J6" i="3"/>
  <c r="J10" i="3"/>
  <c r="J9" i="3"/>
  <c r="J11" i="3" l="1"/>
  <c r="D4" i="4" l="1"/>
  <c r="D4" i="1"/>
  <c r="D7" i="1" s="1"/>
  <c r="D5" i="1"/>
  <c r="D8" i="1" l="1"/>
  <c r="D7" i="4"/>
  <c r="D5" i="4"/>
  <c r="D8" i="4" s="1"/>
  <c r="D14" i="4" l="1"/>
  <c r="D16" i="4" s="1"/>
  <c r="D14" i="1"/>
  <c r="D16" i="1" s="1"/>
  <c r="D18" i="1" s="1"/>
  <c r="D19" i="1" s="1"/>
  <c r="D20" i="1" s="1"/>
</calcChain>
</file>

<file path=xl/sharedStrings.xml><?xml version="1.0" encoding="utf-8"?>
<sst xmlns="http://schemas.openxmlformats.org/spreadsheetml/2006/main" count="91" uniqueCount="65">
  <si>
    <t>Прочие расходы</t>
  </si>
  <si>
    <t>Наименование статьи</t>
  </si>
  <si>
    <t>Итого цена для покупателя (без НДС)</t>
  </si>
  <si>
    <t>Итого цена для покупателя (с НДС)</t>
  </si>
  <si>
    <t>Затраты по работам (услугам), выполняемым сторонними организациями (без НДС)</t>
  </si>
  <si>
    <t>Итого себестоимость собственных работ</t>
  </si>
  <si>
    <t>Накладные расходы (от фонда оплаты труда)</t>
  </si>
  <si>
    <t>Лицензии на стороннее программное обеспечение (без НДС)</t>
  </si>
  <si>
    <t>Страховые взносы и страхование от несчастных случаев (от фонда оплаты труда)</t>
  </si>
  <si>
    <t>Сумма (руб.)</t>
  </si>
  <si>
    <t>Номер строки</t>
  </si>
  <si>
    <t>Ставка коэффициента</t>
  </si>
  <si>
    <t>Налог на добавленную стоимость (НДС)</t>
  </si>
  <si>
    <t>Итого</t>
  </si>
  <si>
    <t>Июн</t>
  </si>
  <si>
    <t>Май</t>
  </si>
  <si>
    <t>Апр</t>
  </si>
  <si>
    <t>Мар</t>
  </si>
  <si>
    <t>Фев</t>
  </si>
  <si>
    <t>Янв</t>
  </si>
  <si>
    <t>Трудоемкость в периоде, %</t>
  </si>
  <si>
    <t>Роль в проекте</t>
  </si>
  <si>
    <t>Аналитик</t>
  </si>
  <si>
    <t>Бэкенд-разработчик</t>
  </si>
  <si>
    <t>Фронтенд-разработчик</t>
  </si>
  <si>
    <t>Дизайнер</t>
  </si>
  <si>
    <t>Devops-инженер</t>
  </si>
  <si>
    <t>ФОТ, руб.</t>
  </si>
  <si>
    <t>Трудоемкость (ч/мес)</t>
  </si>
  <si>
    <t>Владелец продукта / РП</t>
  </si>
  <si>
    <t>Расчет прибыли от фиксированной цены контракта и себестоимости</t>
  </si>
  <si>
    <t>Расчет цены контракта от себестоимости и нормы прибыли</t>
  </si>
  <si>
    <t>Прочие расходы (без НДС)</t>
  </si>
  <si>
    <t>№</t>
  </si>
  <si>
    <t>Наименование расходов</t>
  </si>
  <si>
    <t>Сумма (вкл НДС), руб.</t>
  </si>
  <si>
    <t>Фонд оплаты труда (ФОТ) (включая НДФЛ)</t>
  </si>
  <si>
    <t>НДС % (если применимо)</t>
  </si>
  <si>
    <t>Зарплата (с НДФЛ), руб.</t>
  </si>
  <si>
    <t>Сумма без НДС, руб.</t>
  </si>
  <si>
    <t>Затраты по работам (услугам), выполняемым подрядными организациями (без НДС)</t>
  </si>
  <si>
    <t>Прибыль (норма в % от себестоимости)</t>
  </si>
  <si>
    <t>Прибыль (разница между ценой и себестоимостью)</t>
  </si>
  <si>
    <t>Подрядчик 3 (ООО, с НДС)</t>
  </si>
  <si>
    <t>Подрядчик 2 (ИП, без НДС)</t>
  </si>
  <si>
    <t>Подрядчик 1 (ИП, без НДС)</t>
  </si>
  <si>
    <t>Наименование подрядчика</t>
  </si>
  <si>
    <t>Накладные расходы (норматив от фонда оплаты труда)</t>
  </si>
  <si>
    <t>Расчет фонда оплаты труда (ФОТ)</t>
  </si>
  <si>
    <t>Прочие расходы исполнителя при реализации проекта</t>
  </si>
  <si>
    <t>Цена подрядных работ сторонних организаций</t>
  </si>
  <si>
    <t>Стоимость лицензий на стороннее программное обеспечение, поставляемых заказчику</t>
  </si>
  <si>
    <t>Лицензии для разработки (тип 1) (без НДС)</t>
  </si>
  <si>
    <t>Лицензии для разработки (тип 2) (без НДС)</t>
  </si>
  <si>
    <t>Аренда серверов для разработки (6 мес.) (с НДС)</t>
  </si>
  <si>
    <t>Лицензия 1 (без НДС)</t>
  </si>
  <si>
    <t>Лицензия 2 (без НДС)</t>
  </si>
  <si>
    <t>Итого себестоимость</t>
  </si>
  <si>
    <t>Итого себестоимость внешних затрат</t>
  </si>
  <si>
    <t>Страховые взносы</t>
  </si>
  <si>
    <t>Ставка</t>
  </si>
  <si>
    <t>Взносы на социальное страхование</t>
  </si>
  <si>
    <t>Взносы на пенсионное страхование</t>
  </si>
  <si>
    <t>Взносы на ОМС</t>
  </si>
  <si>
    <t xml:space="preserve">Взносы на травматизм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</si>
</sst>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\ _₽_-;\-* #,##0\ _₽_-;_-* &quot;-&quot;\ _₽_-;_-@_-"/>
    <numFmt numFmtId="165" formatCode="0.0%"/>
    <numFmt numFmtId="166" formatCode="\ #,##0.00&quot;    &quot;;\-#,##0.00&quot;    &quot;;&quot; -&quot;#&quot;    &quot;;@\ "/>
    <numFmt numFmtId="167" formatCode="#,##0.00&quot;   &quot;"/>
    <numFmt numFmtId="168" formatCode="\ #,##0\ ;&quot; (&quot;#,##0\);&quot; - &quot;;@\ "/>
    <numFmt numFmtId="169" formatCode="&quot; $&quot;#,##0\ ;&quot; $(&quot;#,##0\);&quot; $- &quot;;@\ "/>
    <numFmt numFmtId="170" formatCode="\$#,##0.00\ ;[Red]&quot;($&quot;#,##0.00\)"/>
    <numFmt numFmtId="171" formatCode="\$#,##0"/>
    <numFmt numFmtId="172" formatCode="\ #,##0.00&quot;     &quot;;\-#,##0.00&quot;     &quot;;&quot; -&quot;#&quot;     &quot;;@\ "/>
    <numFmt numFmtId="173" formatCode="_-* #,##0.00_р_._-;\-* #,##0.00_р_._-;_-* &quot;-&quot;??_р_._-;_-@_-"/>
  </numFmts>
  <fonts count="2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10"/>
      <color rgb="FF00206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206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002060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b/>
      <sz val="10"/>
      <name val="Pragmatica"/>
      <charset val="204"/>
    </font>
    <font>
      <sz val="8"/>
      <name val="Arial"/>
      <family val="2"/>
      <charset val="204"/>
    </font>
    <font>
      <sz val="10"/>
      <name val="NTHelvetica/Cyrillic"/>
      <charset val="204"/>
    </font>
    <font>
      <sz val="10"/>
      <name val="Helv"/>
      <family val="2"/>
      <charset val="204"/>
    </font>
    <font>
      <sz val="8"/>
      <name val="Helv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9" fontId="2" fillId="0" borderId="0" applyFont="0" applyFill="0" applyBorder="0" applyAlignment="0" applyProtection="0"/>
    <xf numFmtId="0" fontId="9" fillId="0" borderId="0"/>
    <xf numFmtId="166" fontId="9" fillId="0" borderId="0" applyFill="0" applyBorder="0" applyAlignment="0" applyProtection="0"/>
    <xf numFmtId="9" fontId="10" fillId="0" borderId="0" applyFill="0" applyBorder="0" applyAlignment="0" applyProtection="0"/>
    <xf numFmtId="0" fontId="11" fillId="0" borderId="0"/>
    <xf numFmtId="0" fontId="9" fillId="0" borderId="0" applyNumberFormat="0" applyAlignment="0"/>
    <xf numFmtId="168" fontId="9" fillId="0" borderId="0" applyFill="0" applyBorder="0" applyAlignment="0" applyProtection="0"/>
    <xf numFmtId="40" fontId="9" fillId="0" borderId="0" applyFill="0" applyBorder="0" applyAlignment="0" applyProtection="0"/>
    <xf numFmtId="169" fontId="9" fillId="0" borderId="0" applyFill="0" applyBorder="0" applyAlignment="0" applyProtection="0"/>
    <xf numFmtId="170" fontId="9" fillId="0" borderId="0" applyFill="0" applyBorder="0" applyAlignment="0" applyProtection="0"/>
    <xf numFmtId="0" fontId="9" fillId="0" borderId="0"/>
    <xf numFmtId="49" fontId="12" fillId="0" borderId="2">
      <alignment horizontal="center" vertical="center"/>
    </xf>
    <xf numFmtId="171" fontId="13" fillId="0" borderId="2">
      <alignment horizontal="left" vertical="center"/>
      <protection locked="0"/>
    </xf>
    <xf numFmtId="0" fontId="14" fillId="0" borderId="0"/>
    <xf numFmtId="3" fontId="9" fillId="0" borderId="0" applyFill="0" applyBorder="0" applyAlignment="0" applyProtection="0"/>
    <xf numFmtId="3" fontId="9" fillId="0" borderId="0" applyFill="0" applyBorder="0" applyAlignment="0" applyProtection="0"/>
    <xf numFmtId="172" fontId="9" fillId="0" borderId="0" applyFill="0" applyBorder="0" applyAlignment="0" applyProtection="0"/>
    <xf numFmtId="0" fontId="15" fillId="0" borderId="2">
      <alignment horizontal="center" vertical="center" wrapText="1"/>
    </xf>
  </cellStyleXfs>
  <cellXfs count="5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" fontId="8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17" fillId="0" borderId="0" xfId="2" applyFont="1" applyAlignment="1">
      <alignment vertical="center"/>
    </xf>
    <xf numFmtId="167" fontId="17" fillId="0" borderId="0" xfId="2" applyNumberFormat="1" applyFont="1" applyAlignment="1">
      <alignment vertical="center"/>
    </xf>
    <xf numFmtId="166" fontId="17" fillId="0" borderId="0" xfId="3" applyFont="1" applyAlignment="1">
      <alignment vertical="center"/>
    </xf>
    <xf numFmtId="2" fontId="17" fillId="0" borderId="0" xfId="2" applyNumberFormat="1" applyFont="1" applyAlignment="1">
      <alignment vertical="center"/>
    </xf>
    <xf numFmtId="164" fontId="7" fillId="0" borderId="1" xfId="0" applyNumberFormat="1" applyFont="1" applyBorder="1" applyAlignment="1">
      <alignment horizontal="right" vertical="center" wrapText="1"/>
    </xf>
    <xf numFmtId="9" fontId="8" fillId="0" borderId="1" xfId="1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/>
    </xf>
    <xf numFmtId="9" fontId="20" fillId="0" borderId="1" xfId="4" applyFont="1" applyBorder="1" applyAlignment="1">
      <alignment horizontal="center" vertical="center"/>
    </xf>
    <xf numFmtId="4" fontId="20" fillId="2" borderId="1" xfId="2" applyNumberFormat="1" applyFont="1" applyFill="1" applyBorder="1" applyAlignment="1">
      <alignment horizontal="center" vertical="center"/>
    </xf>
    <xf numFmtId="0" fontId="19" fillId="0" borderId="1" xfId="2" applyFont="1" applyBorder="1" applyAlignment="1">
      <alignment vertical="center"/>
    </xf>
    <xf numFmtId="0" fontId="19" fillId="3" borderId="1" xfId="2" applyFont="1" applyFill="1" applyBorder="1" applyAlignment="1">
      <alignment horizontal="centerContinuous" vertical="center"/>
    </xf>
    <xf numFmtId="0" fontId="20" fillId="3" borderId="1" xfId="2" applyFont="1" applyFill="1" applyBorder="1" applyAlignment="1">
      <alignment horizontal="centerContinuous" vertical="center"/>
    </xf>
    <xf numFmtId="0" fontId="20" fillId="3" borderId="1" xfId="2" applyFont="1" applyFill="1" applyBorder="1" applyAlignment="1">
      <alignment horizontal="center" vertical="center" wrapText="1"/>
    </xf>
    <xf numFmtId="0" fontId="19" fillId="3" borderId="1" xfId="2" applyFont="1" applyFill="1" applyBorder="1" applyAlignment="1">
      <alignment vertical="center"/>
    </xf>
    <xf numFmtId="4" fontId="19" fillId="3" borderId="1" xfId="2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64" fontId="20" fillId="2" borderId="1" xfId="2" applyNumberFormat="1" applyFont="1" applyFill="1" applyBorder="1" applyAlignment="1">
      <alignment vertical="center" wrapText="1"/>
    </xf>
    <xf numFmtId="164" fontId="20" fillId="2" borderId="1" xfId="2" applyNumberFormat="1" applyFont="1" applyFill="1" applyBorder="1" applyAlignment="1">
      <alignment horizontal="right" vertical="center"/>
    </xf>
    <xf numFmtId="164" fontId="19" fillId="3" borderId="1" xfId="2" applyNumberFormat="1" applyFont="1" applyFill="1" applyBorder="1" applyAlignment="1">
      <alignment vertical="center"/>
    </xf>
    <xf numFmtId="164" fontId="19" fillId="3" borderId="1" xfId="2" applyNumberFormat="1" applyFont="1" applyFill="1" applyBorder="1" applyAlignment="1">
      <alignment horizontal="right" vertical="center"/>
    </xf>
    <xf numFmtId="0" fontId="20" fillId="0" borderId="0" xfId="2" applyFont="1" applyAlignment="1">
      <alignment vertical="center"/>
    </xf>
    <xf numFmtId="0" fontId="19" fillId="3" borderId="1" xfId="2" applyFont="1" applyFill="1" applyBorder="1" applyAlignment="1">
      <alignment horizontal="center" vertical="center" wrapText="1"/>
    </xf>
    <xf numFmtId="0" fontId="20" fillId="0" borderId="1" xfId="2" applyFont="1" applyBorder="1" applyAlignment="1">
      <alignment horizontal="center" vertical="center"/>
    </xf>
    <xf numFmtId="0" fontId="20" fillId="0" borderId="1" xfId="2" applyFont="1" applyBorder="1" applyAlignment="1">
      <alignment vertical="center"/>
    </xf>
    <xf numFmtId="164" fontId="20" fillId="0" borderId="1" xfId="2" applyNumberFormat="1" applyFont="1" applyBorder="1" applyAlignment="1">
      <alignment vertical="center"/>
    </xf>
    <xf numFmtId="9" fontId="20" fillId="0" borderId="1" xfId="1" applyFont="1" applyFill="1" applyBorder="1" applyAlignment="1">
      <alignment horizontal="center" vertical="center"/>
    </xf>
    <xf numFmtId="164" fontId="20" fillId="3" borderId="1" xfId="2" applyNumberFormat="1" applyFont="1" applyFill="1" applyBorder="1" applyAlignment="1">
      <alignment vertical="center"/>
    </xf>
    <xf numFmtId="173" fontId="20" fillId="0" borderId="1" xfId="2" applyNumberFormat="1" applyFont="1" applyBorder="1" applyAlignment="1">
      <alignment vertical="center"/>
    </xf>
    <xf numFmtId="173" fontId="20" fillId="3" borderId="1" xfId="2" applyNumberFormat="1" applyFont="1" applyFill="1" applyBorder="1" applyAlignment="1">
      <alignment vertical="center"/>
    </xf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18" fillId="3" borderId="1" xfId="0" applyFont="1" applyFill="1" applyBorder="1"/>
    <xf numFmtId="10" fontId="18" fillId="3" borderId="1" xfId="0" applyNumberFormat="1" applyFont="1" applyFill="1" applyBorder="1"/>
    <xf numFmtId="0" fontId="18" fillId="0" borderId="0" xfId="0" applyFont="1" applyAlignment="1">
      <alignment horizontal="center"/>
    </xf>
    <xf numFmtId="0" fontId="19" fillId="3" borderId="1" xfId="2" applyFont="1" applyFill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9" fillId="0" borderId="0" xfId="2" applyFont="1" applyAlignment="1">
      <alignment horizontal="center" vertical="center"/>
    </xf>
  </cellXfs>
  <cellStyles count="19">
    <cellStyle name="2.Жирный" xfId="5" xr:uid="{00000000-0005-0000-0000-000000000000}"/>
    <cellStyle name="a1" xfId="6" xr:uid="{00000000-0005-0000-0000-000001000000}"/>
    <cellStyle name="Comma [0]" xfId="7" xr:uid="{00000000-0005-0000-0000-000002000000}"/>
    <cellStyle name="Comma_Acer" xfId="8" xr:uid="{00000000-0005-0000-0000-000003000000}"/>
    <cellStyle name="Currency [0]" xfId="9" xr:uid="{00000000-0005-0000-0000-000004000000}"/>
    <cellStyle name="Currency_Acer" xfId="10" xr:uid="{00000000-0005-0000-0000-000005000000}"/>
    <cellStyle name="Iau?iue_komandir (3)" xfId="11" xr:uid="{00000000-0005-0000-0000-000006000000}"/>
    <cellStyle name="Normal_Acer" xfId="12" xr:uid="{00000000-0005-0000-0000-000007000000}"/>
    <cellStyle name="stand_bord" xfId="13" xr:uid="{00000000-0005-0000-0000-000008000000}"/>
    <cellStyle name="Обычный" xfId="0" builtinId="0"/>
    <cellStyle name="Обычный 2" xfId="2" xr:uid="{00000000-0005-0000-0000-00000A000000}"/>
    <cellStyle name="Процентный" xfId="1" builtinId="5"/>
    <cellStyle name="Процентный 2" xfId="4" xr:uid="{00000000-0005-0000-0000-00000C000000}"/>
    <cellStyle name="Стиль 1" xfId="14" xr:uid="{00000000-0005-0000-0000-00000D000000}"/>
    <cellStyle name="Тысячи [0]_CL-03" xfId="15" xr:uid="{00000000-0005-0000-0000-00000E000000}"/>
    <cellStyle name="Тысячи(0)" xfId="16" xr:uid="{00000000-0005-0000-0000-00000F000000}"/>
    <cellStyle name="Тысячи_laroux" xfId="17" xr:uid="{00000000-0005-0000-0000-000010000000}"/>
    <cellStyle name="Упаковка" xfId="18" xr:uid="{00000000-0005-0000-0000-000011000000}"/>
    <cellStyle name="Финансовый 2" xfId="3" xr:uid="{00000000-0005-0000-0000-000012000000}"/>
  </cellStyles>
  <dxfs count="9">
    <dxf>
      <font>
        <color rgb="FF9C0006"/>
      </font>
    </dxf>
    <dxf>
      <fill>
        <patternFill>
          <fgColor rgb="FF0070C0"/>
        </patternFill>
      </fill>
    </dxf>
    <dxf>
      <font>
        <color rgb="FF0070C0"/>
      </font>
    </dxf>
    <dxf>
      <font>
        <color rgb="FF9C0006"/>
      </font>
    </dxf>
    <dxf>
      <fill>
        <patternFill>
          <fgColor rgb="FF0070C0"/>
        </patternFill>
      </fill>
    </dxf>
    <dxf>
      <font>
        <color rgb="FF0070C0"/>
      </font>
    </dxf>
    <dxf>
      <font>
        <color rgb="FF9C0006"/>
      </font>
    </dxf>
    <dxf>
      <fill>
        <patternFill>
          <fgColor rgb="FF0070C0"/>
        </patternFill>
      </fill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urier\zip\(&#1048;&#1089;&#1093;&#1086;&#1076;&#1085;&#1080;&#1082;&#1080;%20&#1042;&#1072;&#1089;&#1080;&#1083;&#1100;&#1077;&#1074;%20&#1043;&#1055;)\INFOPRO\TEMA\postavk\modern\raschet\trans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eko\&#1040;&#1088;&#1093;&#1080;&#1074;\&#1048;&#1053;&#1060;&#1054;&#1055;&#1056;&#1054;%202002\&#1050;&#1086;&#1085;&#1090;&#1088;&#1072;&#1082;&#1090;\341542-02%20&#1052;&#1086;&#1076;&#1077;&#1088;&#1085;&#1080;&#1079;&#1072;&#1094;&#1080;&#1103;%20&#1080;%20&#1088;&#1077;&#1084;&#1086;&#1085;&#1090;%20&#1080;&#1079;&#1076;&#1077;&#1083;&#1080;&#1103;%2083&#1090;27\&#1055;&#1088;&#1086;&#1077;&#1082;&#1090;&#1099;\&#1054;&#1090;&#1088;&#1072;&#1073;&#1086;&#1090;&#1082;&#1072;%20&#1090;&#1077;&#1093;&#1085;&#1086;&#1083;&#1086;&#1075;&#1080;&#1080;%20&#1084;&#1086;&#1076;&#1077;&#1088;&#1085;&#1080;&#1079;&#1072;&#1094;&#1080;&#1080;\&#1057;&#1090;&#1088;&#1091;&#1082;&#1090;&#1091;&#1088;&#1072;%20&#1094;&#1077;&#1085;&#1099;%20%20&#1060;&#1080;&#1082;&#1089;&#1080;&#1088;&#1086;&#1074;&#1072;&#1085;&#1085;&#1072;&#1103;\&#1057;&#1090;&#1088;&#1091;&#1082;&#1090;&#1091;&#1088;&#1072;%20&#1094;&#1077;&#1085;&#109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vosud\&#1075;&#1072;&#1089;%20&#1087;&#1088;&#1072;&#1074;&#1086;&#1089;&#1091;&#1076;&#1080;&#1077;\&#1050;&#1057;&#1059;&#1054;&#1059;&#1055;%20&#1057;&#1090;&#1088;&#1091;&#1082;&#1090;&#1091;&#1088;&#1072;%20&#1094;&#1077;&#1085;&#1099;%20(&#1040;&#1059;&#1052;&#1062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eko\(EXCHANGE)\&#1050;&#1086;&#1085;&#1090;&#1088;&#1072;&#1082;&#1090;\&#1047;402-1-333%20C&#1090;&#1088;&#1072;&#1078;&#1072;\&#1055;&#1088;&#1086;&#1077;&#1082;&#1090;&#1099;\83&#1090;525-04%20%20&#1043;&#1040;&#1041;&#1058;&#1059;\&#1057;&#1090;&#1088;&#1091;&#1082;&#1090;&#1091;&#1088;&#1072;%20&#1094;&#1077;&#1085;&#1099;%20%20&#1060;&#1080;&#1082;&#1089;&#1080;&#1088;&#1086;&#1074;&#1072;&#1085;&#1085;&#1072;&#1103;\83&#1090;525-04%20%20&#1057;&#1090;&#1088;&#1091;&#1082;&#1090;&#1091;&#1088;&#1072;%20&#1094;&#1077;&#1085;&#1099;%20&#1060;&#1080;&#1082;&#1089;&#1080;&#1088;&#1086;&#1074;&#1072;&#1085;&#1085;&#1072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труктура цены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араметры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араметры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G21"/>
  <sheetViews>
    <sheetView tabSelected="1" zoomScale="140" zoomScaleNormal="140" workbookViewId="0">
      <selection activeCell="F10" sqref="F10"/>
    </sheetView>
  </sheetViews>
  <sheetFormatPr defaultRowHeight="15"/>
  <cols>
    <col min="1" max="1" width="8.140625" style="2" customWidth="1"/>
    <col min="2" max="2" width="74.42578125" customWidth="1"/>
    <col min="3" max="3" width="14.7109375" customWidth="1"/>
    <col min="4" max="4" width="16.28515625" customWidth="1"/>
    <col min="5" max="5" width="7.28515625" customWidth="1"/>
    <col min="6" max="6" width="32.140625" customWidth="1"/>
    <col min="7" max="7" width="12.28515625" customWidth="1"/>
  </cols>
  <sheetData>
    <row r="1" spans="1:7">
      <c r="A1" s="49" t="s">
        <v>31</v>
      </c>
      <c r="B1" s="49"/>
      <c r="C1" s="49"/>
      <c r="D1" s="49"/>
    </row>
    <row r="3" spans="1:7" ht="33" customHeight="1">
      <c r="A3" s="29" t="s">
        <v>10</v>
      </c>
      <c r="B3" s="29" t="s">
        <v>1</v>
      </c>
      <c r="C3" s="30" t="s">
        <v>11</v>
      </c>
      <c r="D3" s="29" t="s">
        <v>9</v>
      </c>
      <c r="F3" s="29" t="s">
        <v>59</v>
      </c>
      <c r="G3" s="29" t="s">
        <v>60</v>
      </c>
    </row>
    <row r="4" spans="1:7">
      <c r="A4" s="4">
        <v>1</v>
      </c>
      <c r="B4" s="3" t="s">
        <v>36</v>
      </c>
      <c r="C4" s="5"/>
      <c r="D4" s="11">
        <f>-ФОТ!J11</f>
        <v>-2980000</v>
      </c>
      <c r="F4" s="44" t="s">
        <v>61</v>
      </c>
      <c r="G4" s="45">
        <v>2.9000000000000001E-2</v>
      </c>
    </row>
    <row r="5" spans="1:7" ht="30">
      <c r="A5" s="4">
        <v>2</v>
      </c>
      <c r="B5" s="3" t="s">
        <v>8</v>
      </c>
      <c r="C5" s="6">
        <v>0.30199999999999999</v>
      </c>
      <c r="D5" s="11">
        <f>D4*C5</f>
        <v>-899960</v>
      </c>
      <c r="F5" s="44" t="s">
        <v>62</v>
      </c>
      <c r="G5" s="46">
        <v>0.22</v>
      </c>
    </row>
    <row r="6" spans="1:7">
      <c r="A6" s="4">
        <v>3</v>
      </c>
      <c r="B6" s="3" t="s">
        <v>32</v>
      </c>
      <c r="C6" s="5"/>
      <c r="D6" s="11">
        <f>-'Прочие расходы'!E13</f>
        <v>-1000000</v>
      </c>
      <c r="F6" s="44" t="s">
        <v>63</v>
      </c>
      <c r="G6" s="45">
        <v>5.0999999999999997E-2</v>
      </c>
    </row>
    <row r="7" spans="1:7">
      <c r="A7" s="4">
        <v>4</v>
      </c>
      <c r="B7" s="3" t="s">
        <v>6</v>
      </c>
      <c r="C7" s="7">
        <v>0.8</v>
      </c>
      <c r="D7" s="11">
        <f>D4*C7</f>
        <v>-2384000</v>
      </c>
      <c r="F7" s="44" t="s">
        <v>64</v>
      </c>
      <c r="G7" s="45">
        <v>2E-3</v>
      </c>
    </row>
    <row r="8" spans="1:7">
      <c r="A8" s="8">
        <v>5</v>
      </c>
      <c r="B8" s="9" t="s">
        <v>5</v>
      </c>
      <c r="C8" s="10"/>
      <c r="D8" s="16">
        <f>SUM(D4:D7)</f>
        <v>-7263960</v>
      </c>
      <c r="F8" s="47" t="s">
        <v>13</v>
      </c>
      <c r="G8" s="48">
        <f>SUM(G4:G7)</f>
        <v>0.30199999999999999</v>
      </c>
    </row>
    <row r="9" spans="1:7">
      <c r="A9" s="4"/>
      <c r="B9" s="3"/>
      <c r="C9" s="5"/>
      <c r="D9" s="11"/>
    </row>
    <row r="10" spans="1:7" ht="30">
      <c r="A10" s="4">
        <v>6</v>
      </c>
      <c r="B10" s="3" t="s">
        <v>4</v>
      </c>
      <c r="C10" s="5"/>
      <c r="D10" s="11">
        <f>-Подрядчики!E13</f>
        <v>-900000</v>
      </c>
    </row>
    <row r="11" spans="1:7">
      <c r="A11" s="4">
        <v>7</v>
      </c>
      <c r="B11" s="3" t="s">
        <v>7</v>
      </c>
      <c r="C11" s="5"/>
      <c r="D11" s="11">
        <f>-Лицензии!E13</f>
        <v>-100000</v>
      </c>
    </row>
    <row r="12" spans="1:7">
      <c r="A12" s="8">
        <v>8</v>
      </c>
      <c r="B12" s="9" t="s">
        <v>58</v>
      </c>
      <c r="C12" s="10"/>
      <c r="D12" s="16">
        <f>SUM(D10:D11)</f>
        <v>-1000000</v>
      </c>
    </row>
    <row r="13" spans="1:7">
      <c r="A13" s="4"/>
      <c r="B13" s="3"/>
      <c r="C13" s="5"/>
      <c r="D13" s="11"/>
    </row>
    <row r="14" spans="1:7">
      <c r="A14" s="8">
        <v>9</v>
      </c>
      <c r="B14" s="9" t="s">
        <v>57</v>
      </c>
      <c r="C14" s="10"/>
      <c r="D14" s="16">
        <f>D8+D12</f>
        <v>-8263960</v>
      </c>
    </row>
    <row r="15" spans="1:7">
      <c r="A15" s="4"/>
      <c r="B15" s="3"/>
      <c r="C15" s="5"/>
      <c r="D15" s="11"/>
    </row>
    <row r="16" spans="1:7">
      <c r="A16" s="8">
        <v>10</v>
      </c>
      <c r="B16" s="9" t="s">
        <v>41</v>
      </c>
      <c r="C16" s="17">
        <v>0.2</v>
      </c>
      <c r="D16" s="16">
        <f>-D14*C16</f>
        <v>1652792</v>
      </c>
    </row>
    <row r="17" spans="1:4">
      <c r="A17" s="8"/>
      <c r="B17" s="9"/>
      <c r="C17" s="17"/>
      <c r="D17" s="16"/>
    </row>
    <row r="18" spans="1:4">
      <c r="A18" s="4">
        <v>11</v>
      </c>
      <c r="B18" s="3" t="s">
        <v>2</v>
      </c>
      <c r="C18" s="5"/>
      <c r="D18" s="11">
        <f>-D14+D16</f>
        <v>9916752</v>
      </c>
    </row>
    <row r="19" spans="1:4">
      <c r="A19" s="4">
        <v>12</v>
      </c>
      <c r="B19" s="3" t="s">
        <v>12</v>
      </c>
      <c r="C19" s="7">
        <v>0.2</v>
      </c>
      <c r="D19" s="11">
        <f>-C19*D18</f>
        <v>-1983350.4000000001</v>
      </c>
    </row>
    <row r="20" spans="1:4">
      <c r="A20" s="8">
        <v>13</v>
      </c>
      <c r="B20" s="9" t="s">
        <v>3</v>
      </c>
      <c r="C20" s="10"/>
      <c r="D20" s="16">
        <f>D18-D19</f>
        <v>11900102.4</v>
      </c>
    </row>
    <row r="21" spans="1:4" ht="15.75">
      <c r="A21" s="1"/>
    </row>
  </sheetData>
  <mergeCells count="1">
    <mergeCell ref="A1:D1"/>
  </mergeCells>
  <conditionalFormatting sqref="D4:D20">
    <cfRule type="cellIs" dxfId="8" priority="1" operator="lessThan">
      <formula>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  <pageSetup paperSize="2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D21"/>
  <sheetViews>
    <sheetView zoomScale="140" zoomScaleNormal="140" workbookViewId="0">
      <selection activeCell="E5" sqref="E5"/>
    </sheetView>
  </sheetViews>
  <sheetFormatPr defaultRowHeight="15"/>
  <cols>
    <col min="1" max="1" width="8.140625" style="2" customWidth="1"/>
    <col min="2" max="2" width="57.140625" customWidth="1"/>
    <col min="3" max="3" width="14.7109375" customWidth="1"/>
    <col min="4" max="4" width="16.28515625" customWidth="1"/>
    <col min="5" max="5" width="16.85546875" customWidth="1"/>
  </cols>
  <sheetData>
    <row r="1" spans="1:4">
      <c r="A1" s="49" t="s">
        <v>30</v>
      </c>
      <c r="B1" s="49"/>
      <c r="C1" s="49"/>
      <c r="D1" s="49"/>
    </row>
    <row r="3" spans="1:4" ht="33" customHeight="1">
      <c r="A3" s="27" t="s">
        <v>10</v>
      </c>
      <c r="B3" s="27" t="s">
        <v>1</v>
      </c>
      <c r="C3" s="28" t="s">
        <v>11</v>
      </c>
      <c r="D3" s="27" t="s">
        <v>9</v>
      </c>
    </row>
    <row r="4" spans="1:4">
      <c r="A4" s="4">
        <v>1</v>
      </c>
      <c r="B4" s="3" t="s">
        <v>36</v>
      </c>
      <c r="C4" s="5"/>
      <c r="D4" s="11">
        <f>-ФОТ!J11</f>
        <v>-2980000</v>
      </c>
    </row>
    <row r="5" spans="1:4" ht="30">
      <c r="A5" s="4">
        <v>2</v>
      </c>
      <c r="B5" s="3" t="s">
        <v>8</v>
      </c>
      <c r="C5" s="6">
        <v>0.30199999999999999</v>
      </c>
      <c r="D5" s="11">
        <f>D4*C5</f>
        <v>-899960</v>
      </c>
    </row>
    <row r="6" spans="1:4">
      <c r="A6" s="4">
        <v>3</v>
      </c>
      <c r="B6" s="3" t="s">
        <v>0</v>
      </c>
      <c r="C6" s="5"/>
      <c r="D6" s="11">
        <f>-'Прочие расходы'!E13</f>
        <v>-1000000</v>
      </c>
    </row>
    <row r="7" spans="1:4">
      <c r="A7" s="4">
        <v>4</v>
      </c>
      <c r="B7" s="3" t="s">
        <v>47</v>
      </c>
      <c r="C7" s="7">
        <v>0.8</v>
      </c>
      <c r="D7" s="11">
        <f>D4*C7</f>
        <v>-2384000</v>
      </c>
    </row>
    <row r="8" spans="1:4">
      <c r="A8" s="8">
        <v>5</v>
      </c>
      <c r="B8" s="9" t="s">
        <v>5</v>
      </c>
      <c r="C8" s="10"/>
      <c r="D8" s="16">
        <f>SUM(D4:D7)</f>
        <v>-7263960</v>
      </c>
    </row>
    <row r="9" spans="1:4">
      <c r="A9" s="4"/>
      <c r="B9" s="3"/>
      <c r="C9" s="5"/>
      <c r="D9" s="11"/>
    </row>
    <row r="10" spans="1:4" ht="30">
      <c r="A10" s="4">
        <v>6</v>
      </c>
      <c r="B10" s="3" t="s">
        <v>40</v>
      </c>
      <c r="C10" s="5"/>
      <c r="D10" s="11">
        <f>-Подрядчики!E13</f>
        <v>-900000</v>
      </c>
    </row>
    <row r="11" spans="1:4" ht="30">
      <c r="A11" s="4">
        <v>7</v>
      </c>
      <c r="B11" s="3" t="s">
        <v>7</v>
      </c>
      <c r="C11" s="5"/>
      <c r="D11" s="11">
        <f>-Лицензии!E13</f>
        <v>-100000</v>
      </c>
    </row>
    <row r="12" spans="1:4">
      <c r="A12" s="8">
        <v>8</v>
      </c>
      <c r="B12" s="9" t="s">
        <v>58</v>
      </c>
      <c r="C12" s="10"/>
      <c r="D12" s="16">
        <f>SUM(D10:D11)</f>
        <v>-1000000</v>
      </c>
    </row>
    <row r="13" spans="1:4">
      <c r="A13" s="4"/>
      <c r="B13" s="3"/>
      <c r="C13" s="5"/>
      <c r="D13" s="11"/>
    </row>
    <row r="14" spans="1:4">
      <c r="A14" s="8">
        <v>9</v>
      </c>
      <c r="B14" s="9" t="s">
        <v>57</v>
      </c>
      <c r="C14" s="10"/>
      <c r="D14" s="16">
        <f>D8+D12</f>
        <v>-8263960</v>
      </c>
    </row>
    <row r="15" spans="1:4">
      <c r="A15" s="4"/>
      <c r="B15" s="3"/>
      <c r="C15" s="5"/>
      <c r="D15" s="11"/>
    </row>
    <row r="16" spans="1:4">
      <c r="A16" s="8">
        <v>10</v>
      </c>
      <c r="B16" s="9" t="s">
        <v>42</v>
      </c>
      <c r="C16" s="17"/>
      <c r="D16" s="16">
        <f>D18+D14</f>
        <v>1736040</v>
      </c>
    </row>
    <row r="17" spans="1:4">
      <c r="A17" s="8"/>
      <c r="B17" s="9"/>
      <c r="C17" s="17"/>
      <c r="D17" s="16"/>
    </row>
    <row r="18" spans="1:4">
      <c r="A18" s="4">
        <v>11</v>
      </c>
      <c r="B18" s="3" t="s">
        <v>2</v>
      </c>
      <c r="C18" s="5"/>
      <c r="D18" s="11">
        <f>D20+D19</f>
        <v>10000000</v>
      </c>
    </row>
    <row r="19" spans="1:4">
      <c r="A19" s="4">
        <v>12</v>
      </c>
      <c r="B19" s="3" t="s">
        <v>12</v>
      </c>
      <c r="C19" s="7">
        <v>0.2</v>
      </c>
      <c r="D19" s="11">
        <f>-D20*C19/(1+C19)</f>
        <v>-2000000</v>
      </c>
    </row>
    <row r="20" spans="1:4">
      <c r="A20" s="8">
        <v>13</v>
      </c>
      <c r="B20" s="9" t="s">
        <v>3</v>
      </c>
      <c r="C20" s="10"/>
      <c r="D20" s="16">
        <v>12000000</v>
      </c>
    </row>
    <row r="21" spans="1:4" ht="15.75">
      <c r="A21" s="1"/>
    </row>
  </sheetData>
  <mergeCells count="1">
    <mergeCell ref="A1:D1"/>
  </mergeCells>
  <conditionalFormatting sqref="D4:D11 D13:D20">
    <cfRule type="cellIs" dxfId="5" priority="4" operator="lessThan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D12">
    <cfRule type="cellIs" dxfId="2" priority="1" operator="lessThan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2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4"/>
  <sheetViews>
    <sheetView zoomScale="140" zoomScaleNormal="140" workbookViewId="0">
      <selection activeCell="F16" sqref="F16"/>
    </sheetView>
  </sheetViews>
  <sheetFormatPr defaultColWidth="8.85546875" defaultRowHeight="12.75"/>
  <cols>
    <col min="1" max="1" width="24.85546875" style="12" customWidth="1"/>
    <col min="2" max="7" width="6.28515625" style="12" customWidth="1"/>
    <col min="8" max="8" width="15.28515625" style="12" customWidth="1"/>
    <col min="9" max="9" width="15.7109375" style="12" customWidth="1"/>
    <col min="10" max="10" width="14.7109375" style="12" customWidth="1"/>
    <col min="11" max="11" width="14" style="12" customWidth="1"/>
    <col min="12" max="12" width="15.5703125" style="12" customWidth="1"/>
    <col min="13" max="13" width="8.85546875" style="12"/>
    <col min="14" max="14" width="22.7109375" style="12" customWidth="1"/>
    <col min="15" max="16384" width="8.85546875" style="12"/>
  </cols>
  <sheetData>
    <row r="1" spans="1:12">
      <c r="A1" s="51" t="s">
        <v>48</v>
      </c>
      <c r="B1" s="51"/>
      <c r="C1" s="51"/>
      <c r="D1" s="51"/>
      <c r="E1" s="51"/>
      <c r="F1" s="51"/>
      <c r="G1" s="51"/>
      <c r="H1" s="51"/>
      <c r="I1" s="51"/>
      <c r="J1" s="51"/>
    </row>
    <row r="3" spans="1:12" ht="13.15" customHeight="1">
      <c r="A3" s="50" t="s">
        <v>21</v>
      </c>
      <c r="B3" s="22" t="s">
        <v>20</v>
      </c>
      <c r="C3" s="23"/>
      <c r="D3" s="23"/>
      <c r="E3" s="23"/>
      <c r="F3" s="23"/>
      <c r="G3" s="23"/>
      <c r="H3" s="50" t="s">
        <v>28</v>
      </c>
      <c r="I3" s="50" t="s">
        <v>38</v>
      </c>
      <c r="J3" s="50" t="s">
        <v>27</v>
      </c>
    </row>
    <row r="4" spans="1:12" ht="15">
      <c r="A4" s="50"/>
      <c r="B4" s="24" t="s">
        <v>19</v>
      </c>
      <c r="C4" s="24" t="s">
        <v>18</v>
      </c>
      <c r="D4" s="24" t="s">
        <v>17</v>
      </c>
      <c r="E4" s="24" t="s">
        <v>16</v>
      </c>
      <c r="F4" s="24" t="s">
        <v>15</v>
      </c>
      <c r="G4" s="24" t="s">
        <v>14</v>
      </c>
      <c r="H4" s="50"/>
      <c r="I4" s="50"/>
      <c r="J4" s="50"/>
    </row>
    <row r="5" spans="1:12" ht="18.75" customHeight="1">
      <c r="A5" s="18" t="s">
        <v>29</v>
      </c>
      <c r="B5" s="19">
        <v>0.5</v>
      </c>
      <c r="C5" s="19">
        <v>0.5</v>
      </c>
      <c r="D5" s="19">
        <v>0.5</v>
      </c>
      <c r="E5" s="19">
        <v>0.5</v>
      </c>
      <c r="F5" s="19">
        <v>0.5</v>
      </c>
      <c r="G5" s="19">
        <v>0.5</v>
      </c>
      <c r="H5" s="20">
        <f t="shared" ref="H5:H10" si="0">SUM(B5:G5)</f>
        <v>3</v>
      </c>
      <c r="I5" s="31">
        <v>200000</v>
      </c>
      <c r="J5" s="32">
        <f t="shared" ref="J5:J10" si="1">I5*H5</f>
        <v>600000</v>
      </c>
    </row>
    <row r="6" spans="1:12" ht="16.5" customHeight="1">
      <c r="A6" s="18" t="s">
        <v>22</v>
      </c>
      <c r="B6" s="19">
        <v>1</v>
      </c>
      <c r="C6" s="19">
        <v>1</v>
      </c>
      <c r="D6" s="19">
        <v>0.5</v>
      </c>
      <c r="E6" s="19">
        <v>0.5</v>
      </c>
      <c r="F6" s="19">
        <v>0.5</v>
      </c>
      <c r="G6" s="19">
        <v>0.5</v>
      </c>
      <c r="H6" s="20">
        <f t="shared" si="0"/>
        <v>4</v>
      </c>
      <c r="I6" s="31">
        <v>120000</v>
      </c>
      <c r="J6" s="32">
        <f t="shared" si="1"/>
        <v>480000</v>
      </c>
    </row>
    <row r="7" spans="1:12" ht="15">
      <c r="A7" s="18" t="s">
        <v>23</v>
      </c>
      <c r="B7" s="19">
        <v>0.5</v>
      </c>
      <c r="C7" s="19">
        <v>0.5</v>
      </c>
      <c r="D7" s="19">
        <v>1</v>
      </c>
      <c r="E7" s="19">
        <v>1</v>
      </c>
      <c r="F7" s="19">
        <v>1</v>
      </c>
      <c r="G7" s="19">
        <v>1</v>
      </c>
      <c r="H7" s="20">
        <f t="shared" si="0"/>
        <v>5</v>
      </c>
      <c r="I7" s="31">
        <v>180000</v>
      </c>
      <c r="J7" s="32">
        <f t="shared" si="1"/>
        <v>900000</v>
      </c>
    </row>
    <row r="8" spans="1:12" ht="15">
      <c r="A8" s="18" t="s">
        <v>24</v>
      </c>
      <c r="B8" s="19">
        <v>0.5</v>
      </c>
      <c r="C8" s="19">
        <v>0.5</v>
      </c>
      <c r="D8" s="19">
        <v>1</v>
      </c>
      <c r="E8" s="19">
        <v>1</v>
      </c>
      <c r="F8" s="19">
        <v>1</v>
      </c>
      <c r="G8" s="19">
        <v>1</v>
      </c>
      <c r="H8" s="20">
        <f t="shared" si="0"/>
        <v>5</v>
      </c>
      <c r="I8" s="31">
        <v>120000</v>
      </c>
      <c r="J8" s="32">
        <f t="shared" si="1"/>
        <v>600000</v>
      </c>
    </row>
    <row r="9" spans="1:12" ht="15">
      <c r="A9" s="18" t="s">
        <v>25</v>
      </c>
      <c r="B9" s="19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20">
        <f t="shared" si="0"/>
        <v>1</v>
      </c>
      <c r="I9" s="31">
        <v>100000</v>
      </c>
      <c r="J9" s="32">
        <f t="shared" si="1"/>
        <v>100000</v>
      </c>
    </row>
    <row r="10" spans="1:12" ht="15">
      <c r="A10" s="18" t="s">
        <v>26</v>
      </c>
      <c r="B10" s="19">
        <v>1</v>
      </c>
      <c r="C10" s="19">
        <v>1</v>
      </c>
      <c r="D10" s="19">
        <v>0</v>
      </c>
      <c r="E10" s="19">
        <v>0</v>
      </c>
      <c r="F10" s="19">
        <v>0</v>
      </c>
      <c r="G10" s="19">
        <v>0</v>
      </c>
      <c r="H10" s="20">
        <f t="shared" si="0"/>
        <v>2</v>
      </c>
      <c r="I10" s="31">
        <v>150000</v>
      </c>
      <c r="J10" s="32">
        <f t="shared" si="1"/>
        <v>300000</v>
      </c>
    </row>
    <row r="11" spans="1:12" ht="15">
      <c r="A11" s="25" t="s">
        <v>13</v>
      </c>
      <c r="B11" s="26"/>
      <c r="C11" s="26"/>
      <c r="D11" s="26"/>
      <c r="E11" s="26"/>
      <c r="F11" s="26"/>
      <c r="G11" s="26"/>
      <c r="H11" s="26"/>
      <c r="I11" s="33"/>
      <c r="J11" s="34">
        <f>SUM(J5:J10)</f>
        <v>2980000</v>
      </c>
      <c r="K11" s="13"/>
      <c r="L11" s="14"/>
    </row>
    <row r="14" spans="1:12">
      <c r="J14" s="15"/>
    </row>
  </sheetData>
  <mergeCells count="5">
    <mergeCell ref="A3:A4"/>
    <mergeCell ref="I3:I4"/>
    <mergeCell ref="H3:H4"/>
    <mergeCell ref="J3:J4"/>
    <mergeCell ref="A1:J1"/>
  </mergeCells>
  <printOptions horizontalCentered="1"/>
  <pageMargins left="0.19652777777777777" right="0.19652777777777777" top="0.39374999999999999" bottom="0" header="0.51180555555555562" footer="0.51180555555555562"/>
  <pageSetup paperSize="9" scale="97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40" zoomScaleNormal="140" workbookViewId="0">
      <selection activeCell="C16" sqref="C16"/>
    </sheetView>
  </sheetViews>
  <sheetFormatPr defaultColWidth="8.85546875" defaultRowHeight="15"/>
  <cols>
    <col min="1" max="1" width="4.28515625" style="35" customWidth="1"/>
    <col min="2" max="2" width="44.28515625" style="35" customWidth="1"/>
    <col min="3" max="3" width="18.28515625" style="35" customWidth="1"/>
    <col min="4" max="4" width="16.28515625" style="35" customWidth="1"/>
    <col min="5" max="5" width="17.7109375" style="35" customWidth="1"/>
    <col min="6" max="6" width="13" style="35" customWidth="1"/>
    <col min="7" max="7" width="14.85546875" style="35" customWidth="1"/>
    <col min="8" max="16384" width="8.85546875" style="35"/>
  </cols>
  <sheetData>
    <row r="1" spans="1:5">
      <c r="A1" s="52" t="s">
        <v>49</v>
      </c>
      <c r="B1" s="52"/>
      <c r="C1" s="52"/>
      <c r="D1" s="52"/>
      <c r="E1" s="52"/>
    </row>
    <row r="3" spans="1:5" ht="30">
      <c r="A3" s="36" t="s">
        <v>33</v>
      </c>
      <c r="B3" s="36" t="s">
        <v>34</v>
      </c>
      <c r="C3" s="36" t="s">
        <v>35</v>
      </c>
      <c r="D3" s="36" t="s">
        <v>37</v>
      </c>
      <c r="E3" s="36" t="s">
        <v>39</v>
      </c>
    </row>
    <row r="4" spans="1:5">
      <c r="A4" s="37">
        <v>1</v>
      </c>
      <c r="B4" s="38" t="s">
        <v>52</v>
      </c>
      <c r="C4" s="39">
        <v>300000</v>
      </c>
      <c r="D4" s="40">
        <v>0</v>
      </c>
      <c r="E4" s="41">
        <f>ROUND(C4/(1+D4),2)</f>
        <v>300000</v>
      </c>
    </row>
    <row r="5" spans="1:5">
      <c r="A5" s="37">
        <v>2</v>
      </c>
      <c r="B5" s="38" t="s">
        <v>53</v>
      </c>
      <c r="C5" s="39">
        <v>75000</v>
      </c>
      <c r="D5" s="40">
        <v>0</v>
      </c>
      <c r="E5" s="41">
        <f t="shared" ref="E5:E12" si="0">ROUND(C5/(1+D5),2)</f>
        <v>75000</v>
      </c>
    </row>
    <row r="6" spans="1:5">
      <c r="A6" s="37">
        <v>3</v>
      </c>
      <c r="B6" s="38" t="s">
        <v>54</v>
      </c>
      <c r="C6" s="39">
        <v>750000</v>
      </c>
      <c r="D6" s="40">
        <v>0.2</v>
      </c>
      <c r="E6" s="41">
        <f t="shared" si="0"/>
        <v>625000</v>
      </c>
    </row>
    <row r="7" spans="1:5">
      <c r="A7" s="37">
        <v>4</v>
      </c>
      <c r="B7" s="38"/>
      <c r="C7" s="39">
        <v>0</v>
      </c>
      <c r="D7" s="40">
        <v>0</v>
      </c>
      <c r="E7" s="41">
        <f t="shared" si="0"/>
        <v>0</v>
      </c>
    </row>
    <row r="8" spans="1:5">
      <c r="A8" s="37">
        <v>5</v>
      </c>
      <c r="B8" s="38"/>
      <c r="C8" s="39">
        <v>0</v>
      </c>
      <c r="D8" s="40">
        <v>0</v>
      </c>
      <c r="E8" s="41">
        <f t="shared" si="0"/>
        <v>0</v>
      </c>
    </row>
    <row r="9" spans="1:5">
      <c r="A9" s="37">
        <v>6</v>
      </c>
      <c r="B9" s="38"/>
      <c r="C9" s="39">
        <v>0</v>
      </c>
      <c r="D9" s="40">
        <v>0</v>
      </c>
      <c r="E9" s="41">
        <f t="shared" si="0"/>
        <v>0</v>
      </c>
    </row>
    <row r="10" spans="1:5">
      <c r="A10" s="37">
        <v>7</v>
      </c>
      <c r="B10" s="38"/>
      <c r="C10" s="39">
        <v>0</v>
      </c>
      <c r="D10" s="40">
        <v>0</v>
      </c>
      <c r="E10" s="41">
        <f t="shared" si="0"/>
        <v>0</v>
      </c>
    </row>
    <row r="11" spans="1:5">
      <c r="A11" s="37">
        <v>8</v>
      </c>
      <c r="B11" s="38"/>
      <c r="C11" s="39">
        <v>0</v>
      </c>
      <c r="D11" s="40">
        <v>0</v>
      </c>
      <c r="E11" s="41">
        <f t="shared" si="0"/>
        <v>0</v>
      </c>
    </row>
    <row r="12" spans="1:5">
      <c r="A12" s="37">
        <v>9</v>
      </c>
      <c r="B12" s="38"/>
      <c r="C12" s="39">
        <v>0</v>
      </c>
      <c r="D12" s="40">
        <v>0</v>
      </c>
      <c r="E12" s="41">
        <f t="shared" si="0"/>
        <v>0</v>
      </c>
    </row>
    <row r="13" spans="1:5">
      <c r="A13" s="25" t="s">
        <v>13</v>
      </c>
      <c r="B13" s="25"/>
      <c r="C13" s="41">
        <f>SUM(C4:C12)</f>
        <v>1125000</v>
      </c>
      <c r="D13" s="43"/>
      <c r="E13" s="33">
        <f>SUM(E4:E12)</f>
        <v>1000000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D17" sqref="D17"/>
    </sheetView>
  </sheetViews>
  <sheetFormatPr defaultColWidth="8.85546875" defaultRowHeight="15"/>
  <cols>
    <col min="1" max="1" width="4.28515625" style="35" customWidth="1"/>
    <col min="2" max="2" width="36.28515625" style="35" customWidth="1"/>
    <col min="3" max="3" width="18.28515625" style="35" customWidth="1"/>
    <col min="4" max="4" width="16.28515625" style="35" customWidth="1"/>
    <col min="5" max="5" width="17.7109375" style="35" customWidth="1"/>
    <col min="6" max="6" width="13" style="35" customWidth="1"/>
    <col min="7" max="7" width="14.85546875" style="35" customWidth="1"/>
    <col min="8" max="16384" width="8.85546875" style="35"/>
  </cols>
  <sheetData>
    <row r="1" spans="1:5">
      <c r="A1" s="52" t="s">
        <v>50</v>
      </c>
      <c r="B1" s="52"/>
      <c r="C1" s="52"/>
      <c r="D1" s="52"/>
      <c r="E1" s="52"/>
    </row>
    <row r="3" spans="1:5" ht="30">
      <c r="A3" s="36" t="s">
        <v>33</v>
      </c>
      <c r="B3" s="36" t="s">
        <v>46</v>
      </c>
      <c r="C3" s="36" t="s">
        <v>35</v>
      </c>
      <c r="D3" s="36" t="s">
        <v>37</v>
      </c>
      <c r="E3" s="36" t="s">
        <v>39</v>
      </c>
    </row>
    <row r="4" spans="1:5">
      <c r="A4" s="37">
        <v>1</v>
      </c>
      <c r="B4" s="38" t="s">
        <v>45</v>
      </c>
      <c r="C4" s="39">
        <v>280000</v>
      </c>
      <c r="D4" s="40">
        <v>0</v>
      </c>
      <c r="E4" s="41">
        <f>ROUND(C4/(1+D4),2)</f>
        <v>280000</v>
      </c>
    </row>
    <row r="5" spans="1:5">
      <c r="A5" s="37">
        <v>2</v>
      </c>
      <c r="B5" s="38" t="s">
        <v>44</v>
      </c>
      <c r="C5" s="39">
        <v>120000</v>
      </c>
      <c r="D5" s="40">
        <v>0</v>
      </c>
      <c r="E5" s="41">
        <f t="shared" ref="E5:E12" si="0">ROUND(C5/(1+D5),2)</f>
        <v>120000</v>
      </c>
    </row>
    <row r="6" spans="1:5">
      <c r="A6" s="37">
        <v>3</v>
      </c>
      <c r="B6" s="38" t="s">
        <v>43</v>
      </c>
      <c r="C6" s="39">
        <v>600000</v>
      </c>
      <c r="D6" s="40">
        <v>0.2</v>
      </c>
      <c r="E6" s="41">
        <f t="shared" si="0"/>
        <v>500000</v>
      </c>
    </row>
    <row r="7" spans="1:5">
      <c r="A7" s="37">
        <v>4</v>
      </c>
      <c r="B7" s="38"/>
      <c r="C7" s="39">
        <v>0</v>
      </c>
      <c r="D7" s="40">
        <v>0</v>
      </c>
      <c r="E7" s="41">
        <f t="shared" si="0"/>
        <v>0</v>
      </c>
    </row>
    <row r="8" spans="1:5">
      <c r="A8" s="37">
        <v>5</v>
      </c>
      <c r="B8" s="38"/>
      <c r="C8" s="39">
        <v>0</v>
      </c>
      <c r="D8" s="40">
        <v>0</v>
      </c>
      <c r="E8" s="41">
        <f t="shared" si="0"/>
        <v>0</v>
      </c>
    </row>
    <row r="9" spans="1:5">
      <c r="A9" s="37">
        <v>6</v>
      </c>
      <c r="B9" s="38"/>
      <c r="C9" s="39">
        <v>0</v>
      </c>
      <c r="D9" s="40">
        <v>0</v>
      </c>
      <c r="E9" s="41">
        <f t="shared" si="0"/>
        <v>0</v>
      </c>
    </row>
    <row r="10" spans="1:5">
      <c r="A10" s="37">
        <v>7</v>
      </c>
      <c r="B10" s="38"/>
      <c r="C10" s="39">
        <v>0</v>
      </c>
      <c r="D10" s="40">
        <v>0</v>
      </c>
      <c r="E10" s="41">
        <f t="shared" si="0"/>
        <v>0</v>
      </c>
    </row>
    <row r="11" spans="1:5">
      <c r="A11" s="37">
        <v>8</v>
      </c>
      <c r="B11" s="38"/>
      <c r="C11" s="39">
        <v>0</v>
      </c>
      <c r="D11" s="40">
        <v>0</v>
      </c>
      <c r="E11" s="41">
        <f t="shared" si="0"/>
        <v>0</v>
      </c>
    </row>
    <row r="12" spans="1:5">
      <c r="A12" s="37">
        <v>9</v>
      </c>
      <c r="B12" s="38"/>
      <c r="C12" s="39">
        <v>0</v>
      </c>
      <c r="D12" s="40">
        <v>0</v>
      </c>
      <c r="E12" s="41">
        <f t="shared" si="0"/>
        <v>0</v>
      </c>
    </row>
    <row r="13" spans="1:5">
      <c r="A13" s="21" t="s">
        <v>13</v>
      </c>
      <c r="B13" s="21"/>
      <c r="C13" s="39">
        <f>SUM(C4:C12)</f>
        <v>1000000</v>
      </c>
      <c r="D13" s="42"/>
      <c r="E13" s="33">
        <f>SUM(E4:E12)</f>
        <v>900000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C5" sqref="C5"/>
    </sheetView>
  </sheetViews>
  <sheetFormatPr defaultColWidth="8.85546875" defaultRowHeight="15"/>
  <cols>
    <col min="1" max="1" width="4.28515625" style="35" customWidth="1"/>
    <col min="2" max="2" width="36.28515625" style="35" customWidth="1"/>
    <col min="3" max="3" width="18.28515625" style="35" customWidth="1"/>
    <col min="4" max="4" width="16.28515625" style="35" customWidth="1"/>
    <col min="5" max="5" width="17.7109375" style="35" customWidth="1"/>
    <col min="6" max="6" width="13" style="35" customWidth="1"/>
    <col min="7" max="7" width="14.85546875" style="35" customWidth="1"/>
    <col min="8" max="16384" width="8.85546875" style="35"/>
  </cols>
  <sheetData>
    <row r="1" spans="1:5">
      <c r="A1" s="52" t="s">
        <v>51</v>
      </c>
      <c r="B1" s="52"/>
      <c r="C1" s="52"/>
      <c r="D1" s="52"/>
      <c r="E1" s="52"/>
    </row>
    <row r="3" spans="1:5" ht="30">
      <c r="A3" s="36" t="s">
        <v>33</v>
      </c>
      <c r="B3" s="36" t="s">
        <v>46</v>
      </c>
      <c r="C3" s="36" t="s">
        <v>35</v>
      </c>
      <c r="D3" s="36" t="s">
        <v>37</v>
      </c>
      <c r="E3" s="36" t="s">
        <v>39</v>
      </c>
    </row>
    <row r="4" spans="1:5">
      <c r="A4" s="37">
        <v>1</v>
      </c>
      <c r="B4" s="38" t="s">
        <v>55</v>
      </c>
      <c r="C4" s="39">
        <v>50000</v>
      </c>
      <c r="D4" s="40">
        <v>0</v>
      </c>
      <c r="E4" s="41">
        <f>ROUND(C4/(1+D4),2)</f>
        <v>50000</v>
      </c>
    </row>
    <row r="5" spans="1:5">
      <c r="A5" s="37">
        <v>2</v>
      </c>
      <c r="B5" s="38" t="s">
        <v>56</v>
      </c>
      <c r="C5" s="39">
        <v>50000</v>
      </c>
      <c r="D5" s="40">
        <v>0</v>
      </c>
      <c r="E5" s="41">
        <f t="shared" ref="E5:E12" si="0">ROUND(C5/(1+D5),2)</f>
        <v>50000</v>
      </c>
    </row>
    <row r="6" spans="1:5">
      <c r="A6" s="37">
        <v>3</v>
      </c>
      <c r="B6" s="38"/>
      <c r="C6" s="39"/>
      <c r="D6" s="40">
        <v>0</v>
      </c>
      <c r="E6" s="41">
        <f t="shared" si="0"/>
        <v>0</v>
      </c>
    </row>
    <row r="7" spans="1:5">
      <c r="A7" s="37">
        <v>4</v>
      </c>
      <c r="B7" s="38"/>
      <c r="C7" s="39">
        <v>0</v>
      </c>
      <c r="D7" s="40">
        <v>0</v>
      </c>
      <c r="E7" s="41">
        <f t="shared" si="0"/>
        <v>0</v>
      </c>
    </row>
    <row r="8" spans="1:5">
      <c r="A8" s="37">
        <v>5</v>
      </c>
      <c r="B8" s="38"/>
      <c r="C8" s="39">
        <v>0</v>
      </c>
      <c r="D8" s="40">
        <v>0</v>
      </c>
      <c r="E8" s="41">
        <f t="shared" si="0"/>
        <v>0</v>
      </c>
    </row>
    <row r="9" spans="1:5">
      <c r="A9" s="37">
        <v>6</v>
      </c>
      <c r="B9" s="38"/>
      <c r="C9" s="39">
        <v>0</v>
      </c>
      <c r="D9" s="40">
        <v>0</v>
      </c>
      <c r="E9" s="41">
        <f t="shared" si="0"/>
        <v>0</v>
      </c>
    </row>
    <row r="10" spans="1:5">
      <c r="A10" s="37">
        <v>7</v>
      </c>
      <c r="B10" s="38"/>
      <c r="C10" s="39">
        <v>0</v>
      </c>
      <c r="D10" s="40">
        <v>0</v>
      </c>
      <c r="E10" s="41">
        <f t="shared" si="0"/>
        <v>0</v>
      </c>
    </row>
    <row r="11" spans="1:5">
      <c r="A11" s="37">
        <v>8</v>
      </c>
      <c r="B11" s="38"/>
      <c r="C11" s="39">
        <v>0</v>
      </c>
      <c r="D11" s="40">
        <v>0</v>
      </c>
      <c r="E11" s="41">
        <f t="shared" si="0"/>
        <v>0</v>
      </c>
    </row>
    <row r="12" spans="1:5">
      <c r="A12" s="37">
        <v>9</v>
      </c>
      <c r="B12" s="38"/>
      <c r="C12" s="39">
        <v>0</v>
      </c>
      <c r="D12" s="40">
        <v>0</v>
      </c>
      <c r="E12" s="41">
        <f t="shared" si="0"/>
        <v>0</v>
      </c>
    </row>
    <row r="13" spans="1:5">
      <c r="A13" s="21" t="s">
        <v>13</v>
      </c>
      <c r="B13" s="21"/>
      <c r="C13" s="39">
        <f>SUM(C4:C12)</f>
        <v>100000</v>
      </c>
      <c r="D13" s="42"/>
      <c r="E13" s="33">
        <f>SUM(E4:E12)</f>
        <v>100000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Расчет цены от себестоимости</vt:lpstr>
      <vt:lpstr>Расчет прибыли от цены</vt:lpstr>
      <vt:lpstr>ФОТ</vt:lpstr>
      <vt:lpstr>Прочие расходы</vt:lpstr>
      <vt:lpstr>Подрядчики</vt:lpstr>
      <vt:lpstr>Лицензии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S. Miheeva</dc:creator>
  <cp:lastModifiedBy>Пользователь Windows</cp:lastModifiedBy>
  <cp:lastPrinted>2018-04-25T07:31:50Z</cp:lastPrinted>
  <dcterms:created xsi:type="dcterms:W3CDTF">2012-02-09T16:30:56Z</dcterms:created>
  <dcterms:modified xsi:type="dcterms:W3CDTF">2023-02-20T13:39:24Z</dcterms:modified>
</cp:coreProperties>
</file>