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comments1.xml" ContentType="application/vnd.openxmlformats-officedocument.spreadsheetml.comments+xml"/>
  <Override PartName="/xl/drawings/drawing5.xml" ContentType="application/vnd.openxmlformats-officedocument.drawing+xml"/>
  <Override PartName="/xl/tables/table4.xml" ContentType="application/vnd.openxmlformats-officedocument.spreadsheetml.table+xml"/>
  <Override PartName="/xl/comments2.xml" ContentType="application/vnd.openxmlformats-officedocument.spreadsheetml.comments+xml"/>
  <Override PartName="/xl/drawings/drawing6.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drawings/drawing9.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4.xml" ContentType="application/vnd.openxmlformats-officedocument.themeOverride+xml"/>
  <Override PartName="/xl/drawings/drawing11.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F:\GA TIN HOC\BAI VIET\EXCEL\EXCEL TONG HOP\File quản lý tài chính cá nhân version 6\Hướn dẫn sử dụng file quản lý tài chính cá nhân version 6\QLTCCN VERSION 6.06.2023\"/>
    </mc:Choice>
  </mc:AlternateContent>
  <xr:revisionPtr revIDLastSave="0" documentId="13_ncr:1_{B6CFA591-ED4A-45E5-8D6E-B77EAFD268CA}" xr6:coauthVersionLast="47" xr6:coauthVersionMax="47" xr10:uidLastSave="{00000000-0000-0000-0000-000000000000}"/>
  <bookViews>
    <workbookView xWindow="-108" yWindow="-108" windowWidth="30936" windowHeight="16776" xr2:uid="{CA67B46B-AF96-43E3-8B6B-74411844CFBB}"/>
  </bookViews>
  <sheets>
    <sheet name="HOME" sheetId="1" r:id="rId1"/>
    <sheet name="THU" sheetId="3" r:id="rId2"/>
    <sheet name="CHI" sheetId="4" r:id="rId3"/>
    <sheet name="TIET_KIEM" sheetId="5" r:id="rId4"/>
    <sheet name="DAU_TU" sheetId="6" r:id="rId5"/>
    <sheet name="DANH_MUC" sheetId="2" r:id="rId6"/>
    <sheet name="TONG_HOP" sheetId="7" r:id="rId7"/>
    <sheet name="BC_THU" sheetId="8" r:id="rId8"/>
    <sheet name="BC_CHI" sheetId="9" r:id="rId9"/>
    <sheet name="BC_TIET_KIEM" sheetId="10" r:id="rId10"/>
    <sheet name="BC_DAU_TU" sheetId="11" r:id="rId11"/>
  </sheets>
  <definedNames>
    <definedName name="Slicer_DANH_MỤC_CHI">#N/A</definedName>
    <definedName name="Slicer_DANH_MỤC_THU">#N/A</definedName>
    <definedName name="Slicer_MÃ_COIN">#N/A</definedName>
    <definedName name="Slicer_NGÀY">#N/A</definedName>
    <definedName name="Slicer_NGÀY1">#N/A</definedName>
    <definedName name="Slicer_QUỸ___TÀI_KHOẢN">#N/A</definedName>
    <definedName name="Slicer_QUỸ___TÀI_KHOẢN1">#N/A</definedName>
    <definedName name="Slicer_THÁNG">#N/A</definedName>
    <definedName name="Slicer_THÁNG1">#N/A</definedName>
  </definedNames>
  <calcPr calcId="191029"/>
  <pivotCaches>
    <pivotCache cacheId="0" r:id="rId12"/>
    <pivotCache cacheId="1" r:id="rId13"/>
    <pivotCache cacheId="2"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4" i="4" l="1"/>
  <c r="L24" i="4"/>
  <c r="M24" i="4"/>
  <c r="N24" i="4"/>
  <c r="P24" i="4"/>
  <c r="J23" i="4"/>
  <c r="L23" i="4"/>
  <c r="M23" i="4"/>
  <c r="N23" i="4"/>
  <c r="P23" i="4"/>
  <c r="J19" i="4"/>
  <c r="J20" i="4"/>
  <c r="J21" i="4"/>
  <c r="J22" i="4"/>
  <c r="L19" i="4"/>
  <c r="L20" i="4"/>
  <c r="L21" i="4"/>
  <c r="L22" i="4"/>
  <c r="M19" i="4"/>
  <c r="M20" i="4"/>
  <c r="M21" i="4"/>
  <c r="M22" i="4"/>
  <c r="N19" i="4"/>
  <c r="N20" i="4"/>
  <c r="N21" i="4"/>
  <c r="N22" i="4"/>
  <c r="P19" i="4"/>
  <c r="P20" i="4"/>
  <c r="P21" i="4"/>
  <c r="P22" i="4"/>
  <c r="J17" i="4"/>
  <c r="J18" i="4"/>
  <c r="L17" i="4"/>
  <c r="L18" i="4"/>
  <c r="M17" i="4"/>
  <c r="M18" i="4"/>
  <c r="N17" i="4"/>
  <c r="N18" i="4"/>
  <c r="P17" i="4"/>
  <c r="P18" i="4"/>
  <c r="J13" i="4"/>
  <c r="J14" i="4"/>
  <c r="J15" i="4"/>
  <c r="J16" i="4"/>
  <c r="L13" i="4"/>
  <c r="L14" i="4"/>
  <c r="L15" i="4"/>
  <c r="L16" i="4"/>
  <c r="M13" i="4"/>
  <c r="M14" i="4"/>
  <c r="M15" i="4"/>
  <c r="M16" i="4"/>
  <c r="N13" i="4"/>
  <c r="N14" i="4"/>
  <c r="N15" i="4"/>
  <c r="N16" i="4"/>
  <c r="P13" i="4"/>
  <c r="P14" i="4"/>
  <c r="P15" i="4"/>
  <c r="P16" i="4"/>
  <c r="J12" i="4" l="1"/>
  <c r="L12" i="4"/>
  <c r="M12" i="4"/>
  <c r="N12" i="4"/>
  <c r="P12" i="4"/>
  <c r="J11" i="4"/>
  <c r="L11" i="4"/>
  <c r="M11" i="4"/>
  <c r="N11" i="4"/>
  <c r="P11" i="4"/>
  <c r="J26" i="3"/>
  <c r="L26" i="3"/>
  <c r="M26" i="3"/>
  <c r="N26" i="3"/>
  <c r="P26" i="3"/>
  <c r="J25" i="3"/>
  <c r="L25" i="3"/>
  <c r="M25" i="3"/>
  <c r="N25" i="3"/>
  <c r="P25" i="3"/>
  <c r="J24" i="3"/>
  <c r="L24" i="3"/>
  <c r="M24" i="3"/>
  <c r="N24" i="3"/>
  <c r="P24" i="3"/>
  <c r="J23" i="3"/>
  <c r="L23" i="3"/>
  <c r="M23" i="3"/>
  <c r="N23" i="3"/>
  <c r="P23" i="3"/>
  <c r="J22" i="3"/>
  <c r="L22" i="3"/>
  <c r="M22" i="3"/>
  <c r="N22" i="3"/>
  <c r="P22" i="3"/>
  <c r="J21" i="3"/>
  <c r="L21" i="3"/>
  <c r="M21" i="3"/>
  <c r="N21" i="3"/>
  <c r="P21" i="3"/>
  <c r="J20" i="3"/>
  <c r="L20" i="3"/>
  <c r="M20" i="3"/>
  <c r="N20" i="3"/>
  <c r="P20" i="3"/>
  <c r="J19" i="3"/>
  <c r="L19" i="3"/>
  <c r="M19" i="3"/>
  <c r="N19" i="3"/>
  <c r="P19" i="3"/>
  <c r="J18" i="3"/>
  <c r="L18" i="3"/>
  <c r="M18" i="3"/>
  <c r="N18" i="3"/>
  <c r="P18" i="3"/>
  <c r="J17" i="3"/>
  <c r="L17" i="3"/>
  <c r="M17" i="3"/>
  <c r="N17" i="3"/>
  <c r="P17" i="3"/>
  <c r="J16" i="3"/>
  <c r="L16" i="3"/>
  <c r="M16" i="3"/>
  <c r="N16" i="3"/>
  <c r="P16" i="3"/>
  <c r="J15" i="3"/>
  <c r="L15" i="3"/>
  <c r="M15" i="3"/>
  <c r="N15" i="3"/>
  <c r="P15" i="3"/>
  <c r="J14" i="3"/>
  <c r="L14" i="3"/>
  <c r="M14" i="3"/>
  <c r="N14" i="3"/>
  <c r="P14" i="3"/>
  <c r="J13" i="3"/>
  <c r="L13" i="3"/>
  <c r="M13" i="3"/>
  <c r="N13" i="3"/>
  <c r="P13" i="3"/>
  <c r="J12" i="3"/>
  <c r="L12" i="3"/>
  <c r="M12" i="3"/>
  <c r="N12" i="3"/>
  <c r="P12" i="3"/>
  <c r="J11" i="3"/>
  <c r="L11" i="3"/>
  <c r="M11" i="3"/>
  <c r="N11" i="3"/>
  <c r="P11" i="3"/>
  <c r="J20" i="6"/>
  <c r="P20" i="6"/>
  <c r="O20" i="6" s="1"/>
  <c r="T20" i="6" s="1"/>
  <c r="U20" i="6" s="1"/>
  <c r="V20" i="6" s="1"/>
  <c r="J21" i="5"/>
  <c r="J22" i="5"/>
  <c r="L21" i="5"/>
  <c r="L22" i="5"/>
  <c r="M21" i="5"/>
  <c r="M22" i="5"/>
  <c r="N21" i="5"/>
  <c r="N22" i="5"/>
  <c r="S21" i="5"/>
  <c r="T21" i="5" s="1"/>
  <c r="S22" i="5"/>
  <c r="T22" i="5" s="1"/>
  <c r="W21" i="5"/>
  <c r="W22" i="5"/>
  <c r="J20" i="5"/>
  <c r="L20" i="5"/>
  <c r="M20" i="5"/>
  <c r="N20" i="5"/>
  <c r="S20" i="5"/>
  <c r="T20" i="5" s="1"/>
  <c r="W20" i="5"/>
  <c r="J19" i="6"/>
  <c r="P19" i="6"/>
  <c r="O19" i="6" s="1"/>
  <c r="T19" i="6" s="1"/>
  <c r="U19" i="6" s="1"/>
  <c r="V19" i="6" s="1"/>
  <c r="J18" i="6"/>
  <c r="P18" i="6"/>
  <c r="O18" i="6" s="1"/>
  <c r="T18" i="6" s="1"/>
  <c r="U18" i="6" s="1"/>
  <c r="V18" i="6" s="1"/>
  <c r="J19" i="5"/>
  <c r="L19" i="5"/>
  <c r="M19" i="5"/>
  <c r="N19" i="5"/>
  <c r="S19" i="5"/>
  <c r="T19" i="5" s="1"/>
  <c r="W19" i="5"/>
  <c r="J10" i="3"/>
  <c r="L10" i="3"/>
  <c r="M10" i="3"/>
  <c r="N10" i="3"/>
  <c r="P10" i="3"/>
  <c r="R39" i="7"/>
  <c r="R38" i="7"/>
  <c r="R50" i="7"/>
  <c r="R49" i="7"/>
  <c r="R48" i="7"/>
  <c r="R41" i="7"/>
  <c r="R40" i="7"/>
  <c r="R37" i="7"/>
  <c r="J10" i="4"/>
  <c r="L10" i="4"/>
  <c r="M10" i="4"/>
  <c r="N10" i="4"/>
  <c r="P10" i="4"/>
  <c r="U52" i="7"/>
  <c r="U51" i="7"/>
  <c r="U50" i="7"/>
  <c r="R42" i="7" l="1"/>
  <c r="R58" i="7" s="1"/>
  <c r="R47" i="7"/>
  <c r="U58" i="7"/>
  <c r="U53" i="7"/>
  <c r="Q11" i="5"/>
  <c r="J18" i="5"/>
  <c r="J22" i="7"/>
  <c r="K31" i="7"/>
  <c r="K21" i="7"/>
  <c r="K16" i="7"/>
  <c r="Q8" i="5"/>
  <c r="K26" i="7"/>
  <c r="J21" i="7"/>
  <c r="K30" i="7"/>
  <c r="K22" i="7"/>
  <c r="J27" i="7"/>
  <c r="K27" i="7"/>
  <c r="J28" i="7"/>
  <c r="J32" i="7"/>
  <c r="K32" i="7"/>
  <c r="J26" i="7"/>
  <c r="K29" i="7"/>
  <c r="J30" i="7"/>
  <c r="K28" i="7"/>
  <c r="J25" i="7"/>
  <c r="J23" i="7"/>
  <c r="K23" i="7"/>
  <c r="J24" i="7"/>
  <c r="K24" i="7"/>
  <c r="J29" i="7"/>
  <c r="K25" i="7"/>
  <c r="J31" i="7"/>
  <c r="R55" i="7" l="1"/>
  <c r="R54" i="7"/>
  <c r="R57" i="7"/>
  <c r="R56" i="7"/>
  <c r="J33" i="7"/>
  <c r="K33" i="7"/>
  <c r="L21" i="7"/>
  <c r="L22" i="7"/>
  <c r="L23" i="7"/>
  <c r="L24" i="7"/>
  <c r="L25" i="7"/>
  <c r="L27" i="7"/>
  <c r="L28" i="7"/>
  <c r="L29" i="7"/>
  <c r="L30" i="7"/>
  <c r="L31" i="7"/>
  <c r="L32" i="7"/>
  <c r="L26" i="7"/>
  <c r="L33" i="7" l="1"/>
  <c r="O17" i="7" l="1"/>
  <c r="P17" i="6"/>
  <c r="O17" i="6" s="1"/>
  <c r="U57" i="7" s="1"/>
  <c r="N8" i="6"/>
  <c r="K13" i="7"/>
  <c r="N9" i="6" l="1"/>
  <c r="T17" i="6"/>
  <c r="U17" i="6" s="1"/>
  <c r="V17" i="6" s="1"/>
  <c r="N10" i="6" s="1"/>
  <c r="U59" i="7"/>
  <c r="U17" i="7"/>
  <c r="K15" i="7" s="1"/>
  <c r="J9" i="4"/>
  <c r="J9" i="3"/>
  <c r="J17" i="6" l="1"/>
  <c r="W18" i="5"/>
  <c r="S18" i="5"/>
  <c r="R46" i="7" s="1"/>
  <c r="N18" i="5"/>
  <c r="M18" i="5"/>
  <c r="L18" i="5"/>
  <c r="R51" i="7" l="1"/>
  <c r="Q10" i="5"/>
  <c r="Q9" i="5" s="1"/>
  <c r="U16" i="7" s="1"/>
  <c r="K14" i="7" s="1"/>
  <c r="T18" i="5"/>
  <c r="Q12" i="5"/>
  <c r="P9" i="4"/>
  <c r="N9" i="4"/>
  <c r="M9" i="4"/>
  <c r="L9" i="4"/>
  <c r="P9" i="3"/>
  <c r="N9" i="3"/>
  <c r="M9" i="3"/>
  <c r="L9" i="3"/>
  <c r="K17" i="7" l="1"/>
  <c r="J39" i="7" s="1"/>
  <c r="J41" i="7" l="1"/>
  <c r="J38" i="7"/>
  <c r="J4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O8" authorId="0" shapeId="0" xr:uid="{EAABC101-4898-4F1D-9F7E-1E91292BF02A}">
      <text>
        <r>
          <rPr>
            <b/>
            <sz val="9"/>
            <color indexed="81"/>
            <rFont val="Tahoma"/>
            <family val="2"/>
          </rPr>
          <t>Số tiền tiết kiệm lấy từ bảng thu</t>
        </r>
      </text>
    </comment>
    <comment ref="O9" authorId="0" shapeId="0" xr:uid="{7C41061A-CC57-4383-9086-0041B70AB180}">
      <text>
        <r>
          <rPr>
            <b/>
            <sz val="9"/>
            <color indexed="81"/>
            <rFont val="Tahoma"/>
            <family val="2"/>
          </rPr>
          <t>Bằng số tiền chưa gửi TK + số tiền đem đi gửi TK</t>
        </r>
      </text>
    </comment>
    <comment ref="O10" authorId="0" shapeId="0" xr:uid="{A9385131-C8D3-4FF8-B6D2-D6A795F4ABE1}">
      <text>
        <r>
          <rPr>
            <b/>
            <sz val="9"/>
            <color indexed="81"/>
            <rFont val="Tahoma"/>
            <family val="2"/>
          </rPr>
          <t>Là số tiền còn lại trong ví chưa đem đi gửi tiết kiệm</t>
        </r>
      </text>
    </comment>
    <comment ref="O11" authorId="0" shapeId="0" xr:uid="{260380DB-279E-494E-A9D6-CA966B17C0D9}">
      <text>
        <r>
          <rPr>
            <b/>
            <sz val="9"/>
            <color indexed="81"/>
            <rFont val="Tahoma"/>
            <family val="2"/>
          </rPr>
          <t>Là số tiền đem đi gửi tiết kiệm và hiện đang gửi chưa rút</t>
        </r>
      </text>
    </comment>
    <comment ref="O12" authorId="0" shapeId="0" xr:uid="{6B3E64D2-2FFF-4CB1-92D6-A4BDE0CBEEE5}">
      <text>
        <r>
          <rPr>
            <b/>
            <sz val="9"/>
            <color indexed="81"/>
            <rFont val="Tahoma"/>
            <family val="2"/>
          </rPr>
          <t>Là tổng số tiền lãi ở trạng thái Đang gửi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L8" authorId="0" shapeId="0" xr:uid="{87DC9CC8-40B0-4E56-AEBA-0607282F3778}">
      <text>
        <r>
          <rPr>
            <b/>
            <sz val="9"/>
            <color indexed="81"/>
            <rFont val="Tahoma"/>
            <family val="2"/>
          </rPr>
          <t>Số tiền đầu tư lấy từ Sheet tổng hợp</t>
        </r>
      </text>
    </comment>
    <comment ref="L9" authorId="0" shapeId="0" xr:uid="{32B9DD5C-816E-4854-9C63-FAA918788527}">
      <text>
        <r>
          <rPr>
            <b/>
            <sz val="9"/>
            <color indexed="81"/>
            <rFont val="Tahoma"/>
            <family val="2"/>
          </rPr>
          <t>Là số tiền còn lại trong ví chưa đem đi đầu tư</t>
        </r>
      </text>
    </comment>
    <comment ref="L10" authorId="0" shapeId="0" xr:uid="{E9352001-9DCF-44E3-9945-205E122881B8}">
      <text>
        <r>
          <rPr>
            <b/>
            <sz val="9"/>
            <color indexed="81"/>
            <rFont val="Tahoma"/>
            <family val="2"/>
          </rPr>
          <t>Là số tiền VNĐ thu về - Số tiền VNĐ bỏ ra</t>
        </r>
      </text>
    </comment>
  </commentList>
</comments>
</file>

<file path=xl/sharedStrings.xml><?xml version="1.0" encoding="utf-8"?>
<sst xmlns="http://schemas.openxmlformats.org/spreadsheetml/2006/main" count="357" uniqueCount="148">
  <si>
    <t>DANH MỤC CHI</t>
  </si>
  <si>
    <t>STT</t>
  </si>
  <si>
    <t>MÃ TÀI KHOẢN</t>
  </si>
  <si>
    <t>NỘI DUNG CHI</t>
  </si>
  <si>
    <t>SO - Nhà</t>
  </si>
  <si>
    <t>SO</t>
  </si>
  <si>
    <t>SO - Điện</t>
  </si>
  <si>
    <t>SO - Nước</t>
  </si>
  <si>
    <t>SO - Mạng</t>
  </si>
  <si>
    <t>SO - Gas</t>
  </si>
  <si>
    <t>SO - Xe cộ</t>
  </si>
  <si>
    <t>SO - Ăn sáng</t>
  </si>
  <si>
    <t>SO - Ăn trưa</t>
  </si>
  <si>
    <t>SO - Ăn tối</t>
  </si>
  <si>
    <t>SO - Ăn ngoài</t>
  </si>
  <si>
    <t>SO - Nhu yếu phẩm</t>
  </si>
  <si>
    <t>SO - Làm đẹp</t>
  </si>
  <si>
    <t>SO - Cắt tóc</t>
  </si>
  <si>
    <t>SO - Nước uống</t>
  </si>
  <si>
    <t>SO - Mua sắm</t>
  </si>
  <si>
    <t>SO - Khác</t>
  </si>
  <si>
    <t>TD - Tự do mua sắm</t>
  </si>
  <si>
    <t>TD - Tự do chi tiêu</t>
  </si>
  <si>
    <t>TD</t>
  </si>
  <si>
    <t>DANH MỤC THU</t>
  </si>
  <si>
    <t>NỘI DUNG THU</t>
  </si>
  <si>
    <t>SO - Lương</t>
  </si>
  <si>
    <t>SO - Thưởng</t>
  </si>
  <si>
    <t>SO - Làm thêm</t>
  </si>
  <si>
    <t>TK - Lương</t>
  </si>
  <si>
    <t>TK - Thưởng</t>
  </si>
  <si>
    <t>TK - Làm thêm</t>
  </si>
  <si>
    <t>TK - Khác</t>
  </si>
  <si>
    <t>DT - Lương</t>
  </si>
  <si>
    <t>DT - Khác</t>
  </si>
  <si>
    <t>DT - Làm thêm</t>
  </si>
  <si>
    <t>DT - Thưởng</t>
  </si>
  <si>
    <t>TD - Lương</t>
  </si>
  <si>
    <t>TD - Thưởng</t>
  </si>
  <si>
    <t>TD - Làm thêm</t>
  </si>
  <si>
    <t>TD - Khác</t>
  </si>
  <si>
    <t>DANH MỤC NGÂN HÀNG</t>
  </si>
  <si>
    <t>AGRIBANK</t>
  </si>
  <si>
    <t>BIDV</t>
  </si>
  <si>
    <t>VIETCOMBANK</t>
  </si>
  <si>
    <t>MB</t>
  </si>
  <si>
    <t>DANH MỤC ĐẦU TƯ</t>
  </si>
  <si>
    <t>BTC</t>
  </si>
  <si>
    <t>DOGE</t>
  </si>
  <si>
    <t>DANH SÁCH CÁC KHOẢN THU</t>
  </si>
  <si>
    <t>NGÀY THÁNG</t>
  </si>
  <si>
    <t>NGÀY</t>
  </si>
  <si>
    <t>THÁNG</t>
  </si>
  <si>
    <t>NĂM</t>
  </si>
  <si>
    <t>QUỸ - TÀI KHOẢN</t>
  </si>
  <si>
    <t>SỐ TIỀN THU</t>
  </si>
  <si>
    <t>TK</t>
  </si>
  <si>
    <t>DT</t>
  </si>
  <si>
    <t>SỐ TIỀN CHI</t>
  </si>
  <si>
    <t>DANH SÁCH CÁC KHOẢN CHI</t>
  </si>
  <si>
    <t>NGÀY THÁNG
(1)</t>
  </si>
  <si>
    <t>SỐ TIỀN GỬI
(4)</t>
  </si>
  <si>
    <t>SỐ THÁNG GỬI (5)</t>
  </si>
  <si>
    <t>LÃI/NĂM
(6)</t>
  </si>
  <si>
    <t>TỔNG LÃI NHẬN ĐƯỢC</t>
  </si>
  <si>
    <t>TỔNG SỐ TIỀN SAU KHI GỬI (GỒM CẢ LÃI)</t>
  </si>
  <si>
    <t>TRẠNG THÁI
(7)</t>
  </si>
  <si>
    <t>SỐ TIỀN CHÊNH LỆCH SAU KHI RÚT</t>
  </si>
  <si>
    <t>DANH SÁCH GỬI TIẾT KIỆM</t>
  </si>
  <si>
    <t>DANH MỤC BANK</t>
  </si>
  <si>
    <t>DANH MỤC COIN</t>
  </si>
  <si>
    <t>DANH MỤC TRẠNG THÁI</t>
  </si>
  <si>
    <t>Đang gửi</t>
  </si>
  <si>
    <t>Đã rút</t>
  </si>
  <si>
    <t>SỐ TIỀN THỰC TẾ NHẬN ĐƯỢC KHI RÚT (8)</t>
  </si>
  <si>
    <t>DANH MỤC GTK
(2)</t>
  </si>
  <si>
    <t>Tổng số tiền đang gửi tiết kiệm:</t>
  </si>
  <si>
    <t>Tổng số tiền chưa gửi tiết kiệm:</t>
  </si>
  <si>
    <t>Tổng số tiền nếu rút hết TKTK:</t>
  </si>
  <si>
    <t>Tổng số tiền lãi có thể nhận được :</t>
  </si>
  <si>
    <t>DANH SÁCH ĐẦU TƯ</t>
  </si>
  <si>
    <t>Ăn tối</t>
  </si>
  <si>
    <t>VNĐ MUA</t>
  </si>
  <si>
    <t>USDT NHẬN</t>
  </si>
  <si>
    <t>NGÀY BÁN</t>
  </si>
  <si>
    <t>GIÁ $ LÚC BÁN</t>
  </si>
  <si>
    <t>GIÁ $ LÚC MUA</t>
  </si>
  <si>
    <t>VNĐ THU VỀ</t>
  </si>
  <si>
    <t>USDT LÚC BÁN</t>
  </si>
  <si>
    <t>NGÀY MUA</t>
  </si>
  <si>
    <t>MÃ COIN</t>
  </si>
  <si>
    <t>SỐ COIN</t>
  </si>
  <si>
    <t>LÃI LỖ</t>
  </si>
  <si>
    <t xml:space="preserve"> </t>
  </si>
  <si>
    <t>DỮ LIỆU CHUYỂN SHAPE</t>
  </si>
  <si>
    <t>KHỞI TẠO DỮ LIỆU</t>
  </si>
  <si>
    <t>QUỸ THU</t>
  </si>
  <si>
    <t>QUỸ CHI</t>
  </si>
  <si>
    <t>QUỸ</t>
  </si>
  <si>
    <t>TỔNG SỐ TIỀN THU</t>
  </si>
  <si>
    <t>TỔNG TIỀN</t>
  </si>
  <si>
    <t>TỔNG SỐ TIỀN CHI</t>
  </si>
  <si>
    <t>SỐNG</t>
  </si>
  <si>
    <t>TÊN QUỸ</t>
  </si>
  <si>
    <t>TỔNG SỐ TIỀN</t>
  </si>
  <si>
    <t>TIÊT KIỆM</t>
  </si>
  <si>
    <t>ĐẦU TƯ</t>
  </si>
  <si>
    <t>TỰ DO TC</t>
  </si>
  <si>
    <t>Tổng</t>
  </si>
  <si>
    <t>TỔNG TIỀN THU</t>
  </si>
  <si>
    <t>DM THU</t>
  </si>
  <si>
    <t>DM CHI</t>
  </si>
  <si>
    <t>TỔNG TIỀN CHI</t>
  </si>
  <si>
    <t>THU</t>
  </si>
  <si>
    <t>CHI</t>
  </si>
  <si>
    <t>CHÊNH LỆCH</t>
  </si>
  <si>
    <t>TỔNG</t>
  </si>
  <si>
    <t>Số tiền tiết kiệm ban đầu</t>
  </si>
  <si>
    <t>Tổng số tiền chưa đem đi đầu tư:</t>
  </si>
  <si>
    <t>Tổng số tiền có thể lãi lỗ:</t>
  </si>
  <si>
    <t>Số tiền đầu tư có thể có:</t>
  </si>
  <si>
    <t>QUY ĐỔI PHẦN TRĂM</t>
  </si>
  <si>
    <t>BANK</t>
  </si>
  <si>
    <t>VIETTINBANK</t>
  </si>
  <si>
    <t>TÌNH TRẠNG</t>
  </si>
  <si>
    <t>Đang giữ</t>
  </si>
  <si>
    <t>Đã bán</t>
  </si>
  <si>
    <t>TRẠNG THÁI COIN</t>
  </si>
  <si>
    <t>TRẠNG THÁI BANK</t>
  </si>
  <si>
    <t>COIN CHUYỂN SHAPE</t>
  </si>
  <si>
    <t>XMR</t>
  </si>
  <si>
    <t>DANH MỤC LINK</t>
  </si>
  <si>
    <t>CoinDesk</t>
  </si>
  <si>
    <t>Coin98 Markets</t>
  </si>
  <si>
    <t>Coinmarketcap</t>
  </si>
  <si>
    <t>Binace</t>
  </si>
  <si>
    <t>https://coinmarketcap.com</t>
  </si>
  <si>
    <t>https://binance.com</t>
  </si>
  <si>
    <t>https://coindesk.com</t>
  </si>
  <si>
    <t>https://markets.coin98.com</t>
  </si>
  <si>
    <t>% NẮM GIỮ</t>
  </si>
  <si>
    <t>COIN</t>
  </si>
  <si>
    <t>TỔNG %</t>
  </si>
  <si>
    <t>SỐ COIN ĐANG GIỮ</t>
  </si>
  <si>
    <t>ktdl</t>
  </si>
  <si>
    <t>TỔNG LÃI</t>
  </si>
  <si>
    <t>TIỀN GỬI</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</si>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</sst>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0.00_);_(&quot;$&quot;* \(#,##0.00\);_(&quot;$&quot;* &quot;-&quot;??_);_(@_)"/>
    <numFmt numFmtId="43" formatCode="_(* #,##0.00_);_(* \(#,##0.00\);_(* &quot;-&quot;??_);_(@_)"/>
    <numFmt numFmtId="164" formatCode="_(* #,##0_);_(* \(#,##0\);_(* &quot;-&quot;??_);_(@_)"/>
    <numFmt numFmtId="165" formatCode="_(* #,##0.000000_);_(* \(#,##0.000000\);_(* &quot;-&quot;??_);_(@_)"/>
    <numFmt numFmtId="166" formatCode="_(&quot;$&quot;* #,##0.000000_);_(&quot;$&quot;* \(#,##0.000000\);_(&quot;$&quot;* &quot;-&quot;??_);_(@_)"/>
    <numFmt numFmtId="167" formatCode="#,##0\ &quot;VNĐ&quot;"/>
    <numFmt numFmtId="168" formatCode="0.0%"/>
    <numFmt numFmtId="169" formatCode="#,##0.00000000"/>
  </numFmts>
  <fonts count="21" x14ac:knownFonts="1">
    <font>
      <sz val="11"/>
      <color theme="1"/>
      <name val="Calibri"/>
      <family val="2"/>
    </font>
    <font>
      <sz val="11"/>
      <color theme="1"/>
      <name val="Calibri"/>
      <family val="2"/>
    </font>
    <font>
      <b/>
      <sz val="11"/>
      <color theme="0"/>
      <name val="Calibri"/>
      <family val="2"/>
    </font>
    <font>
      <b/>
      <sz val="11"/>
      <color theme="1"/>
      <name val="Calibri"/>
      <family val="2"/>
    </font>
    <font>
      <sz val="11"/>
      <color theme="0"/>
      <name val="Calibri"/>
      <family val="2"/>
    </font>
    <font>
      <b/>
      <sz val="11"/>
      <color rgb="FFF87C8B"/>
      <name val="Calibri"/>
      <family val="2"/>
    </font>
    <font>
      <b/>
      <sz val="11"/>
      <color rgb="FF0ECB74"/>
      <name val="Calibri"/>
      <family val="2"/>
    </font>
    <font>
      <b/>
      <sz val="11"/>
      <color rgb="FF00B0F0"/>
      <name val="Calibri"/>
      <family val="2"/>
    </font>
    <font>
      <b/>
      <sz val="11"/>
      <color theme="7" tint="0.39997558519241921"/>
      <name val="Calibri"/>
      <family val="2"/>
    </font>
    <font>
      <b/>
      <sz val="9"/>
      <color indexed="81"/>
      <name val="Tahoma"/>
      <family val="2"/>
    </font>
    <font>
      <sz val="11"/>
      <color rgb="FF9C0006"/>
      <name val="Calibri"/>
      <family val="2"/>
    </font>
    <font>
      <b/>
      <sz val="11"/>
      <color theme="0" tint="-4.9989318521683403E-2"/>
      <name val="Calibri"/>
      <family val="2"/>
    </font>
    <font>
      <b/>
      <sz val="11"/>
      <color theme="1" tint="0.249977111117893"/>
      <name val="Calibri"/>
      <family val="2"/>
    </font>
    <font>
      <sz val="11"/>
      <color rgb="FF00B0F0"/>
      <name val="Calibri"/>
      <family val="2"/>
    </font>
    <font>
      <b/>
      <sz val="11"/>
      <color rgb="FFFFFF00"/>
      <name val="Calibri"/>
      <family val="2"/>
    </font>
    <font>
      <sz val="11"/>
      <color rgb="FFFFFF00"/>
      <name val="Calibri"/>
      <family val="2"/>
    </font>
    <font>
      <sz val="11"/>
      <color theme="5" tint="0.59999389629810485"/>
      <name val="Calibri"/>
      <family val="2"/>
    </font>
    <font>
      <sz val="11"/>
      <color rgb="FF0ECB74"/>
      <name val="Calibri"/>
      <family val="2"/>
    </font>
    <font>
      <sz val="11"/>
      <color rgb="FFF87C8B"/>
      <name val="Calibri"/>
      <family val="2"/>
    </font>
    <font>
      <sz val="11"/>
      <color rgb="FFF98B98"/>
      <name val="Calibri"/>
      <family val="2"/>
    </font>
    <font>
      <sz val="11"/>
      <color theme="1" tint="0.249977111117893"/>
      <name val="Calibri"/>
      <family val="2"/>
    </font>
  </fonts>
  <fills count="22">
    <fill>
      <patternFill patternType="none"/>
    </fill>
    <fill>
      <patternFill patternType="gray125"/>
    </fill>
    <fill>
      <patternFill patternType="solid">
        <fgColor rgb="FF30313A"/>
        <bgColor indexed="64"/>
      </patternFill>
    </fill>
    <fill>
      <patternFill patternType="solid">
        <fgColor rgb="FFF87C8B"/>
        <bgColor indexed="64"/>
      </patternFill>
    </fill>
    <fill>
      <patternFill patternType="solid">
        <fgColor rgb="FF0ECB74"/>
        <bgColor indexed="64"/>
      </patternFill>
    </fill>
    <fill>
      <patternFill patternType="solid">
        <fgColor rgb="FF21A0FF"/>
        <bgColor indexed="64"/>
      </patternFill>
    </fill>
    <fill>
      <patternFill patternType="solid">
        <fgColor theme="7" tint="0.39997558519241921"/>
        <bgColor indexed="64"/>
      </patternFill>
    </fill>
    <fill>
      <patternFill patternType="solid">
        <fgColor rgb="FF0B0E11"/>
        <bgColor indexed="64"/>
      </patternFill>
    </fill>
    <fill>
      <patternFill patternType="solid">
        <fgColor rgb="FFFFC7CE"/>
      </patternFill>
    </fill>
    <fill>
      <patternFill patternType="solid">
        <fgColor rgb="FFF6465D"/>
        <bgColor indexed="64"/>
      </patternFill>
    </fill>
    <fill>
      <patternFill patternType="solid">
        <fgColor rgb="FF0ECB81"/>
        <bgColor indexed="64"/>
      </patternFill>
    </fill>
    <fill>
      <patternFill patternType="solid">
        <fgColor rgb="FFF98B98"/>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2B3139"/>
        <bgColor indexed="64"/>
      </patternFill>
    </fill>
    <fill>
      <patternFill patternType="solid">
        <fgColor rgb="FFFFFF00"/>
        <bgColor indexed="64"/>
      </patternFill>
    </fill>
    <fill>
      <patternFill patternType="solid">
        <fgColor theme="8" tint="0.79998168889431442"/>
        <bgColor indexed="64"/>
      </patternFill>
    </fill>
    <fill>
      <patternFill patternType="solid">
        <fgColor rgb="FF2B3139"/>
        <bgColor rgb="FF2B3139"/>
      </patternFill>
    </fill>
    <fill>
      <patternFill patternType="solid">
        <fgColor theme="9"/>
        <bgColor indexed="64"/>
      </patternFill>
    </fill>
    <fill>
      <patternFill patternType="solid">
        <fgColor rgb="FF0ECB74"/>
        <bgColor rgb="FF2B3139"/>
      </patternFill>
    </fill>
    <fill>
      <patternFill patternType="solid">
        <fgColor rgb="FF252526"/>
        <bgColor indexed="64"/>
      </patternFill>
    </fill>
  </fills>
  <borders count="54">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right style="thin">
        <color theme="1" tint="0.249977111117893"/>
      </right>
      <top/>
      <bottom style="thin">
        <color theme="1" tint="0.249977111117893"/>
      </bottom>
      <diagonal/>
    </border>
    <border>
      <left style="thin">
        <color theme="1" tint="0.249977111117893"/>
      </left>
      <right style="thin">
        <color theme="1" tint="0.249977111117893"/>
      </right>
      <top/>
      <bottom style="thin">
        <color theme="1" tint="0.249977111117893"/>
      </bottom>
      <diagonal/>
    </border>
    <border>
      <left style="thin">
        <color theme="1" tint="0.249977111117893"/>
      </left>
      <right/>
      <top/>
      <bottom style="thin">
        <color theme="1" tint="0.249977111117893"/>
      </bottom>
      <diagonal/>
    </border>
    <border>
      <left/>
      <right style="thin">
        <color theme="1" tint="0.249977111117893"/>
      </right>
      <top style="thin">
        <color theme="1" tint="0.249977111117893"/>
      </top>
      <bottom style="thin">
        <color theme="1" tint="0.249977111117893"/>
      </bottom>
      <diagonal/>
    </border>
    <border>
      <left style="thin">
        <color theme="1" tint="0.249977111117893"/>
      </left>
      <right/>
      <top style="thin">
        <color theme="1" tint="0.249977111117893"/>
      </top>
      <bottom style="thin">
        <color theme="1" tint="0.249977111117893"/>
      </bottom>
      <diagonal/>
    </border>
    <border>
      <left/>
      <right style="thin">
        <color theme="1" tint="0.249977111117893"/>
      </right>
      <top style="thin">
        <color theme="1" tint="0.249977111117893"/>
      </top>
      <bottom/>
      <diagonal/>
    </border>
    <border>
      <left style="thin">
        <color theme="1" tint="0.249977111117893"/>
      </left>
      <right style="thin">
        <color theme="1" tint="0.249977111117893"/>
      </right>
      <top style="thin">
        <color theme="1" tint="0.249977111117893"/>
      </top>
      <bottom/>
      <diagonal/>
    </border>
    <border>
      <left style="thin">
        <color theme="1" tint="0.249977111117893"/>
      </left>
      <right/>
      <top style="thin">
        <color theme="1" tint="0.249977111117893"/>
      </top>
      <bottom/>
      <diagonal/>
    </border>
    <border>
      <left style="thin">
        <color rgb="FF30313A"/>
      </left>
      <right style="thin">
        <color rgb="FF30313A"/>
      </right>
      <top style="thin">
        <color rgb="FF30313A"/>
      </top>
      <bottom style="thin">
        <color rgb="FF30313A"/>
      </bottom>
      <diagonal/>
    </border>
    <border>
      <left/>
      <right style="thin">
        <color rgb="FF30313A"/>
      </right>
      <top/>
      <bottom style="thin">
        <color rgb="FF30313A"/>
      </bottom>
      <diagonal/>
    </border>
    <border>
      <left style="thin">
        <color rgb="FF30313A"/>
      </left>
      <right style="thin">
        <color rgb="FF30313A"/>
      </right>
      <top/>
      <bottom style="thin">
        <color rgb="FF30313A"/>
      </bottom>
      <diagonal/>
    </border>
    <border>
      <left style="thin">
        <color rgb="FF30313A"/>
      </left>
      <right/>
      <top/>
      <bottom style="thin">
        <color rgb="FF30313A"/>
      </bottom>
      <diagonal/>
    </border>
    <border>
      <left/>
      <right style="thin">
        <color rgb="FF30313A"/>
      </right>
      <top style="thin">
        <color rgb="FF30313A"/>
      </top>
      <bottom style="thin">
        <color rgb="FF30313A"/>
      </bottom>
      <diagonal/>
    </border>
    <border>
      <left style="thin">
        <color rgb="FF30313A"/>
      </left>
      <right/>
      <top style="thin">
        <color rgb="FF30313A"/>
      </top>
      <bottom style="thin">
        <color rgb="FF30313A"/>
      </bottom>
      <diagonal/>
    </border>
    <border>
      <left style="thin">
        <color rgb="FF474D57"/>
      </left>
      <right style="thin">
        <color rgb="FF474D57"/>
      </right>
      <top/>
      <bottom style="thin">
        <color rgb="FF474D57"/>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4" tint="0.39997558519241921"/>
      </bottom>
      <diagonal/>
    </border>
    <border>
      <left style="medium">
        <color rgb="FFFFFF00"/>
      </left>
      <right style="medium">
        <color rgb="FFFFFF00"/>
      </right>
      <top style="medium">
        <color rgb="FFFFFF00"/>
      </top>
      <bottom style="medium">
        <color rgb="FFFFFF00"/>
      </bottom>
      <diagonal/>
    </border>
    <border>
      <left style="medium">
        <color rgb="FFFFFF00"/>
      </left>
      <right/>
      <top style="medium">
        <color rgb="FFFFFF00"/>
      </top>
      <bottom style="thin">
        <color theme="0" tint="-0.499984740745262"/>
      </bottom>
      <diagonal/>
    </border>
    <border>
      <left/>
      <right/>
      <top style="medium">
        <color rgb="FFFFFF00"/>
      </top>
      <bottom style="thin">
        <color theme="0" tint="-0.499984740745262"/>
      </bottom>
      <diagonal/>
    </border>
    <border>
      <left/>
      <right/>
      <top style="medium">
        <color rgb="FFFFFF00"/>
      </top>
      <bottom/>
      <diagonal/>
    </border>
    <border>
      <left/>
      <right style="medium">
        <color rgb="FFFFFF00"/>
      </right>
      <top style="medium">
        <color rgb="FFFFFF00"/>
      </top>
      <bottom style="thin">
        <color theme="0" tint="-0.499984740745262"/>
      </bottom>
      <diagonal/>
    </border>
    <border>
      <left style="medium">
        <color rgb="FFFFFF00"/>
      </left>
      <right style="thin">
        <color theme="0" tint="-0.499984740745262"/>
      </right>
      <top style="thin">
        <color theme="0" tint="-0.499984740745262"/>
      </top>
      <bottom style="thin">
        <color theme="0" tint="-0.499984740745262"/>
      </bottom>
      <diagonal/>
    </border>
    <border>
      <left style="thin">
        <color theme="0" tint="-0.499984740745262"/>
      </left>
      <right style="medium">
        <color rgb="FFFFFF00"/>
      </right>
      <top style="thin">
        <color theme="0" tint="-0.499984740745262"/>
      </top>
      <bottom style="thin">
        <color theme="0" tint="-0.499984740745262"/>
      </bottom>
      <diagonal/>
    </border>
    <border>
      <left style="medium">
        <color rgb="FFFFFF00"/>
      </left>
      <right/>
      <top style="thin">
        <color theme="4" tint="0.39997558519241921"/>
      </top>
      <bottom style="medium">
        <color rgb="FFFFFF00"/>
      </bottom>
      <diagonal/>
    </border>
    <border>
      <left/>
      <right/>
      <top style="thin">
        <color theme="4" tint="0.39997558519241921"/>
      </top>
      <bottom style="medium">
        <color rgb="FFFFFF00"/>
      </bottom>
      <diagonal/>
    </border>
    <border>
      <left/>
      <right/>
      <top/>
      <bottom style="medium">
        <color rgb="FFFFFF00"/>
      </bottom>
      <diagonal/>
    </border>
    <border>
      <left/>
      <right style="medium">
        <color rgb="FFFFFF00"/>
      </right>
      <top style="thin">
        <color theme="4" tint="0.39997558519241921"/>
      </top>
      <bottom style="medium">
        <color rgb="FFFFFF00"/>
      </bottom>
      <diagonal/>
    </border>
    <border>
      <left style="medium">
        <color rgb="FFFFFF00"/>
      </left>
      <right/>
      <top style="medium">
        <color rgb="FFFFFF00"/>
      </top>
      <bottom/>
      <diagonal/>
    </border>
    <border>
      <left/>
      <right style="medium">
        <color rgb="FFFFFF00"/>
      </right>
      <top style="medium">
        <color rgb="FFFFFF00"/>
      </top>
      <bottom/>
      <diagonal/>
    </border>
    <border>
      <left style="medium">
        <color rgb="FFFFFF00"/>
      </left>
      <right/>
      <top/>
      <bottom/>
      <diagonal/>
    </border>
    <border>
      <left/>
      <right style="medium">
        <color rgb="FFFFFF00"/>
      </right>
      <top/>
      <bottom/>
      <diagonal/>
    </border>
    <border>
      <left style="medium">
        <color rgb="FFFFFF00"/>
      </left>
      <right/>
      <top/>
      <bottom style="medium">
        <color rgb="FFFFFF00"/>
      </bottom>
      <diagonal/>
    </border>
    <border>
      <left/>
      <right style="medium">
        <color rgb="FFFFFF00"/>
      </right>
      <top/>
      <bottom style="medium">
        <color rgb="FFFFFF00"/>
      </bottom>
      <diagonal/>
    </border>
    <border>
      <left style="medium">
        <color rgb="FFFFFF00"/>
      </left>
      <right/>
      <top style="medium">
        <color rgb="FFFFFF00"/>
      </top>
      <bottom style="medium">
        <color rgb="FFFFFF00"/>
      </bottom>
      <diagonal/>
    </border>
    <border>
      <left/>
      <right style="medium">
        <color rgb="FFFFFF00"/>
      </right>
      <top style="medium">
        <color rgb="FFFFFF00"/>
      </top>
      <bottom style="medium">
        <color rgb="FFFFFF00"/>
      </bottom>
      <diagonal/>
    </border>
    <border>
      <left style="medium">
        <color rgb="FFFFFF00"/>
      </left>
      <right style="medium">
        <color rgb="FFFFFF00"/>
      </right>
      <top/>
      <bottom style="medium">
        <color rgb="FFFFFF00"/>
      </bottom>
      <diagonal/>
    </border>
    <border>
      <left style="thin">
        <color rgb="FF222E48"/>
      </left>
      <right style="thin">
        <color rgb="FF222E48"/>
      </right>
      <top style="thin">
        <color rgb="FF222E48"/>
      </top>
      <bottom style="thin">
        <color rgb="FF222E48"/>
      </bottom>
      <diagonal/>
    </border>
    <border>
      <left style="thin">
        <color rgb="FF222E48"/>
      </left>
      <right/>
      <top style="thin">
        <color rgb="FF222E48"/>
      </top>
      <bottom style="thin">
        <color rgb="FF222E48"/>
      </bottom>
      <diagonal/>
    </border>
    <border>
      <left/>
      <right style="thin">
        <color rgb="FF222E48"/>
      </right>
      <top style="thin">
        <color rgb="FF222E48"/>
      </top>
      <bottom style="thin">
        <color rgb="FF222E48"/>
      </bottom>
      <diagonal/>
    </border>
    <border>
      <left/>
      <right/>
      <top style="thin">
        <color rgb="FF222E48"/>
      </top>
      <bottom style="thin">
        <color rgb="FF222E48"/>
      </bottom>
      <diagonal/>
    </border>
    <border>
      <left style="medium">
        <color rgb="FFFFFF00"/>
      </left>
      <right style="medium">
        <color rgb="FFFFFF00"/>
      </right>
      <top style="medium">
        <color rgb="FFFFFF00"/>
      </top>
      <bottom/>
      <diagonal/>
    </border>
    <border>
      <left style="medium">
        <color rgb="FFFFFF00"/>
      </left>
      <right style="thin">
        <color indexed="64"/>
      </right>
      <top style="thin">
        <color indexed="64"/>
      </top>
      <bottom style="thin">
        <color indexed="64"/>
      </bottom>
      <diagonal/>
    </border>
    <border>
      <left style="thin">
        <color indexed="64"/>
      </left>
      <right style="medium">
        <color rgb="FFFFFF00"/>
      </right>
      <top style="thin">
        <color indexed="64"/>
      </top>
      <bottom style="thin">
        <color indexed="64"/>
      </bottom>
      <diagonal/>
    </border>
    <border>
      <left style="medium">
        <color rgb="FFFFFF00"/>
      </left>
      <right style="thin">
        <color indexed="64"/>
      </right>
      <top style="medium">
        <color rgb="FFFFFF00"/>
      </top>
      <bottom style="thin">
        <color indexed="64"/>
      </bottom>
      <diagonal/>
    </border>
    <border>
      <left style="thin">
        <color indexed="64"/>
      </left>
      <right style="medium">
        <color rgb="FFFFFF00"/>
      </right>
      <top style="medium">
        <color rgb="FFFFFF00"/>
      </top>
      <bottom style="thin">
        <color indexed="64"/>
      </bottom>
      <diagonal/>
    </border>
    <border>
      <left/>
      <right style="thin">
        <color rgb="FF30313A"/>
      </right>
      <top style="thin">
        <color rgb="FF30313A"/>
      </top>
      <bottom/>
      <diagonal/>
    </border>
    <border>
      <left style="medium">
        <color rgb="FFFFFF00"/>
      </left>
      <right style="medium">
        <color rgb="FFFFFF00"/>
      </right>
      <top/>
      <bottom/>
      <diagonal/>
    </border>
    <border>
      <left style="thin">
        <color rgb="FF30313A"/>
      </left>
      <right style="thin">
        <color rgb="FF30313A"/>
      </right>
      <top style="thin">
        <color rgb="FF30313A"/>
      </top>
      <bottom/>
      <diagonal/>
    </border>
    <border>
      <left style="thin">
        <color rgb="FF30313A"/>
      </left>
      <right/>
      <top style="thin">
        <color rgb="FF30313A"/>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10" fillId="8" borderId="0" applyNumberFormat="0" applyBorder="0" applyAlignment="0" applyProtection="0"/>
  </cellStyleXfs>
  <cellXfs count="174">
    <xf numFmtId="0" fontId="0" fillId="0" borderId="0" xfId="0"/>
    <xf numFmtId="0" fontId="0" fillId="2" borderId="0" xfId="0" applyFill="1"/>
    <xf numFmtId="0" fontId="0" fillId="2" borderId="0" xfId="0" applyFill="1" applyAlignment="1"/>
    <xf numFmtId="0" fontId="4" fillId="2" borderId="0" xfId="0" applyFont="1" applyFill="1"/>
    <xf numFmtId="0" fontId="4" fillId="2" borderId="0" xfId="0" applyFont="1" applyFill="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0" fillId="2" borderId="0" xfId="0" applyFont="1" applyFill="1"/>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0" fillId="2" borderId="0" xfId="0" applyFill="1" applyAlignment="1">
      <alignment wrapText="1"/>
    </xf>
    <xf numFmtId="0" fontId="2" fillId="2" borderId="0" xfId="0" applyFont="1" applyFill="1" applyAlignment="1">
      <alignment vertical="top"/>
    </xf>
    <xf numFmtId="0" fontId="4" fillId="7" borderId="5" xfId="0" applyFont="1" applyFill="1" applyBorder="1" applyAlignment="1">
      <alignment horizontal="center" vertical="center"/>
    </xf>
    <xf numFmtId="0" fontId="4" fillId="7" borderId="1" xfId="0" applyFont="1" applyFill="1" applyBorder="1" applyAlignment="1">
      <alignment horizontal="left" vertical="center"/>
    </xf>
    <xf numFmtId="0" fontId="4" fillId="7" borderId="6" xfId="0" applyFont="1" applyFill="1" applyBorder="1" applyAlignment="1">
      <alignment horizontal="center" vertical="center"/>
    </xf>
    <xf numFmtId="0" fontId="4" fillId="7" borderId="7" xfId="0" applyFont="1" applyFill="1" applyBorder="1" applyAlignment="1">
      <alignment horizontal="center" vertical="center"/>
    </xf>
    <xf numFmtId="0" fontId="4" fillId="7" borderId="8" xfId="0" applyFont="1" applyFill="1" applyBorder="1" applyAlignment="1">
      <alignment horizontal="left" vertical="center"/>
    </xf>
    <xf numFmtId="0" fontId="4" fillId="7" borderId="9"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4" fillId="7" borderId="14" xfId="0" applyFont="1" applyFill="1" applyBorder="1" applyAlignment="1">
      <alignment horizontal="center" vertical="center"/>
    </xf>
    <xf numFmtId="14" fontId="4" fillId="7" borderId="10" xfId="0" applyNumberFormat="1" applyFont="1" applyFill="1" applyBorder="1" applyAlignment="1">
      <alignment horizontal="center" vertical="center"/>
    </xf>
    <xf numFmtId="0" fontId="4" fillId="7" borderId="10" xfId="0" applyFont="1" applyFill="1" applyBorder="1" applyAlignment="1">
      <alignment horizontal="center" vertical="center"/>
    </xf>
    <xf numFmtId="0" fontId="4" fillId="7" borderId="10" xfId="0" applyNumberFormat="1" applyFont="1" applyFill="1" applyBorder="1" applyAlignment="1">
      <alignment horizontal="center" vertical="center"/>
    </xf>
    <xf numFmtId="164" fontId="4" fillId="7" borderId="15" xfId="1" applyNumberFormat="1" applyFont="1" applyFill="1" applyBorder="1" applyAlignment="1">
      <alignment horizontal="center" vertical="center"/>
    </xf>
    <xf numFmtId="164" fontId="4" fillId="7" borderId="10" xfId="1" applyNumberFormat="1" applyFont="1" applyFill="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164" fontId="4" fillId="7" borderId="10" xfId="0" applyNumberFormat="1" applyFont="1" applyFill="1" applyBorder="1" applyAlignment="1">
      <alignment horizontal="center" vertical="center"/>
    </xf>
    <xf numFmtId="164" fontId="4" fillId="7" borderId="15" xfId="0" applyNumberFormat="1" applyFont="1" applyFill="1" applyBorder="1" applyAlignment="1">
      <alignment horizontal="center" vertical="center"/>
    </xf>
    <xf numFmtId="0" fontId="4" fillId="7" borderId="14" xfId="0" applyNumberFormat="1" applyFont="1" applyFill="1" applyBorder="1" applyAlignment="1">
      <alignment horizontal="center" vertical="center"/>
    </xf>
    <xf numFmtId="0" fontId="2" fillId="4" borderId="11"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11" fillId="9" borderId="16" xfId="4" applyFont="1" applyFill="1" applyBorder="1" applyAlignment="1">
      <alignment horizontal="center" vertical="center"/>
    </xf>
    <xf numFmtId="0" fontId="12" fillId="10" borderId="16" xfId="4" applyFont="1" applyFill="1" applyBorder="1" applyAlignment="1">
      <alignment horizontal="center" vertical="center"/>
    </xf>
    <xf numFmtId="44" fontId="4" fillId="7" borderId="10" xfId="3" applyFont="1" applyFill="1" applyBorder="1" applyAlignment="1">
      <alignment horizontal="center" vertical="center"/>
    </xf>
    <xf numFmtId="0" fontId="11" fillId="9" borderId="16" xfId="4" applyFont="1" applyFill="1" applyBorder="1" applyAlignment="1">
      <alignment horizontal="center" vertical="center" wrapText="1"/>
    </xf>
    <xf numFmtId="165" fontId="4" fillId="7" borderId="10" xfId="1" applyNumberFormat="1" applyFont="1" applyFill="1" applyBorder="1" applyAlignment="1">
      <alignment horizontal="center" vertical="center"/>
    </xf>
    <xf numFmtId="44" fontId="4" fillId="7" borderId="10" xfId="3" applyNumberFormat="1" applyFont="1" applyFill="1" applyBorder="1" applyAlignment="1">
      <alignment horizontal="center" vertical="center"/>
    </xf>
    <xf numFmtId="164" fontId="13" fillId="7" borderId="10" xfId="1" applyNumberFormat="1" applyFont="1" applyFill="1" applyBorder="1" applyAlignment="1">
      <alignment horizontal="center" vertical="center"/>
    </xf>
    <xf numFmtId="166" fontId="4" fillId="7" borderId="10" xfId="3" applyNumberFormat="1" applyFont="1" applyFill="1" applyBorder="1" applyAlignment="1">
      <alignment horizontal="center" vertical="center"/>
    </xf>
    <xf numFmtId="0" fontId="4" fillId="2" borderId="17" xfId="0" applyFont="1" applyFill="1" applyBorder="1" applyAlignment="1">
      <alignment horizontal="center" vertical="center"/>
    </xf>
    <xf numFmtId="0" fontId="2" fillId="2" borderId="17" xfId="0" applyFont="1" applyFill="1" applyBorder="1" applyAlignment="1">
      <alignment horizontal="center" vertical="center"/>
    </xf>
    <xf numFmtId="0" fontId="3" fillId="13" borderId="17" xfId="0" applyFont="1" applyFill="1" applyBorder="1" applyAlignment="1">
      <alignment horizontal="center" vertical="center"/>
    </xf>
    <xf numFmtId="0" fontId="0" fillId="0" borderId="0" xfId="0" pivotButton="1"/>
    <xf numFmtId="0" fontId="0" fillId="0" borderId="0" xfId="0" applyAlignment="1">
      <alignment horizontal="left"/>
    </xf>
    <xf numFmtId="0" fontId="0" fillId="13" borderId="0" xfId="0" applyFill="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17" fillId="15" borderId="17" xfId="0" applyFont="1" applyFill="1" applyBorder="1" applyAlignment="1">
      <alignment horizontal="center" vertical="center"/>
    </xf>
    <xf numFmtId="164" fontId="17" fillId="15" borderId="17" xfId="0" applyNumberFormat="1" applyFont="1" applyFill="1" applyBorder="1" applyAlignment="1">
      <alignment horizontal="center" vertical="center"/>
    </xf>
    <xf numFmtId="0" fontId="0" fillId="15" borderId="0" xfId="0" applyFill="1"/>
    <xf numFmtId="0" fontId="18" fillId="15" borderId="17" xfId="0" applyFont="1" applyFill="1" applyBorder="1" applyAlignment="1">
      <alignment horizontal="center" vertical="center"/>
    </xf>
    <xf numFmtId="164" fontId="4" fillId="2" borderId="17" xfId="1" applyNumberFormat="1" applyFont="1" applyFill="1" applyBorder="1" applyAlignment="1">
      <alignment horizontal="center" vertical="center"/>
    </xf>
    <xf numFmtId="3" fontId="0" fillId="0" borderId="0" xfId="0" applyNumberFormat="1"/>
    <xf numFmtId="3" fontId="17" fillId="15" borderId="17" xfId="0" applyNumberFormat="1" applyFont="1" applyFill="1" applyBorder="1" applyAlignment="1">
      <alignment horizontal="right" vertical="center"/>
    </xf>
    <xf numFmtId="0" fontId="3" fillId="17" borderId="17" xfId="0" applyFont="1" applyFill="1" applyBorder="1" applyAlignment="1">
      <alignment horizontal="center" vertical="center"/>
    </xf>
    <xf numFmtId="164" fontId="18" fillId="15" borderId="17" xfId="0" applyNumberFormat="1" applyFont="1" applyFill="1" applyBorder="1"/>
    <xf numFmtId="3" fontId="0" fillId="0" borderId="0" xfId="0" applyNumberFormat="1" applyAlignment="1">
      <alignment horizontal="right" vertical="center"/>
    </xf>
    <xf numFmtId="3" fontId="18" fillId="15" borderId="17" xfId="0" applyNumberFormat="1" applyFont="1" applyFill="1" applyBorder="1" applyAlignment="1">
      <alignment horizontal="right" vertical="center"/>
    </xf>
    <xf numFmtId="0" fontId="0" fillId="0" borderId="0" xfId="0" pivotButton="1" applyAlignment="1">
      <alignment horizontal="center" vertical="center"/>
    </xf>
    <xf numFmtId="0" fontId="3" fillId="16" borderId="17" xfId="0" applyFont="1" applyFill="1" applyBorder="1" applyAlignment="1">
      <alignment horizontal="center" vertical="center"/>
    </xf>
    <xf numFmtId="0" fontId="4" fillId="2" borderId="18" xfId="0" applyFont="1" applyFill="1" applyBorder="1" applyAlignment="1">
      <alignment horizontal="center" vertical="center"/>
    </xf>
    <xf numFmtId="3" fontId="19" fillId="2" borderId="17" xfId="0" applyNumberFormat="1" applyFont="1" applyFill="1" applyBorder="1"/>
    <xf numFmtId="0" fontId="19" fillId="2" borderId="17" xfId="0" applyFont="1" applyFill="1" applyBorder="1" applyAlignment="1">
      <alignment horizontal="center" vertical="center"/>
    </xf>
    <xf numFmtId="0" fontId="17" fillId="2" borderId="17" xfId="0" applyFont="1" applyFill="1" applyBorder="1" applyAlignment="1">
      <alignment horizontal="center" vertical="center"/>
    </xf>
    <xf numFmtId="3" fontId="17" fillId="2" borderId="17" xfId="0" applyNumberFormat="1" applyFont="1" applyFill="1" applyBorder="1" applyAlignment="1">
      <alignment horizontal="center" vertical="center"/>
    </xf>
    <xf numFmtId="164" fontId="17" fillId="15" borderId="17" xfId="1" applyNumberFormat="1" applyFont="1" applyFill="1" applyBorder="1" applyAlignment="1">
      <alignment horizontal="center" vertical="center"/>
    </xf>
    <xf numFmtId="164" fontId="18" fillId="2" borderId="17" xfId="1" applyNumberFormat="1" applyFont="1" applyFill="1" applyBorder="1" applyAlignment="1">
      <alignment horizontal="center" vertical="center"/>
    </xf>
    <xf numFmtId="0" fontId="14" fillId="15" borderId="17" xfId="0" applyFont="1" applyFill="1" applyBorder="1"/>
    <xf numFmtId="164" fontId="14" fillId="2" borderId="17" xfId="0" applyNumberFormat="1" applyFont="1" applyFill="1" applyBorder="1"/>
    <xf numFmtId="164" fontId="14" fillId="15" borderId="17" xfId="0" applyNumberFormat="1" applyFont="1" applyFill="1" applyBorder="1"/>
    <xf numFmtId="168" fontId="4" fillId="7" borderId="10" xfId="2" applyNumberFormat="1" applyFont="1" applyFill="1" applyBorder="1" applyAlignment="1">
      <alignment horizontal="center" vertical="center"/>
    </xf>
    <xf numFmtId="164" fontId="3" fillId="17" borderId="17" xfId="1" applyNumberFormat="1" applyFont="1" applyFill="1" applyBorder="1" applyAlignment="1">
      <alignment vertical="center"/>
    </xf>
    <xf numFmtId="164" fontId="15" fillId="2" borderId="0" xfId="1" applyNumberFormat="1" applyFont="1" applyFill="1" applyAlignment="1">
      <alignment vertical="center"/>
    </xf>
    <xf numFmtId="168" fontId="4" fillId="2" borderId="17" xfId="2" applyNumberFormat="1" applyFont="1" applyFill="1" applyBorder="1" applyAlignment="1">
      <alignment horizontal="center" vertical="center"/>
    </xf>
    <xf numFmtId="9" fontId="18" fillId="15" borderId="17" xfId="0" applyNumberFormat="1" applyFont="1" applyFill="1" applyBorder="1" applyAlignment="1">
      <alignment horizontal="right" vertical="center"/>
    </xf>
    <xf numFmtId="9" fontId="0" fillId="0" borderId="0" xfId="0" applyNumberFormat="1" applyAlignment="1">
      <alignment horizontal="right" vertical="center"/>
    </xf>
    <xf numFmtId="0" fontId="20" fillId="2" borderId="0" xfId="0" applyFont="1" applyFill="1"/>
    <xf numFmtId="0" fontId="17" fillId="18" borderId="19" xfId="0" applyFont="1" applyFill="1" applyBorder="1" applyAlignment="1">
      <alignment horizontal="center" vertical="center"/>
    </xf>
    <xf numFmtId="3" fontId="17" fillId="18" borderId="19" xfId="0" applyNumberFormat="1" applyFont="1" applyFill="1" applyBorder="1" applyAlignment="1">
      <alignment horizontal="right" vertical="center"/>
    </xf>
    <xf numFmtId="0" fontId="3" fillId="13" borderId="20" xfId="0" applyFont="1" applyFill="1" applyBorder="1" applyAlignment="1">
      <alignment horizontal="center" vertical="center"/>
    </xf>
    <xf numFmtId="0" fontId="0" fillId="2" borderId="0" xfId="0" applyFill="1" applyAlignment="1">
      <alignment horizontal="right" vertical="center"/>
    </xf>
    <xf numFmtId="0" fontId="0" fillId="2" borderId="0" xfId="0" applyFill="1" applyBorder="1"/>
    <xf numFmtId="0" fontId="0" fillId="2" borderId="24" xfId="0" applyFill="1" applyBorder="1"/>
    <xf numFmtId="0" fontId="3" fillId="13" borderId="26" xfId="0" applyFont="1" applyFill="1" applyBorder="1" applyAlignment="1">
      <alignment horizontal="center" vertical="center"/>
    </xf>
    <xf numFmtId="0" fontId="3" fillId="13" borderId="27" xfId="0" applyFont="1" applyFill="1" applyBorder="1" applyAlignment="1">
      <alignment horizontal="center" vertical="center"/>
    </xf>
    <xf numFmtId="0" fontId="2" fillId="2" borderId="26" xfId="0" applyFont="1" applyFill="1" applyBorder="1" applyAlignment="1">
      <alignment horizontal="center" vertical="center"/>
    </xf>
    <xf numFmtId="164" fontId="16" fillId="2" borderId="27" xfId="1" applyNumberFormat="1" applyFont="1" applyFill="1" applyBorder="1" applyAlignment="1">
      <alignment horizontal="center" vertical="center"/>
    </xf>
    <xf numFmtId="0" fontId="3" fillId="14" borderId="28" xfId="0" applyFont="1" applyFill="1" applyBorder="1" applyAlignment="1">
      <alignment horizontal="center" vertical="center"/>
    </xf>
    <xf numFmtId="0" fontId="3" fillId="14" borderId="29" xfId="0" applyFont="1" applyFill="1" applyBorder="1" applyAlignment="1">
      <alignment horizontal="center" vertical="center"/>
    </xf>
    <xf numFmtId="164" fontId="3" fillId="14" borderId="29" xfId="0" applyNumberFormat="1" applyFont="1" applyFill="1" applyBorder="1" applyAlignment="1">
      <alignment horizontal="center" vertical="center"/>
    </xf>
    <xf numFmtId="0" fontId="0" fillId="2" borderId="30" xfId="0" applyFill="1" applyBorder="1"/>
    <xf numFmtId="164" fontId="3" fillId="14" borderId="31" xfId="0" applyNumberFormat="1" applyFont="1" applyFill="1" applyBorder="1" applyAlignment="1">
      <alignment horizontal="center" vertical="center"/>
    </xf>
    <xf numFmtId="0" fontId="0" fillId="15" borderId="32" xfId="0" applyFill="1" applyBorder="1"/>
    <xf numFmtId="0" fontId="0" fillId="15" borderId="33" xfId="0" applyFill="1" applyBorder="1"/>
    <xf numFmtId="0" fontId="0" fillId="15" borderId="34" xfId="0" applyFill="1" applyBorder="1"/>
    <xf numFmtId="0" fontId="0" fillId="2" borderId="35" xfId="0" applyFill="1" applyBorder="1"/>
    <xf numFmtId="0" fontId="0" fillId="15" borderId="35" xfId="0" applyFill="1" applyBorder="1"/>
    <xf numFmtId="0" fontId="0" fillId="2" borderId="34" xfId="0" applyFill="1" applyBorder="1"/>
    <xf numFmtId="0" fontId="0" fillId="15" borderId="0" xfId="0" applyFill="1" applyBorder="1"/>
    <xf numFmtId="0" fontId="0" fillId="2" borderId="36" xfId="0" applyFill="1" applyBorder="1"/>
    <xf numFmtId="0" fontId="0" fillId="2" borderId="37" xfId="0" applyFill="1" applyBorder="1"/>
    <xf numFmtId="3" fontId="15" fillId="2" borderId="0" xfId="1" applyNumberFormat="1" applyFont="1" applyFill="1" applyAlignment="1">
      <alignment vertical="center"/>
    </xf>
    <xf numFmtId="0" fontId="15" fillId="2" borderId="48" xfId="0" applyFont="1" applyFill="1" applyBorder="1" applyAlignment="1"/>
    <xf numFmtId="0" fontId="15" fillId="2" borderId="49" xfId="0" applyFont="1" applyFill="1" applyBorder="1" applyAlignment="1"/>
    <xf numFmtId="168" fontId="4" fillId="2" borderId="46" xfId="2" applyNumberFormat="1" applyFont="1" applyFill="1" applyBorder="1" applyAlignment="1">
      <alignment horizontal="center" vertical="center"/>
    </xf>
    <xf numFmtId="3" fontId="17" fillId="18" borderId="47" xfId="0" applyNumberFormat="1" applyFont="1" applyFill="1" applyBorder="1" applyAlignment="1">
      <alignment horizontal="right" vertical="center"/>
    </xf>
    <xf numFmtId="168" fontId="2" fillId="4" borderId="46" xfId="2" applyNumberFormat="1" applyFont="1" applyFill="1" applyBorder="1" applyAlignment="1">
      <alignment horizontal="center" vertical="center"/>
    </xf>
    <xf numFmtId="3" fontId="2" fillId="20" borderId="47" xfId="0" applyNumberFormat="1" applyFont="1" applyFill="1" applyBorder="1" applyAlignment="1">
      <alignment horizontal="right" vertical="center"/>
    </xf>
    <xf numFmtId="0" fontId="15" fillId="2" borderId="46" xfId="0" applyFont="1" applyFill="1" applyBorder="1" applyAlignment="1"/>
    <xf numFmtId="0" fontId="15" fillId="2" borderId="47" xfId="0" applyFont="1" applyFill="1" applyBorder="1" applyAlignment="1"/>
    <xf numFmtId="0" fontId="17" fillId="18" borderId="46" xfId="0" applyFont="1" applyFill="1" applyBorder="1" applyAlignment="1">
      <alignment horizontal="center" vertical="center"/>
    </xf>
    <xf numFmtId="169" fontId="17" fillId="18" borderId="47" xfId="0" applyNumberFormat="1" applyFont="1" applyFill="1" applyBorder="1" applyAlignment="1">
      <alignment horizontal="right" vertical="center"/>
    </xf>
    <xf numFmtId="0" fontId="0" fillId="0" borderId="38" xfId="0" pivotButton="1" applyBorder="1"/>
    <xf numFmtId="0" fontId="0" fillId="0" borderId="39" xfId="0" applyBorder="1"/>
    <xf numFmtId="9" fontId="17" fillId="15" borderId="45" xfId="0" applyNumberFormat="1" applyFont="1" applyFill="1" applyBorder="1"/>
    <xf numFmtId="10" fontId="0" fillId="0" borderId="40" xfId="0" applyNumberFormat="1" applyBorder="1"/>
    <xf numFmtId="0" fontId="0" fillId="0" borderId="21" xfId="0" pivotButton="1" applyBorder="1"/>
    <xf numFmtId="0" fontId="0" fillId="0" borderId="21" xfId="0" applyBorder="1" applyAlignment="1">
      <alignment horizontal="left"/>
    </xf>
    <xf numFmtId="0" fontId="0" fillId="0" borderId="21" xfId="0" applyBorder="1"/>
    <xf numFmtId="3" fontId="0" fillId="2" borderId="0" xfId="0" applyNumberFormat="1" applyFill="1"/>
    <xf numFmtId="3" fontId="17" fillId="2" borderId="0" xfId="0" applyNumberFormat="1" applyFont="1" applyFill="1"/>
    <xf numFmtId="9" fontId="17" fillId="18" borderId="19" xfId="2" applyFont="1" applyFill="1" applyBorder="1" applyAlignment="1">
      <alignment horizontal="right" vertical="center"/>
    </xf>
    <xf numFmtId="9" fontId="17" fillId="15" borderId="51" xfId="0" applyNumberFormat="1" applyFont="1" applyFill="1" applyBorder="1"/>
    <xf numFmtId="0" fontId="17" fillId="15" borderId="45" xfId="0" applyFont="1" applyFill="1" applyBorder="1" applyAlignment="1">
      <alignment horizontal="left"/>
    </xf>
    <xf numFmtId="0" fontId="17" fillId="15" borderId="51" xfId="0" applyFont="1" applyFill="1" applyBorder="1" applyAlignment="1">
      <alignment horizontal="left"/>
    </xf>
    <xf numFmtId="0" fontId="17" fillId="15" borderId="40" xfId="0" applyFont="1" applyFill="1" applyBorder="1" applyAlignment="1">
      <alignment horizontal="left"/>
    </xf>
    <xf numFmtId="0" fontId="4" fillId="7" borderId="50" xfId="0" applyNumberFormat="1" applyFont="1" applyFill="1" applyBorder="1" applyAlignment="1">
      <alignment horizontal="center" vertical="center"/>
    </xf>
    <xf numFmtId="14" fontId="4" fillId="7" borderId="52" xfId="0" applyNumberFormat="1" applyFont="1" applyFill="1" applyBorder="1" applyAlignment="1">
      <alignment horizontal="center" vertical="center"/>
    </xf>
    <xf numFmtId="0" fontId="4" fillId="7" borderId="52" xfId="0" applyFont="1" applyFill="1" applyBorder="1" applyAlignment="1">
      <alignment horizontal="center" vertical="center"/>
    </xf>
    <xf numFmtId="166" fontId="4" fillId="7" borderId="52" xfId="3" applyNumberFormat="1" applyFont="1" applyFill="1" applyBorder="1" applyAlignment="1">
      <alignment horizontal="center" vertical="center"/>
    </xf>
    <xf numFmtId="164" fontId="4" fillId="7" borderId="52" xfId="1" applyNumberFormat="1" applyFont="1" applyFill="1" applyBorder="1" applyAlignment="1">
      <alignment horizontal="center" vertical="center"/>
    </xf>
    <xf numFmtId="165" fontId="4" fillId="7" borderId="52" xfId="1" applyNumberFormat="1" applyFont="1" applyFill="1" applyBorder="1" applyAlignment="1">
      <alignment horizontal="center" vertical="center"/>
    </xf>
    <xf numFmtId="44" fontId="4" fillId="7" borderId="52" xfId="3" applyNumberFormat="1" applyFont="1" applyFill="1" applyBorder="1" applyAlignment="1">
      <alignment horizontal="center" vertical="center"/>
    </xf>
    <xf numFmtId="44" fontId="4" fillId="7" borderId="52" xfId="3" applyFont="1" applyFill="1" applyBorder="1" applyAlignment="1">
      <alignment horizontal="center" vertical="center"/>
    </xf>
    <xf numFmtId="0" fontId="4" fillId="7" borderId="52" xfId="0" applyNumberFormat="1" applyFont="1" applyFill="1" applyBorder="1" applyAlignment="1">
      <alignment horizontal="center" vertical="center"/>
    </xf>
    <xf numFmtId="164" fontId="4" fillId="7" borderId="53" xfId="1" applyNumberFormat="1" applyFont="1" applyFill="1" applyBorder="1" applyAlignment="1">
      <alignment horizontal="center" vertical="center"/>
    </xf>
    <xf numFmtId="3" fontId="13" fillId="2" borderId="17" xfId="1" applyNumberFormat="1" applyFont="1" applyFill="1" applyBorder="1" applyAlignment="1">
      <alignment horizontal="right" vertical="center"/>
    </xf>
    <xf numFmtId="3" fontId="14" fillId="2" borderId="17" xfId="0" applyNumberFormat="1" applyFont="1" applyFill="1" applyBorder="1" applyAlignment="1">
      <alignment horizontal="right"/>
    </xf>
    <xf numFmtId="0" fontId="2" fillId="2" borderId="0" xfId="0" applyFont="1" applyFill="1" applyAlignment="1">
      <alignment horizontal="center" vertical="center"/>
    </xf>
    <xf numFmtId="0" fontId="15" fillId="2" borderId="0" xfId="0" applyFont="1" applyFill="1" applyAlignment="1">
      <alignment horizontal="right" vertical="center"/>
    </xf>
    <xf numFmtId="167" fontId="15" fillId="2" borderId="0" xfId="1" applyNumberFormat="1" applyFont="1" applyFill="1" applyAlignment="1">
      <alignment horizontal="right" vertical="center"/>
    </xf>
    <xf numFmtId="0" fontId="4" fillId="2" borderId="0" xfId="0" applyFont="1" applyFill="1" applyAlignment="1">
      <alignment horizontal="right" vertical="center"/>
    </xf>
    <xf numFmtId="167" fontId="15" fillId="2" borderId="0" xfId="0" applyNumberFormat="1" applyFont="1" applyFill="1" applyAlignment="1">
      <alignment horizontal="right" vertical="center"/>
    </xf>
    <xf numFmtId="167" fontId="15" fillId="21" borderId="0" xfId="0" applyNumberFormat="1" applyFont="1" applyFill="1" applyAlignment="1">
      <alignment horizontal="right" vertical="center"/>
    </xf>
    <xf numFmtId="0" fontId="4" fillId="2" borderId="0" xfId="0" applyFont="1" applyFill="1" applyAlignment="1">
      <alignment horizontal="center" vertical="center"/>
    </xf>
    <xf numFmtId="0" fontId="8" fillId="2" borderId="0" xfId="0" applyFont="1" applyFill="1" applyAlignment="1">
      <alignment horizontal="center" vertical="center"/>
    </xf>
    <xf numFmtId="0" fontId="7" fillId="2" borderId="0" xfId="0" applyFont="1" applyFill="1" applyAlignment="1">
      <alignment horizontal="center" vertical="center"/>
    </xf>
    <xf numFmtId="0" fontId="3" fillId="19" borderId="0" xfId="0" applyFont="1" applyFill="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xf>
    <xf numFmtId="0" fontId="4" fillId="7" borderId="42" xfId="0" applyFont="1" applyFill="1" applyBorder="1" applyAlignment="1">
      <alignment horizontal="center" vertical="center"/>
    </xf>
    <xf numFmtId="0" fontId="4" fillId="7" borderId="44" xfId="0" applyFont="1" applyFill="1" applyBorder="1" applyAlignment="1">
      <alignment horizontal="center" vertical="center"/>
    </xf>
    <xf numFmtId="0" fontId="4" fillId="7" borderId="43" xfId="0" applyFont="1" applyFill="1" applyBorder="1" applyAlignment="1">
      <alignment horizontal="center" vertical="center"/>
    </xf>
    <xf numFmtId="0" fontId="4" fillId="7" borderId="41" xfId="0" applyFont="1" applyFill="1" applyBorder="1" applyAlignment="1">
      <alignment horizontal="center" vertical="center"/>
    </xf>
    <xf numFmtId="0" fontId="3" fillId="3" borderId="0" xfId="0" applyFont="1" applyFill="1" applyAlignment="1">
      <alignment horizontal="center" vertical="center"/>
    </xf>
    <xf numFmtId="0" fontId="3" fillId="12" borderId="23" xfId="0" applyFont="1" applyFill="1" applyBorder="1" applyAlignment="1">
      <alignment horizontal="center" vertical="center"/>
    </xf>
    <xf numFmtId="0" fontId="3" fillId="12" borderId="25" xfId="0" applyFont="1" applyFill="1" applyBorder="1" applyAlignment="1">
      <alignment horizontal="center" vertical="center"/>
    </xf>
    <xf numFmtId="0" fontId="3" fillId="16" borderId="0" xfId="0" applyFont="1" applyFill="1" applyAlignment="1">
      <alignment horizontal="center"/>
    </xf>
    <xf numFmtId="0" fontId="2" fillId="4" borderId="0" xfId="0" applyFont="1" applyFill="1" applyAlignment="1">
      <alignment horizontal="center"/>
    </xf>
    <xf numFmtId="0" fontId="2" fillId="11" borderId="0" xfId="0" applyFont="1" applyFill="1" applyAlignment="1">
      <alignment horizontal="center"/>
    </xf>
    <xf numFmtId="0" fontId="3" fillId="5" borderId="22" xfId="0" applyFont="1" applyFill="1" applyBorder="1" applyAlignment="1">
      <alignment horizontal="center" vertical="center"/>
    </xf>
    <xf numFmtId="0" fontId="3" fillId="5" borderId="23" xfId="0" applyFont="1" applyFill="1" applyBorder="1" applyAlignment="1">
      <alignment horizontal="center" vertical="center"/>
    </xf>
    <xf numFmtId="0" fontId="3" fillId="4" borderId="0" xfId="0" applyFont="1" applyFill="1" applyAlignment="1">
      <alignment horizontal="center" vertical="center"/>
    </xf>
  </cellXfs>
  <cellStyles count="5">
    <cellStyle name="Bad" xfId="4" builtinId="27"/>
    <cellStyle name="Comma" xfId="1" builtinId="3"/>
    <cellStyle name="Currency" xfId="3" builtinId="4"/>
    <cellStyle name="Normal" xfId="0" builtinId="0"/>
    <cellStyle name="Percent" xfId="2" builtinId="5"/>
  </cellStyles>
  <dxfs count="218">
    <dxf>
      <numFmt numFmtId="164" formatCode="_(* #,##0_);_(* \(#,##0\);_(* &quot;-&quot;??_);_(@_)"/>
    </dxf>
    <dxf>
      <numFmt numFmtId="164" formatCode="_(* #,##0_);_(* \(#,##0\);_(* &quot;-&quot;??_);_(@_)"/>
    </dxf>
    <dxf>
      <alignment horizontal="center"/>
    </dxf>
    <dxf>
      <alignment horizontal="center"/>
    </dxf>
    <dxf>
      <alignment vertical="center"/>
    </dxf>
    <dxf>
      <alignment vertical="center"/>
    </dxf>
    <dxf>
      <alignment horizontal="center" vertical="center"/>
    </dxf>
    <dxf>
      <alignment horizontal="center" vertical="center"/>
    </dxf>
    <dxf>
      <fill>
        <patternFill patternType="solid">
          <fgColor indexed="64"/>
          <bgColor theme="7" tint="0.79998168889431442"/>
        </patternFill>
      </fill>
      <alignment horizontal="center" vertical="center"/>
    </dxf>
    <dxf>
      <fill>
        <patternFill patternType="solid">
          <fgColor indexed="64"/>
          <bgColor theme="7" tint="0.79998168889431442"/>
        </patternFill>
      </fill>
      <alignment horizontal="center" vertical="center"/>
    </dxf>
    <dxf>
      <font>
        <color rgb="FFF87C8B"/>
      </font>
    </dxf>
    <dxf>
      <fill>
        <patternFill patternType="solid">
          <bgColor rgb="FF2B3139"/>
        </patternFill>
      </fill>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alignment horizontal="right"/>
    </dxf>
    <dxf>
      <numFmt numFmtId="3" formatCode="#,##0"/>
    </dxf>
    <dxf>
      <alignment horizontal="right"/>
    </dxf>
    <dxf>
      <alignment horizontal="center" vertical="center"/>
    </dxf>
    <dxf>
      <alignment horizontal="center" vertical="center"/>
    </dxf>
    <dxf>
      <font>
        <color rgb="FFF87C8B"/>
      </font>
      <fill>
        <patternFill patternType="solid">
          <fgColor indexed="64"/>
          <bgColor rgb="FF2B3139"/>
        </patternFill>
      </fill>
      <alignment horizontal="center" vertical="center"/>
    </dxf>
    <dxf>
      <font>
        <color rgb="FFF87C8B"/>
      </font>
      <fill>
        <patternFill patternType="solid">
          <fgColor indexed="64"/>
          <bgColor rgb="FF2B3139"/>
        </patternFill>
      </fill>
      <alignment horizontal="center" vertical="center"/>
    </dxf>
    <dxf>
      <numFmt numFmtId="13" formatCode="0%"/>
    </dxf>
    <dxf>
      <numFmt numFmtId="14" formatCode="0.00%"/>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alignment horizontal="right"/>
    </dxf>
    <dxf>
      <alignment horizontal="right"/>
    </dxf>
    <dxf>
      <alignment horizontal="center" vertical="center"/>
    </dxf>
    <dxf>
      <alignment horizontal="center" vertical="center"/>
    </dxf>
    <dxf>
      <font>
        <color rgb="FFF87C8B"/>
      </font>
      <fill>
        <patternFill patternType="solid">
          <fgColor indexed="64"/>
          <bgColor rgb="FF2B3139"/>
        </patternFill>
      </fill>
      <alignment horizontal="center" vertical="center"/>
    </dxf>
    <dxf>
      <font>
        <color rgb="FFF87C8B"/>
      </font>
      <fill>
        <patternFill patternType="solid">
          <fgColor indexed="64"/>
          <bgColor rgb="FF2B3139"/>
        </patternFill>
      </fill>
      <alignment horizontal="center" vertical="center"/>
    </dxf>
    <dxf>
      <border>
        <left style="medium">
          <color rgb="FFFFFF00"/>
        </left>
        <right style="medium">
          <color rgb="FFFFFF00"/>
        </right>
        <top style="medium">
          <color rgb="FFFFFF00"/>
        </top>
        <bottom style="medium">
          <color rgb="FFFFFF00"/>
        </bottom>
      </border>
    </dxf>
    <dxf>
      <border>
        <left style="medium">
          <color rgb="FFFFFF00"/>
        </left>
        <right style="medium">
          <color rgb="FFFFFF00"/>
        </right>
        <top style="medium">
          <color rgb="FFFFFF00"/>
        </top>
        <bottom style="medium">
          <color rgb="FFFFFF00"/>
        </bottom>
      </border>
    </dxf>
    <dxf>
      <border>
        <left style="medium">
          <color rgb="FFFFFF00"/>
        </left>
        <right style="medium">
          <color rgb="FFFFFF00"/>
        </right>
        <top style="medium">
          <color rgb="FFFFFF00"/>
        </top>
        <bottom style="medium">
          <color rgb="FFFFFF00"/>
        </bottom>
      </border>
    </dxf>
    <dxf>
      <border>
        <left style="medium">
          <color rgb="FFFFFF00"/>
        </left>
        <right style="medium">
          <color rgb="FFFFFF00"/>
        </right>
        <top style="medium">
          <color rgb="FFFFFF00"/>
        </top>
        <bottom style="medium">
          <color rgb="FFFFFF00"/>
        </bottom>
      </border>
    </dxf>
    <dxf>
      <border>
        <left style="medium">
          <color rgb="FFFFFF00"/>
        </left>
        <right style="medium">
          <color rgb="FFFFFF00"/>
        </right>
        <top style="medium">
          <color rgb="FFFFFF00"/>
        </top>
        <bottom style="medium">
          <color rgb="FFFFFF00"/>
        </bottom>
      </border>
    </dxf>
    <dxf>
      <border>
        <left style="medium">
          <color rgb="FFFFFF00"/>
        </left>
        <right style="medium">
          <color rgb="FFFFFF00"/>
        </right>
        <top style="medium">
          <color rgb="FFFFFF00"/>
        </top>
        <bottom style="medium">
          <color rgb="FFFFFF00"/>
        </bottom>
      </border>
    </dxf>
    <dxf>
      <numFmt numFmtId="13" formatCode="0%"/>
    </dxf>
    <dxf>
      <font>
        <color rgb="FF0ECB74"/>
      </font>
      <fill>
        <patternFill patternType="solid">
          <fgColor indexed="64"/>
          <bgColor rgb="FF2B3139"/>
        </patternFill>
      </fill>
    </dxf>
    <dxf>
      <font>
        <color rgb="FF0ECB74"/>
      </font>
      <fill>
        <patternFill patternType="solid">
          <fgColor indexed="64"/>
          <bgColor rgb="FF2B3139"/>
        </patternFill>
      </fill>
    </dxf>
    <dxf>
      <alignment vertical="center"/>
    </dxf>
    <dxf>
      <alignment horizontal="center"/>
    </dxf>
    <dxf>
      <alignment vertical="center"/>
    </dxf>
    <dxf>
      <alignment horizontal="cent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font>
        <color rgb="FF0ECB74"/>
      </font>
    </dxf>
    <dxf>
      <fill>
        <patternFill patternType="solid">
          <bgColor rgb="FF30313A"/>
        </patternFill>
      </fill>
    </dxf>
    <dxf>
      <numFmt numFmtId="0" formatCode="General"/>
    </dxf>
    <dxf>
      <alignment vertical="center"/>
    </dxf>
    <dxf>
      <alignment horizontal="center"/>
    </dxf>
    <dxf>
      <alignment vertical="center"/>
    </dxf>
    <dxf>
      <alignment horizontal="center"/>
    </dxf>
    <dxf>
      <font>
        <color rgb="FFF98B98"/>
      </font>
    </dxf>
    <dxf>
      <font>
        <color rgb="FFF98B98"/>
      </font>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fill>
        <patternFill patternType="solid">
          <bgColor rgb="FF30313A"/>
        </patternFill>
      </fill>
    </dxf>
    <dxf>
      <fill>
        <patternFill patternType="solid">
          <bgColor rgb="FF30313A"/>
        </patternFill>
      </fill>
    </dxf>
    <dxf>
      <alignment horizontal="right"/>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alignment horizontal="right"/>
    </dxf>
    <dxf>
      <numFmt numFmtId="3" formatCode="#,##0"/>
    </dxf>
    <dxf>
      <numFmt numFmtId="164" formatCode="_(* #,##0_);_(* \(#,##0\);_(* &quot;-&quot;??_);_(@_)"/>
    </dxf>
    <dxf>
      <font>
        <color rgb="FF0ECB74"/>
      </font>
      <fill>
        <patternFill patternType="solid">
          <fgColor indexed="64"/>
          <bgColor rgb="FF2B3139"/>
        </patternFill>
      </fill>
      <alignment horizontal="center" vertical="center"/>
    </dxf>
    <dxf>
      <font>
        <color rgb="FF0ECB74"/>
      </font>
      <fill>
        <patternFill patternType="solid">
          <fgColor indexed="64"/>
          <bgColor rgb="FF2B3139"/>
        </patternFill>
      </fill>
      <alignment horizontal="center" vertical="center"/>
    </dxf>
    <dxf>
      <alignment horizontal="center" vertical="center"/>
    </dxf>
    <dxf>
      <alignment horizontal="center" vertical="center"/>
    </dxf>
    <dxf>
      <fill>
        <patternFill patternType="solid">
          <fgColor indexed="64"/>
          <bgColor theme="7" tint="0.79998168889431442"/>
        </patternFill>
      </fill>
      <alignment horizontal="center" vertical="center"/>
    </dxf>
    <dxf>
      <fill>
        <patternFill patternType="solid">
          <fgColor indexed="64"/>
          <bgColor theme="7" tint="0.79998168889431442"/>
        </patternFill>
      </fill>
      <alignment horizontal="center" vertical="center"/>
    </dxf>
    <dxf>
      <font>
        <color rgb="FF0ECB74"/>
      </font>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fill>
        <patternFill patternType="solid">
          <bgColor rgb="FF2B3139"/>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_(* #,##0_);_(* \(#,##0\);_(* &quot;-&quot;??_);_(@_)"/>
    </dxf>
    <dxf>
      <fill>
        <patternFill patternType="solid">
          <bgColor theme="7" tint="0.79998168889431442"/>
        </patternFill>
      </fill>
    </dxf>
    <dxf>
      <fill>
        <patternFill patternType="solid">
          <bgColor theme="7" tint="0.79998168889431442"/>
        </patternFill>
      </fill>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left"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outline="0">
        <left/>
        <right style="thin">
          <color theme="1" tint="0.249977111117893"/>
        </right>
        <top style="thin">
          <color theme="1" tint="0.249977111117893"/>
        </top>
        <bottom style="thin">
          <color theme="1" tint="0.249977111117893"/>
        </bottom>
      </border>
    </dxf>
    <dxf>
      <border>
        <top style="thin">
          <color theme="1" tint="0.249977111117893"/>
        </top>
      </border>
    </dxf>
    <dxf>
      <border diagonalUp="0" diagonalDown="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dxf>
    <dxf>
      <border outline="0">
        <bottom style="thin">
          <color theme="1" tint="0.249977111117893"/>
        </bottom>
      </border>
    </dxf>
    <dxf>
      <font>
        <b/>
        <i val="0"/>
        <strike val="0"/>
        <condense val="0"/>
        <extend val="0"/>
        <outline val="0"/>
        <shadow val="0"/>
        <u val="none"/>
        <vertAlign val="baseline"/>
        <sz val="11"/>
        <color theme="1"/>
        <name val="Calibri"/>
        <family val="2"/>
        <scheme val="none"/>
      </font>
      <fill>
        <patternFill patternType="solid">
          <fgColor indexed="64"/>
          <bgColor theme="7" tint="0.39997558519241921"/>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left"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outline="0">
        <left/>
        <right style="thin">
          <color theme="1" tint="0.249977111117893"/>
        </right>
        <top style="thin">
          <color theme="1" tint="0.249977111117893"/>
        </top>
        <bottom style="thin">
          <color theme="1" tint="0.249977111117893"/>
        </bottom>
      </border>
    </dxf>
    <dxf>
      <border>
        <top style="thin">
          <color theme="1" tint="0.249977111117893"/>
        </top>
      </border>
    </dxf>
    <dxf>
      <border diagonalUp="0" diagonalDown="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dxf>
    <dxf>
      <border>
        <bottom style="thin">
          <color theme="1" tint="0.249977111117893"/>
        </bottom>
      </border>
    </dxf>
    <dxf>
      <font>
        <b/>
        <i val="0"/>
        <strike val="0"/>
        <condense val="0"/>
        <extend val="0"/>
        <outline val="0"/>
        <shadow val="0"/>
        <u val="none"/>
        <vertAlign val="baseline"/>
        <sz val="11"/>
        <color theme="1"/>
        <name val="Calibri"/>
        <family val="2"/>
        <scheme val="none"/>
      </font>
      <fill>
        <patternFill patternType="solid">
          <fgColor indexed="64"/>
          <bgColor rgb="FF21A0FF"/>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left"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outline="0">
        <left/>
        <right style="thin">
          <color theme="1" tint="0.249977111117893"/>
        </right>
        <top style="thin">
          <color theme="1" tint="0.249977111117893"/>
        </top>
        <bottom style="thin">
          <color theme="1" tint="0.249977111117893"/>
        </bottom>
      </border>
    </dxf>
    <dxf>
      <border>
        <top style="thin">
          <color theme="1" tint="0.249977111117893"/>
        </top>
      </border>
    </dxf>
    <dxf>
      <border diagonalUp="0" diagonalDown="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dxf>
    <dxf>
      <border>
        <bottom style="thin">
          <color theme="1" tint="0.249977111117893"/>
        </bottom>
      </border>
    </dxf>
    <dxf>
      <font>
        <b/>
        <i val="0"/>
        <strike val="0"/>
        <condense val="0"/>
        <extend val="0"/>
        <outline val="0"/>
        <shadow val="0"/>
        <u val="none"/>
        <vertAlign val="baseline"/>
        <sz val="11"/>
        <color theme="1"/>
        <name val="Calibri"/>
        <family val="2"/>
        <scheme val="none"/>
      </font>
      <fill>
        <patternFill patternType="solid">
          <fgColor indexed="64"/>
          <bgColor theme="7" tint="0.39997558519241921"/>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left"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outline="0">
        <left/>
        <right style="thin">
          <color theme="1" tint="0.249977111117893"/>
        </right>
        <top style="thin">
          <color theme="1" tint="0.249977111117893"/>
        </top>
        <bottom style="thin">
          <color theme="1" tint="0.249977111117893"/>
        </bottom>
      </border>
    </dxf>
    <dxf>
      <border>
        <top style="thin">
          <color theme="1" tint="0.249977111117893"/>
        </top>
      </border>
    </dxf>
    <dxf>
      <border diagonalUp="0" diagonalDown="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dxf>
    <dxf>
      <border>
        <bottom style="thin">
          <color theme="1" tint="0.249977111117893"/>
        </bottom>
      </border>
    </dxf>
    <dxf>
      <font>
        <b/>
        <i val="0"/>
        <strike val="0"/>
        <condense val="0"/>
        <extend val="0"/>
        <outline val="0"/>
        <shadow val="0"/>
        <u val="none"/>
        <vertAlign val="baseline"/>
        <sz val="11"/>
        <color theme="1"/>
        <name val="Calibri"/>
        <family val="2"/>
        <scheme val="none"/>
      </font>
      <fill>
        <patternFill patternType="solid">
          <fgColor indexed="64"/>
          <bgColor rgb="FF21A0FF"/>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outline="0">
        <left style="thin">
          <color theme="1" tint="0.249977111117893"/>
        </left>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left"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outline="0">
        <left/>
        <right style="thin">
          <color theme="1" tint="0.249977111117893"/>
        </right>
        <top style="thin">
          <color theme="1" tint="0.249977111117893"/>
        </top>
        <bottom style="thin">
          <color theme="1" tint="0.249977111117893"/>
        </bottom>
      </border>
    </dxf>
    <dxf>
      <border>
        <top style="thin">
          <color theme="1" tint="0.249977111117893"/>
        </top>
      </border>
    </dxf>
    <dxf>
      <border diagonalUp="0" diagonalDown="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dxf>
    <dxf>
      <border>
        <bottom style="thin">
          <color theme="1" tint="0.249977111117893"/>
        </bottom>
      </border>
    </dxf>
    <dxf>
      <font>
        <b/>
        <i val="0"/>
        <strike val="0"/>
        <condense val="0"/>
        <extend val="0"/>
        <outline val="0"/>
        <shadow val="0"/>
        <u val="none"/>
        <vertAlign val="baseline"/>
        <sz val="11"/>
        <color theme="1"/>
        <name val="Calibri"/>
        <family val="2"/>
        <scheme val="none"/>
      </font>
      <fill>
        <patternFill patternType="solid">
          <fgColor indexed="64"/>
          <bgColor rgb="FF0ECB74"/>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outline="0">
        <left style="thin">
          <color theme="1" tint="0.249977111117893"/>
        </left>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left"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outline="0">
        <left/>
        <right style="thin">
          <color theme="1" tint="0.249977111117893"/>
        </right>
        <top style="thin">
          <color theme="1" tint="0.249977111117893"/>
        </top>
        <bottom style="thin">
          <color theme="1" tint="0.249977111117893"/>
        </bottom>
      </border>
    </dxf>
    <dxf>
      <border>
        <top style="thin">
          <color theme="1" tint="0.249977111117893"/>
        </top>
      </border>
    </dxf>
    <dxf>
      <border diagonalUp="0" diagonalDown="0">
        <left style="thin">
          <color theme="1" tint="0.249977111117893"/>
        </left>
        <right style="thin">
          <color theme="1" tint="0.249977111117893"/>
        </right>
        <top style="thin">
          <color theme="1" tint="0.249977111117893"/>
        </top>
        <bottom style="thin">
          <color theme="1" tint="0.249977111117893"/>
        </bottom>
      </border>
    </dxf>
    <dxf>
      <font>
        <b val="0"/>
        <i val="0"/>
        <strike val="0"/>
        <condense val="0"/>
        <extend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dxf>
    <dxf>
      <border>
        <bottom style="thin">
          <color theme="1" tint="0.249977111117893"/>
        </bottom>
      </border>
    </dxf>
    <dxf>
      <font>
        <b/>
        <i val="0"/>
        <strike val="0"/>
        <condense val="0"/>
        <extend val="0"/>
        <outline val="0"/>
        <shadow val="0"/>
        <u val="none"/>
        <vertAlign val="baseline"/>
        <sz val="11"/>
        <color theme="1"/>
        <name val="Calibri"/>
        <family val="2"/>
        <scheme val="none"/>
      </font>
      <fill>
        <patternFill patternType="solid">
          <fgColor indexed="64"/>
          <bgColor rgb="FFF87C8B"/>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bottom/>
      </border>
    </dxf>
    <dxf>
      <font>
        <strike val="0"/>
        <outline val="0"/>
        <shadow val="0"/>
        <u val="none"/>
        <vertAlign val="baseline"/>
        <sz val="11"/>
        <color theme="0"/>
        <name val="Calibri"/>
        <family val="2"/>
        <scheme val="none"/>
      </font>
      <numFmt numFmtId="164" formatCode="_(* #,##0_);_(* \(#,##0\);_(* &quot;-&quot;??_);_(@_)"/>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horizontal/>
      </border>
    </dxf>
    <dxf>
      <font>
        <strike val="0"/>
        <outline val="0"/>
        <shadow val="0"/>
        <u val="none"/>
        <vertAlign val="baseline"/>
        <sz val="11"/>
        <color theme="0"/>
        <name val="Calibri"/>
        <family val="2"/>
        <scheme val="none"/>
      </font>
      <numFmt numFmtId="164" formatCode="_(* #,##0_);_(* \(#,##0\);_(* &quot;-&quot;??_);_(@_)"/>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outline="0">
        <left style="thin">
          <color rgb="FF30313A"/>
        </left>
        <right style="thin">
          <color rgb="FF30313A"/>
        </right>
        <top style="thin">
          <color rgb="FF30313A"/>
        </top>
        <bottom style="thin">
          <color rgb="FF30313A"/>
        </bottom>
      </border>
    </dxf>
    <dxf>
      <font>
        <strike val="0"/>
        <outline val="0"/>
        <shadow val="0"/>
        <u val="none"/>
        <vertAlign val="baseline"/>
        <sz val="11"/>
        <color theme="0"/>
        <name val="Calibri"/>
        <family val="2"/>
        <scheme val="none"/>
      </font>
      <numFmt numFmtId="19" formatCode="dd/mm/yyyy"/>
      <fill>
        <patternFill patternType="solid">
          <fgColor indexed="64"/>
          <bgColor rgb="FF0B0E11"/>
        </patternFill>
      </fill>
      <alignment horizontal="center" vertical="center" textRotation="0" wrapText="0" indent="0" justifyLastLine="0" shrinkToFit="0" readingOrder="0"/>
      <border diagonalUp="0" diagonalDown="0" outline="0">
        <left style="thin">
          <color rgb="FF30313A"/>
        </left>
        <right style="thin">
          <color rgb="FF30313A"/>
        </right>
        <top style="thin">
          <color rgb="FF30313A"/>
        </top>
        <bottom style="thin">
          <color rgb="FF30313A"/>
        </bottom>
      </border>
    </dxf>
    <dxf>
      <font>
        <b val="0"/>
        <i val="0"/>
        <strike val="0"/>
        <condense val="0"/>
        <extend val="0"/>
        <outline val="0"/>
        <shadow val="0"/>
        <u val="none"/>
        <vertAlign val="baseline"/>
        <sz val="11"/>
        <color theme="0"/>
        <name val="Calibri"/>
        <family val="2"/>
        <scheme val="none"/>
      </font>
      <numFmt numFmtId="164" formatCode="_(* #,##0_);_(* \(#,##0\);_(* &quot;-&quot;??_);_(@_)"/>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horizontal/>
      </border>
    </dxf>
    <dxf>
      <font>
        <strike val="0"/>
        <outline val="0"/>
        <shadow val="0"/>
        <u val="none"/>
        <vertAlign val="baseline"/>
        <sz val="11"/>
        <color theme="0"/>
        <name val="Calibri"/>
        <family val="2"/>
        <scheme val="none"/>
      </font>
      <numFmt numFmtId="34" formatCode="_(&quot;$&quot;* #,##0.00_);_(&quot;$&quot;* \(#,##0.00\);_(&quot;$&quot;* &quot;-&quot;??_);_(@_)"/>
      <fill>
        <patternFill patternType="solid">
          <fgColor indexed="64"/>
          <bgColor rgb="FF0B0E11"/>
        </patternFill>
      </fill>
      <alignment horizontal="center" vertical="center" textRotation="0" wrapText="0" indent="0" justifyLastLine="0" shrinkToFit="0" readingOrder="0"/>
      <border diagonalUp="0" diagonalDown="0" outline="0">
        <left style="thin">
          <color rgb="FF30313A"/>
        </left>
        <right style="thin">
          <color rgb="FF30313A"/>
        </right>
        <top style="thin">
          <color rgb="FF30313A"/>
        </top>
        <bottom style="thin">
          <color rgb="FF30313A"/>
        </bottom>
      </border>
    </dxf>
    <dxf>
      <font>
        <b val="0"/>
        <i val="0"/>
        <strike val="0"/>
        <condense val="0"/>
        <extend val="0"/>
        <outline val="0"/>
        <shadow val="0"/>
        <u val="none"/>
        <vertAlign val="baseline"/>
        <sz val="11"/>
        <color theme="0"/>
        <name val="Calibri"/>
        <family val="2"/>
        <scheme val="none"/>
      </font>
      <numFmt numFmtId="165" formatCode="_(* #,##0.000000_);_(* \(#,##0.000000\);_(* &quot;-&quot;??_);_(@_)"/>
      <fill>
        <patternFill patternType="solid">
          <fgColor indexed="64"/>
          <bgColor rgb="FF0B0E11"/>
        </patternFill>
      </fill>
      <alignment horizontal="center" vertical="center" textRotation="0" wrapText="0" indent="0" justifyLastLine="0" shrinkToFit="0" readingOrder="0"/>
      <border diagonalUp="0" diagonalDown="0" outline="0">
        <left style="thin">
          <color rgb="FF30313A"/>
        </left>
        <right style="thin">
          <color rgb="FF30313A"/>
        </right>
        <top style="thin">
          <color rgb="FF30313A"/>
        </top>
        <bottom style="thin">
          <color rgb="FF30313A"/>
        </bottom>
      </border>
    </dxf>
    <dxf>
      <font>
        <strike val="0"/>
        <outline val="0"/>
        <shadow val="0"/>
        <u val="none"/>
        <vertAlign val="baseline"/>
        <sz val="11"/>
        <color theme="0"/>
        <name val="Calibri"/>
        <family val="2"/>
        <scheme val="none"/>
      </font>
      <numFmt numFmtId="164" formatCode="_(* #,##0_);_(* \(#,##0\);_(* &quot;-&quot;??_);_(@_)"/>
      <fill>
        <patternFill patternType="solid">
          <fgColor indexed="64"/>
          <bgColor rgb="FF0B0E11"/>
        </patternFill>
      </fill>
      <alignment horizontal="center" vertical="center" textRotation="0" wrapText="0" indent="0" justifyLastLine="0" shrinkToFit="0" readingOrder="0"/>
      <border diagonalUp="0" diagonalDown="0" outline="0">
        <left style="thin">
          <color rgb="FF30313A"/>
        </left>
        <right style="thin">
          <color rgb="FF30313A"/>
        </right>
        <top style="thin">
          <color rgb="FF30313A"/>
        </top>
        <bottom style="thin">
          <color rgb="FF30313A"/>
        </bottom>
      </border>
    </dxf>
    <dxf>
      <font>
        <strike val="0"/>
        <outline val="0"/>
        <shadow val="0"/>
        <u val="none"/>
        <vertAlign val="baseline"/>
        <sz val="11"/>
        <color theme="0"/>
        <name val="Calibri"/>
        <family val="2"/>
        <scheme val="none"/>
      </font>
      <numFmt numFmtId="166" formatCode="_(&quot;$&quot;* #,##0.000000_);_(&quot;$&quot;* \(#,##0.000000\);_(&quot;$&quot;* &quot;-&quot;??_);_(@_)"/>
      <fill>
        <patternFill patternType="solid">
          <fgColor indexed="64"/>
          <bgColor rgb="FF0B0E11"/>
        </patternFill>
      </fill>
      <alignment horizontal="center" vertical="center" textRotation="0" wrapText="0" indent="0" justifyLastLine="0" shrinkToFit="0" readingOrder="0"/>
      <border diagonalUp="0" diagonalDown="0" outline="0">
        <left style="thin">
          <color rgb="FF30313A"/>
        </left>
        <right style="thin">
          <color rgb="FF30313A"/>
        </right>
        <top style="thin">
          <color rgb="FF30313A"/>
        </top>
        <bottom style="thin">
          <color rgb="FF30313A"/>
        </bottom>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outline="0">
        <left style="thin">
          <color rgb="FF30313A"/>
        </left>
        <right style="thin">
          <color rgb="FF30313A"/>
        </right>
        <top style="thin">
          <color rgb="FF30313A"/>
        </top>
        <bottom style="thin">
          <color rgb="FF30313A"/>
        </bottom>
      </border>
    </dxf>
    <dxf>
      <font>
        <strike val="0"/>
        <outline val="0"/>
        <shadow val="0"/>
        <u val="none"/>
        <vertAlign val="baseline"/>
        <sz val="11"/>
        <color theme="0"/>
        <name val="Calibri"/>
        <family val="2"/>
        <scheme val="none"/>
      </font>
      <numFmt numFmtId="19" formatCode="dd/mm/yyyy"/>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numFmt numFmtId="0" formatCode="General"/>
      <fill>
        <patternFill patternType="solid">
          <fgColor indexed="64"/>
          <bgColor rgb="FF0B0E11"/>
        </patternFill>
      </fill>
      <alignment horizontal="center" vertical="center" textRotation="0" wrapText="0" indent="0" justifyLastLine="0" shrinkToFit="0" readingOrder="0"/>
      <border diagonalUp="0" diagonalDown="0">
        <left/>
        <right style="thin">
          <color rgb="FF30313A"/>
        </right>
        <top style="thin">
          <color rgb="FF30313A"/>
        </top>
        <bottom style="thin">
          <color rgb="FF30313A"/>
        </bottom>
        <vertical style="thin">
          <color rgb="FF30313A"/>
        </vertical>
        <horizontal style="thin">
          <color rgb="FF30313A"/>
        </horizontal>
      </border>
    </dxf>
    <dxf>
      <border>
        <top style="thin">
          <color rgb="FF30313A"/>
        </top>
      </border>
    </dxf>
    <dxf>
      <border diagonalUp="0" diagonalDown="0">
        <left style="thin">
          <color rgb="FF30313A"/>
        </left>
        <right style="thin">
          <color rgb="FF30313A"/>
        </right>
        <top style="thin">
          <color rgb="FF30313A"/>
        </top>
        <bottom style="thin">
          <color rgb="FF30313A"/>
        </bottom>
      </border>
    </dxf>
    <dxf>
      <fill>
        <patternFill patternType="solid">
          <fgColor indexed="64"/>
          <bgColor rgb="FF0B0E11"/>
        </patternFill>
      </fill>
    </dxf>
    <dxf>
      <border outline="0">
        <bottom style="thin">
          <color rgb="FF474D57"/>
        </bottom>
      </border>
    </dxf>
    <dxf>
      <font>
        <b/>
        <i val="0"/>
        <strike val="0"/>
        <condense val="0"/>
        <extend val="0"/>
        <outline val="0"/>
        <shadow val="0"/>
        <u val="none"/>
        <vertAlign val="baseline"/>
        <sz val="11"/>
        <color theme="0" tint="-4.9989318521683403E-2"/>
        <name val="Calibri"/>
        <family val="2"/>
        <scheme val="none"/>
      </font>
      <fill>
        <patternFill patternType="solid">
          <fgColor indexed="64"/>
          <bgColor rgb="FFF6465D"/>
        </patternFill>
      </fill>
      <alignment horizontal="center" vertical="center" textRotation="0" wrapText="0" indent="0" justifyLastLine="0" shrinkToFit="0" readingOrder="0"/>
      <border diagonalUp="0" diagonalDown="0" outline="0">
        <left style="thin">
          <color rgb="FF474D57"/>
        </left>
        <right style="thin">
          <color rgb="FF474D57"/>
        </right>
        <top/>
        <bottom/>
      </border>
    </dxf>
    <dxf>
      <font>
        <strike val="0"/>
        <outline val="0"/>
        <shadow val="0"/>
        <u val="none"/>
        <vertAlign val="baseline"/>
        <sz val="11"/>
        <color theme="0"/>
        <name val="Calibri"/>
        <family val="2"/>
        <scheme val="none"/>
      </font>
      <numFmt numFmtId="164" formatCode="_(* #,##0_);_(* \(#,##0\);_(* &quot;-&quot;??_);_(@_)"/>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numFmt numFmtId="164" formatCode="_(* #,##0_);_(* \(#,##0\);_(* &quot;-&quot;??_);_(@_)"/>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numFmt numFmtId="164" formatCode="_(* #,##0_);_(* \(#,##0\);_(* &quot;-&quot;??_);_(@_)"/>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numFmt numFmtId="164" formatCode="_(* #,##0_);_(* \(#,##0\);_(* &quot;-&quot;??_);_(@_)"/>
      <fill>
        <patternFill patternType="solid">
          <fgColor indexed="64"/>
          <bgColor rgb="FF0B0E11"/>
        </patternFill>
      </fill>
      <alignment horizontal="center" vertical="center" textRotation="0" wrapText="0" indent="0" justifyLastLine="0" shrinkToFit="0" readingOrder="0"/>
      <border diagonalUp="0" diagonalDown="0" outline="0">
        <left style="thin">
          <color rgb="FF30313A"/>
        </left>
        <right style="thin">
          <color rgb="FF30313A"/>
        </right>
        <top style="thin">
          <color rgb="FF30313A"/>
        </top>
        <bottom style="thin">
          <color rgb="FF30313A"/>
        </bottom>
      </border>
    </dxf>
    <dxf>
      <font>
        <strike val="0"/>
        <outline val="0"/>
        <shadow val="0"/>
        <u val="none"/>
        <vertAlign val="baseline"/>
        <sz val="11"/>
        <color theme="0"/>
        <name val="Calibri"/>
        <family val="2"/>
        <scheme val="none"/>
      </font>
      <numFmt numFmtId="168" formatCode="0.0%"/>
      <fill>
        <patternFill patternType="solid">
          <fgColor indexed="64"/>
          <bgColor rgb="FF0B0E11"/>
        </patternFill>
      </fill>
      <alignment horizontal="center" vertical="center" textRotation="0" wrapText="0" indent="0" justifyLastLine="0" shrinkToFit="0" readingOrder="0"/>
      <border diagonalUp="0" diagonalDown="0" outline="0">
        <left style="thin">
          <color rgb="FF30313A"/>
        </left>
        <right style="thin">
          <color rgb="FF30313A"/>
        </right>
        <top style="thin">
          <color rgb="FF30313A"/>
        </top>
        <bottom style="thin">
          <color rgb="FF30313A"/>
        </bottom>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outline="0">
        <left style="thin">
          <color rgb="FF30313A"/>
        </left>
        <right style="thin">
          <color rgb="FF30313A"/>
        </right>
        <top style="thin">
          <color rgb="FF30313A"/>
        </top>
        <bottom style="thin">
          <color rgb="FF30313A"/>
        </bottom>
      </border>
    </dxf>
    <dxf>
      <font>
        <strike val="0"/>
        <outline val="0"/>
        <shadow val="0"/>
        <u val="none"/>
        <vertAlign val="baseline"/>
        <sz val="11"/>
        <color theme="0"/>
        <name val="Calibri"/>
        <family val="2"/>
        <scheme val="none"/>
      </font>
      <numFmt numFmtId="164" formatCode="_(* #,##0_);_(* \(#,##0\);_(* &quot;-&quot;??_);_(@_)"/>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numFmt numFmtId="19" formatCode="dd/mm/yyyy"/>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numFmt numFmtId="0" formatCode="General"/>
      <fill>
        <patternFill patternType="solid">
          <fgColor indexed="64"/>
          <bgColor rgb="FF0B0E11"/>
        </patternFill>
      </fill>
      <alignment horizontal="center" vertical="center" textRotation="0" wrapText="0" indent="0" justifyLastLine="0" shrinkToFit="0" readingOrder="0"/>
      <border diagonalUp="0" diagonalDown="0">
        <left/>
        <right style="thin">
          <color rgb="FF30313A"/>
        </right>
        <top style="thin">
          <color rgb="FF30313A"/>
        </top>
        <bottom style="thin">
          <color rgb="FF30313A"/>
        </bottom>
        <vertical style="thin">
          <color rgb="FF30313A"/>
        </vertical>
        <horizontal style="thin">
          <color rgb="FF30313A"/>
        </horizontal>
      </border>
    </dxf>
    <dxf>
      <border>
        <top style="thin">
          <color rgb="FF30313A"/>
        </top>
      </border>
    </dxf>
    <dxf>
      <border diagonalUp="0" diagonalDown="0">
        <left style="thin">
          <color rgb="FF30313A"/>
        </left>
        <right style="thin">
          <color rgb="FF30313A"/>
        </right>
        <top style="thin">
          <color rgb="FF30313A"/>
        </top>
        <bottom style="thin">
          <color rgb="FF30313A"/>
        </bottom>
      </border>
    </dxf>
    <dxf>
      <fill>
        <patternFill patternType="solid">
          <fgColor indexed="64"/>
          <bgColor rgb="FF0B0E11"/>
        </patternFill>
      </fill>
    </dxf>
    <dxf>
      <border>
        <bottom style="thin">
          <color rgb="FF30313A"/>
        </bottom>
      </border>
    </dxf>
    <dxf>
      <font>
        <b/>
        <strike val="0"/>
        <outline val="0"/>
        <shadow val="0"/>
        <u val="none"/>
        <vertAlign val="baseline"/>
        <sz val="11"/>
        <color theme="0"/>
        <name val="Calibri"/>
        <family val="2"/>
        <scheme val="none"/>
      </font>
      <fill>
        <patternFill patternType="solid">
          <fgColor indexed="64"/>
          <bgColor rgb="FF0ECB74"/>
        </patternFill>
      </fill>
      <alignment horizontal="center" vertical="center" textRotation="0" wrapText="1" indent="0" justifyLastLine="0" shrinkToFit="0" readingOrder="0"/>
      <border diagonalUp="0" diagonalDown="0" outline="0">
        <left style="thin">
          <color rgb="FF30313A"/>
        </left>
        <right style="thin">
          <color rgb="FF30313A"/>
        </right>
        <top/>
        <bottom/>
      </border>
    </dxf>
    <dxf>
      <font>
        <strike val="0"/>
        <outline val="0"/>
        <shadow val="0"/>
        <u val="none"/>
        <vertAlign val="baseline"/>
        <sz val="11"/>
        <color theme="0"/>
        <name val="Calibri"/>
        <family val="2"/>
        <scheme val="none"/>
      </font>
      <numFmt numFmtId="164" formatCode="_(* #,##0_);_(* \(#,##0\);_(* &quot;-&quot;??_);_(@_)"/>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numFmt numFmtId="0" formatCode="General"/>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numFmt numFmtId="19" formatCode="dd/mm/yyyy"/>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style="thin">
          <color rgb="FF30313A"/>
        </vertical>
        <horizontal style="thin">
          <color rgb="FF30313A"/>
        </horizontal>
      </border>
    </dxf>
    <dxf>
      <font>
        <strike val="0"/>
        <outline val="0"/>
        <shadow val="0"/>
        <u val="none"/>
        <vertAlign val="baseline"/>
        <sz val="11"/>
        <color theme="0"/>
        <name val="Calibri"/>
        <family val="2"/>
        <scheme val="none"/>
      </font>
      <numFmt numFmtId="0" formatCode="General"/>
      <fill>
        <patternFill patternType="solid">
          <fgColor indexed="64"/>
          <bgColor rgb="FF0B0E11"/>
        </patternFill>
      </fill>
      <alignment horizontal="center" vertical="center" textRotation="0" wrapText="0" indent="0" justifyLastLine="0" shrinkToFit="0" readingOrder="0"/>
      <border diagonalUp="0" diagonalDown="0">
        <left/>
        <right style="thin">
          <color rgb="FF30313A"/>
        </right>
        <top style="thin">
          <color rgb="FF30313A"/>
        </top>
        <bottom style="thin">
          <color rgb="FF30313A"/>
        </bottom>
        <vertical style="thin">
          <color rgb="FF30313A"/>
        </vertical>
        <horizontal style="thin">
          <color rgb="FF30313A"/>
        </horizontal>
      </border>
    </dxf>
    <dxf>
      <border>
        <top style="thin">
          <color rgb="FF30313A"/>
        </top>
      </border>
    </dxf>
    <dxf>
      <border diagonalUp="0" diagonalDown="0">
        <left style="thin">
          <color rgb="FF30313A"/>
        </left>
        <right style="thin">
          <color rgb="FF30313A"/>
        </right>
        <top style="thin">
          <color rgb="FF30313A"/>
        </top>
        <bottom style="thin">
          <color rgb="FF30313A"/>
        </bottom>
      </border>
    </dxf>
    <dxf>
      <font>
        <strike val="0"/>
        <outline val="0"/>
        <shadow val="0"/>
        <u val="none"/>
        <vertAlign val="baseline"/>
        <sz val="11"/>
        <color rgb="FFFFFFFF"/>
        <name val="Calibri"/>
        <family val="2"/>
        <scheme val="none"/>
      </font>
      <fill>
        <patternFill patternType="solid">
          <fgColor indexed="64"/>
          <bgColor rgb="FF0B0E11"/>
        </patternFill>
      </fill>
      <alignment horizontal="center" vertical="center" textRotation="0" wrapText="0" indent="0" justifyLastLine="0" shrinkToFit="0" readingOrder="0"/>
    </dxf>
    <dxf>
      <border>
        <bottom style="thin">
          <color rgb="FF30313A"/>
        </bottom>
      </border>
    </dxf>
    <dxf>
      <font>
        <b/>
        <i val="0"/>
        <strike val="0"/>
        <condense val="0"/>
        <extend val="0"/>
        <outline val="0"/>
        <shadow val="0"/>
        <u val="none"/>
        <vertAlign val="baseline"/>
        <sz val="11"/>
        <color theme="0"/>
        <name val="Calibri"/>
        <family val="2"/>
        <scheme val="none"/>
      </font>
      <fill>
        <patternFill patternType="solid">
          <fgColor indexed="64"/>
          <bgColor rgb="FFF87C8B"/>
        </patternFill>
      </fill>
      <alignment horizontal="center" vertical="center" textRotation="0" wrapText="0" indent="0" justifyLastLine="0" shrinkToFit="0" readingOrder="0"/>
      <border diagonalUp="0" diagonalDown="0">
        <left style="thin">
          <color rgb="FF30313A"/>
        </left>
        <right style="thin">
          <color rgb="FF30313A"/>
        </right>
        <top/>
        <bottom/>
        <vertical style="thin">
          <color rgb="FF30313A"/>
        </vertical>
        <horizontal style="thin">
          <color rgb="FF30313A"/>
        </horizontal>
      </border>
    </dxf>
    <dxf>
      <font>
        <color rgb="FFF87C8B"/>
      </font>
    </dxf>
    <dxf>
      <font>
        <strike val="0"/>
        <outline val="0"/>
        <shadow val="0"/>
        <u val="none"/>
        <vertAlign val="baseline"/>
        <sz val="11"/>
        <color theme="0"/>
        <name val="Calibri"/>
        <family val="2"/>
        <scheme val="none"/>
      </font>
      <numFmt numFmtId="164" formatCode="_(* #,##0_);_(* \(#,##0\);_(* &quot;-&quot;??_);_(@_)"/>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top style="thin">
          <color rgb="FF30313A"/>
        </top>
        <bottom style="thin">
          <color rgb="FF30313A"/>
        </bottom>
        <vertical/>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horizontal/>
      </border>
    </dxf>
    <dxf>
      <font>
        <strike val="0"/>
        <outline val="0"/>
        <shadow val="0"/>
        <u val="none"/>
        <vertAlign val="baseline"/>
        <sz val="11"/>
        <color theme="0"/>
        <name val="Calibri"/>
        <family val="2"/>
        <scheme val="none"/>
      </font>
      <numFmt numFmtId="0" formatCode="General"/>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horizontal/>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horizontal/>
      </border>
    </dxf>
    <dxf>
      <font>
        <strike val="0"/>
        <outline val="0"/>
        <shadow val="0"/>
        <u val="none"/>
        <vertAlign val="baseline"/>
        <sz val="11"/>
        <color theme="0"/>
        <name val="Calibri"/>
        <family val="2"/>
        <scheme val="none"/>
      </font>
      <numFmt numFmtId="19" formatCode="dd/mm/yyyy"/>
      <fill>
        <patternFill patternType="solid">
          <fgColor indexed="64"/>
          <bgColor rgb="FF0B0E11"/>
        </patternFill>
      </fill>
      <alignment horizontal="center" vertical="center" textRotation="0" wrapText="0" indent="0" justifyLastLine="0" shrinkToFit="0" readingOrder="0"/>
      <border diagonalUp="0" diagonalDown="0">
        <left style="thin">
          <color rgb="FF30313A"/>
        </left>
        <right style="thin">
          <color rgb="FF30313A"/>
        </right>
        <top style="thin">
          <color rgb="FF30313A"/>
        </top>
        <bottom style="thin">
          <color rgb="FF30313A"/>
        </bottom>
        <vertical/>
        <horizontal/>
      </border>
    </dxf>
    <dxf>
      <font>
        <strike val="0"/>
        <outline val="0"/>
        <shadow val="0"/>
        <u val="none"/>
        <vertAlign val="baseline"/>
        <sz val="11"/>
        <color theme="0"/>
        <name val="Calibri"/>
        <family val="2"/>
        <scheme val="none"/>
      </font>
      <numFmt numFmtId="0" formatCode="General"/>
      <fill>
        <patternFill patternType="solid">
          <fgColor indexed="64"/>
          <bgColor rgb="FF0B0E11"/>
        </patternFill>
      </fill>
      <alignment horizontal="center" vertical="center" textRotation="0" wrapText="0" indent="0" justifyLastLine="0" shrinkToFit="0" readingOrder="0"/>
      <border diagonalUp="0" diagonalDown="0">
        <left/>
        <right style="thin">
          <color rgb="FF30313A"/>
        </right>
        <top style="thin">
          <color rgb="FF30313A"/>
        </top>
        <bottom style="thin">
          <color rgb="FF30313A"/>
        </bottom>
        <vertical/>
        <horizontal/>
      </border>
    </dxf>
    <dxf>
      <border>
        <top style="thin">
          <color rgb="FF30313A"/>
        </top>
      </border>
    </dxf>
    <dxf>
      <border diagonalUp="0" diagonalDown="0">
        <left style="thin">
          <color rgb="FF30313A"/>
        </left>
        <right style="thin">
          <color rgb="FF30313A"/>
        </right>
        <top style="thin">
          <color rgb="FF30313A"/>
        </top>
        <bottom style="thin">
          <color rgb="FF30313A"/>
        </bottom>
      </border>
    </dxf>
    <dxf>
      <font>
        <strike val="0"/>
        <outline val="0"/>
        <shadow val="0"/>
        <u val="none"/>
        <vertAlign val="baseline"/>
        <sz val="11"/>
        <color theme="0"/>
        <name val="Calibri"/>
        <family val="2"/>
        <scheme val="none"/>
      </font>
      <fill>
        <patternFill patternType="solid">
          <fgColor indexed="64"/>
          <bgColor rgb="FF0B0E11"/>
        </patternFill>
      </fill>
      <alignment horizontal="center" vertical="center" textRotation="0" wrapText="0" indent="0" justifyLastLine="0" shrinkToFit="0" readingOrder="0"/>
    </dxf>
    <dxf>
      <border>
        <bottom style="thin">
          <color rgb="FF30313A"/>
        </bottom>
      </border>
    </dxf>
    <dxf>
      <font>
        <b/>
        <i val="0"/>
        <strike val="0"/>
        <condense val="0"/>
        <extend val="0"/>
        <outline val="0"/>
        <shadow val="0"/>
        <u val="none"/>
        <vertAlign val="baseline"/>
        <sz val="11"/>
        <color theme="0"/>
        <name val="Calibri"/>
        <family val="2"/>
        <scheme val="none"/>
      </font>
      <fill>
        <patternFill patternType="solid">
          <fgColor indexed="64"/>
          <bgColor rgb="FF0ECB74"/>
        </patternFill>
      </fill>
      <alignment horizontal="center" vertical="center" textRotation="0" wrapText="0" indent="0" justifyLastLine="0" shrinkToFit="0" readingOrder="0"/>
      <border diagonalUp="0" diagonalDown="0">
        <left style="thin">
          <color rgb="FF30313A"/>
        </left>
        <right style="thin">
          <color rgb="FF30313A"/>
        </right>
        <top/>
        <bottom/>
        <vertical style="thin">
          <color rgb="FF30313A"/>
        </vertical>
        <horizontal style="thin">
          <color rgb="FF30313A"/>
        </horizontal>
      </border>
    </dxf>
    <dxf>
      <font>
        <color rgb="FF0ECB74"/>
      </font>
    </dxf>
    <dxf>
      <font>
        <b/>
        <i val="0"/>
        <color theme="0"/>
      </font>
    </dxf>
    <dxf>
      <font>
        <color theme="0"/>
      </font>
      <fill>
        <patternFill patternType="solid">
          <bgColor rgb="FF2B3139"/>
        </patternFill>
      </fill>
      <border>
        <left style="thin">
          <color rgb="FF474D57"/>
        </left>
        <right style="thin">
          <color rgb="FF474D57"/>
        </right>
        <top style="thin">
          <color rgb="FF474D57"/>
        </top>
        <bottom style="thin">
          <color rgb="FF474D57"/>
        </bottom>
      </border>
    </dxf>
    <dxf>
      <font>
        <b/>
        <i val="0"/>
        <color theme="0"/>
      </font>
    </dxf>
    <dxf>
      <font>
        <color theme="0"/>
      </font>
      <fill>
        <patternFill patternType="solid">
          <bgColor rgb="FF2B3139"/>
        </patternFill>
      </fill>
      <border>
        <left style="thin">
          <color rgb="FF474D57"/>
        </left>
        <right style="thin">
          <color rgb="FF474D57"/>
        </right>
        <top style="thin">
          <color rgb="FF474D57"/>
        </top>
        <bottom style="thin">
          <color rgb="FF474D57"/>
        </bottom>
      </border>
    </dxf>
  </dxfs>
  <tableStyles count="2" defaultTableStyle="TableStyleMedium2" defaultPivotStyle="PivotStyleLight16">
    <tableStyle name="Slicer Style 1" pivot="0" table="0" count="4" xr9:uid="{AFAF0843-B350-4E4B-BA16-17D940213EE6}">
      <tableStyleElement type="wholeTable" dxfId="217"/>
      <tableStyleElement type="headerRow" dxfId="216"/>
    </tableStyle>
    <tableStyle name="Slicer Style 1 2" pivot="0" table="0" count="4" xr9:uid="{403FFE92-24B4-4EDD-B4BC-9D38E4F41298}">
      <tableStyleElement type="wholeTable" dxfId="215"/>
      <tableStyleElement type="headerRow" dxfId="214"/>
    </tableStyle>
  </tableStyles>
  <colors>
    <mruColors>
      <color rgb="FF0ECB74"/>
      <color rgb="FF252526"/>
      <color rgb="FF2B3139"/>
      <color rgb="FFF97F8E"/>
      <color rgb="FF000000"/>
      <color rgb="FF222E48"/>
      <color rgb="FFF6465D"/>
      <color rgb="FFF8D7DA"/>
      <color rgb="FFCFF4FC"/>
      <color rgb="FFFFF3CD"/>
    </mruColors>
  </colors>
  <extLst>
    <ext xmlns:x14="http://schemas.microsoft.com/office/spreadsheetml/2009/9/main" uri="{46F421CA-312F-682f-3DD2-61675219B42D}">
      <x14:dxfs count="4">
        <dxf>
          <font>
            <color theme="0"/>
          </font>
          <fill>
            <patternFill>
              <bgColor rgb="FF0B9D5B"/>
            </patternFill>
          </fill>
        </dxf>
        <dxf>
          <font>
            <color theme="0"/>
          </font>
          <fill>
            <patternFill patternType="solid">
              <bgColor rgb="FF0ECB74"/>
            </patternFill>
          </fill>
        </dxf>
        <dxf>
          <font>
            <color theme="0"/>
          </font>
          <fill>
            <patternFill>
              <bgColor rgb="FFF6465D"/>
            </patternFill>
          </fill>
        </dxf>
        <dxf>
          <font>
            <color theme="0"/>
          </font>
          <fill>
            <patternFill patternType="solid">
              <bgColor rgb="FFF97F8E"/>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 type="hoveredSelectedItemWithData" dxfId="2"/>
          </x14:slicerStyleElements>
        </x14:slicerStyle>
        <x14:slicerStyle name="Slicer Style 1 2">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4.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8.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[QLTCCN VERSION 6.06.0203 FILE MAU.xlsx]TONG_HOP!PivotTable7</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noFill/>
          </a:ln>
          <a:effectLst/>
        </c:spPr>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pivotFmt>
      <c:pivotFmt>
        <c:idx val="20"/>
        <c:spPr>
          <a:solidFill>
            <a:schemeClr val="accent1"/>
          </a:solidFill>
          <a:ln w="19050">
            <a:noFill/>
          </a:ln>
          <a:effectLst/>
        </c:spPr>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pivotFmt>
      <c:pivotFmt>
        <c:idx val="25"/>
        <c:spPr>
          <a:solidFill>
            <a:schemeClr val="accent1"/>
          </a:solidFill>
          <a:ln w="19050">
            <a:noFill/>
          </a:ln>
          <a:effectLst/>
        </c:spPr>
      </c:pivotFmt>
      <c:pivotFmt>
        <c:idx val="26"/>
        <c:spPr>
          <a:solidFill>
            <a:schemeClr val="accent1"/>
          </a:solidFill>
          <a:ln w="19050">
            <a:noFill/>
          </a:ln>
          <a:effectLst/>
        </c:spPr>
      </c:pivotFmt>
    </c:pivotFmts>
    <c:plotArea>
      <c:layout/>
      <c:pieChart>
        <c:varyColors val="1"/>
        <c:ser>
          <c:idx val="0"/>
          <c:order val="0"/>
          <c:tx>
            <c:strRef>
              <c:f>TONG_HOP!$L$37</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85B6-40FE-84E0-A0619BC13E10}"/>
              </c:ext>
            </c:extLst>
          </c:dPt>
          <c:dPt>
            <c:idx val="1"/>
            <c:bubble3D val="0"/>
            <c:spPr>
              <a:solidFill>
                <a:schemeClr val="accent2"/>
              </a:solidFill>
              <a:ln w="19050">
                <a:noFill/>
              </a:ln>
              <a:effectLst/>
            </c:spPr>
            <c:extLst>
              <c:ext xmlns:c16="http://schemas.microsoft.com/office/drawing/2014/chart" uri="{C3380CC4-5D6E-409C-BE32-E72D297353CC}">
                <c16:uniqueId val="{00000003-85B6-40FE-84E0-A0619BC13E10}"/>
              </c:ext>
            </c:extLst>
          </c:dPt>
          <c:dPt>
            <c:idx val="2"/>
            <c:bubble3D val="0"/>
            <c:spPr>
              <a:solidFill>
                <a:schemeClr val="accent3"/>
              </a:solidFill>
              <a:ln w="19050">
                <a:noFill/>
              </a:ln>
              <a:effectLst/>
            </c:spPr>
            <c:extLst>
              <c:ext xmlns:c16="http://schemas.microsoft.com/office/drawing/2014/chart" uri="{C3380CC4-5D6E-409C-BE32-E72D297353CC}">
                <c16:uniqueId val="{00000005-85B6-40FE-84E0-A0619BC13E10}"/>
              </c:ext>
            </c:extLst>
          </c:dPt>
          <c:dPt>
            <c:idx val="3"/>
            <c:bubble3D val="0"/>
            <c:spPr>
              <a:solidFill>
                <a:schemeClr val="accent4"/>
              </a:solidFill>
              <a:ln w="19050">
                <a:noFill/>
              </a:ln>
              <a:effectLst/>
            </c:spPr>
            <c:extLst>
              <c:ext xmlns:c16="http://schemas.microsoft.com/office/drawing/2014/chart" uri="{C3380CC4-5D6E-409C-BE32-E72D297353CC}">
                <c16:uniqueId val="{00000007-85B6-40FE-84E0-A0619BC13E10}"/>
              </c:ext>
            </c:extLst>
          </c:dPt>
          <c:dPt>
            <c:idx val="4"/>
            <c:bubble3D val="0"/>
            <c:spPr>
              <a:solidFill>
                <a:schemeClr val="accent5"/>
              </a:solidFill>
              <a:ln w="19050">
                <a:noFill/>
              </a:ln>
              <a:effectLst/>
            </c:spPr>
            <c:extLst>
              <c:ext xmlns:c16="http://schemas.microsoft.com/office/drawing/2014/chart" uri="{C3380CC4-5D6E-409C-BE32-E72D297353CC}">
                <c16:uniqueId val="{00000009-85B6-40FE-84E0-A0619BC13E10}"/>
              </c:ext>
            </c:extLst>
          </c:dPt>
          <c:dPt>
            <c:idx val="5"/>
            <c:bubble3D val="0"/>
            <c:spPr>
              <a:solidFill>
                <a:schemeClr val="accent6"/>
              </a:solidFill>
              <a:ln w="19050">
                <a:noFill/>
              </a:ln>
              <a:effectLst/>
            </c:spPr>
            <c:extLst>
              <c:ext xmlns:c16="http://schemas.microsoft.com/office/drawing/2014/chart" uri="{C3380CC4-5D6E-409C-BE32-E72D297353CC}">
                <c16:uniqueId val="{0000000B-85B6-40FE-84E0-A0619BC13E10}"/>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85B6-40FE-84E0-A0619BC13E10}"/>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85B6-40FE-84E0-A0619BC13E10}"/>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7B28-42D2-A3AB-1A5E5FF5066B}"/>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7B28-42D2-A3AB-1A5E5FF5066B}"/>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7B28-42D2-A3AB-1A5E5FF5066B}"/>
              </c:ext>
            </c:extLst>
          </c:dPt>
          <c:dPt>
            <c:idx val="11"/>
            <c:bubble3D val="0"/>
            <c:spPr>
              <a:solidFill>
                <a:schemeClr val="accent6">
                  <a:lumMod val="60000"/>
                </a:schemeClr>
              </a:solidFill>
              <a:ln w="19050">
                <a:noFill/>
              </a:ln>
              <a:effectLst/>
            </c:spPr>
            <c:extLst>
              <c:ext xmlns:c16="http://schemas.microsoft.com/office/drawing/2014/chart" uri="{C3380CC4-5D6E-409C-BE32-E72D297353CC}">
                <c16:uniqueId val="{00000017-7B28-42D2-A3AB-1A5E5FF5066B}"/>
              </c:ext>
            </c:extLst>
          </c:dPt>
          <c:dPt>
            <c:idx val="12"/>
            <c:bubble3D val="0"/>
            <c:spPr>
              <a:solidFill>
                <a:schemeClr val="accent1">
                  <a:lumMod val="80000"/>
                  <a:lumOff val="20000"/>
                </a:schemeClr>
              </a:solidFill>
              <a:ln w="19050">
                <a:noFill/>
              </a:ln>
              <a:effectLst/>
            </c:spPr>
            <c:extLst>
              <c:ext xmlns:c16="http://schemas.microsoft.com/office/drawing/2014/chart" uri="{C3380CC4-5D6E-409C-BE32-E72D297353CC}">
                <c16:uniqueId val="{00000019-7B28-42D2-A3AB-1A5E5FF5066B}"/>
              </c:ext>
            </c:extLst>
          </c:dPt>
          <c:dPt>
            <c:idx val="13"/>
            <c:bubble3D val="0"/>
            <c:spPr>
              <a:solidFill>
                <a:schemeClr val="accent2">
                  <a:lumMod val="80000"/>
                  <a:lumOff val="20000"/>
                </a:schemeClr>
              </a:solidFill>
              <a:ln w="19050">
                <a:noFill/>
              </a:ln>
              <a:effectLst/>
            </c:spPr>
            <c:extLst>
              <c:ext xmlns:c16="http://schemas.microsoft.com/office/drawing/2014/chart" uri="{C3380CC4-5D6E-409C-BE32-E72D297353CC}">
                <c16:uniqueId val="{0000001B-7B28-42D2-A3AB-1A5E5FF506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TONG_HOP!$K$38:$K$46</c:f>
              <c:strCache>
                <c:ptCount val="8"/>
                <c:pt idx="0">
                  <c:v>SO - Ăn tối</c:v>
                </c:pt>
                <c:pt idx="1">
                  <c:v>SO - Ăn trưa</c:v>
                </c:pt>
                <c:pt idx="2">
                  <c:v>SO - Xe cộ</c:v>
                </c:pt>
                <c:pt idx="3">
                  <c:v>TD - Tự do chi tiêu</c:v>
                </c:pt>
                <c:pt idx="4">
                  <c:v>TD - Tự do mua sắm</c:v>
                </c:pt>
                <c:pt idx="5">
                  <c:v>SO - Nhà</c:v>
                </c:pt>
                <c:pt idx="6">
                  <c:v>SO - Làm đẹp</c:v>
                </c:pt>
                <c:pt idx="7">
                  <c:v>SO - Mua sắm</c:v>
                </c:pt>
              </c:strCache>
            </c:strRef>
          </c:cat>
          <c:val>
            <c:numRef>
              <c:f>TONG_HOP!$L$38:$L$46</c:f>
              <c:numCache>
                <c:formatCode>0%</c:formatCode>
                <c:ptCount val="8"/>
                <c:pt idx="0">
                  <c:v>0.51594746716697937</c:v>
                </c:pt>
                <c:pt idx="1">
                  <c:v>8.7554721701063168E-2</c:v>
                </c:pt>
                <c:pt idx="2">
                  <c:v>7.5046904315197005E-2</c:v>
                </c:pt>
                <c:pt idx="3">
                  <c:v>3.6898061288305188E-2</c:v>
                </c:pt>
                <c:pt idx="4">
                  <c:v>9.0681676047529705E-2</c:v>
                </c:pt>
                <c:pt idx="5">
                  <c:v>9.6935584740462793E-2</c:v>
                </c:pt>
                <c:pt idx="6">
                  <c:v>3.4396497811131958E-2</c:v>
                </c:pt>
                <c:pt idx="7">
                  <c:v>6.2539086929330828E-2</c:v>
                </c:pt>
              </c:numCache>
            </c:numRef>
          </c:val>
          <c:extLst>
            <c:ext xmlns:c16="http://schemas.microsoft.com/office/drawing/2014/chart" uri="{C3380CC4-5D6E-409C-BE32-E72D297353CC}">
              <c16:uniqueId val="{00000010-85B6-40FE-84E0-A0619BC13E1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layout>
        <c:manualLayout>
          <c:xMode val="edge"/>
          <c:yMode val="edge"/>
          <c:x val="1.2970168612191959E-2"/>
          <c:y val="0.10937226596675416"/>
          <c:w val="0.41173893999123962"/>
          <c:h val="0.781255468066491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[QLTCCN VERSION 6.06.0203 FILE MAU.xlsx]TONG_HOP!PivotTable3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6465D"/>
          </a:solidFill>
          <a:ln>
            <a:solidFill>
              <a:srgbClr val="474D57"/>
            </a:solid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ECB74"/>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0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42275965504313"/>
          <c:y val="4.583333333333333E-2"/>
          <c:w val="0.83902163091682502"/>
          <c:h val="0.72511518861237234"/>
        </c:manualLayout>
      </c:layout>
      <c:barChart>
        <c:barDir val="col"/>
        <c:grouping val="clustered"/>
        <c:varyColors val="0"/>
        <c:ser>
          <c:idx val="0"/>
          <c:order val="0"/>
          <c:tx>
            <c:strRef>
              <c:f>TONG_HOP!$R$20</c:f>
              <c:strCache>
                <c:ptCount val="1"/>
                <c:pt idx="0">
                  <c:v>Total</c:v>
                </c:pt>
              </c:strCache>
            </c:strRef>
          </c:tx>
          <c:spPr>
            <a:solidFill>
              <a:srgbClr val="0ECB74"/>
            </a:solidFill>
            <a:ln>
              <a:solidFill>
                <a:srgbClr val="474D57"/>
              </a:solid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TONG_HOP!$Q$21:$Q$30</c:f>
              <c:strCache>
                <c:ptCount val="9"/>
                <c:pt idx="0">
                  <c:v>DT - Lương</c:v>
                </c:pt>
                <c:pt idx="1">
                  <c:v>SO - Làm thêm</c:v>
                </c:pt>
                <c:pt idx="2">
                  <c:v>TD - Lương</c:v>
                </c:pt>
                <c:pt idx="3">
                  <c:v>TK - Lương</c:v>
                </c:pt>
                <c:pt idx="4">
                  <c:v>SO - Lương</c:v>
                </c:pt>
                <c:pt idx="5">
                  <c:v>DT - Khác</c:v>
                </c:pt>
                <c:pt idx="6">
                  <c:v>TK - Thưởng</c:v>
                </c:pt>
                <c:pt idx="7">
                  <c:v>TK - Khác</c:v>
                </c:pt>
                <c:pt idx="8">
                  <c:v>TD - Thưởng</c:v>
                </c:pt>
              </c:strCache>
            </c:strRef>
          </c:cat>
          <c:val>
            <c:numRef>
              <c:f>TONG_HOP!$R$21:$R$30</c:f>
              <c:numCache>
                <c:formatCode>#,##0</c:formatCode>
                <c:ptCount val="9"/>
                <c:pt idx="0">
                  <c:v>2600000</c:v>
                </c:pt>
                <c:pt idx="1">
                  <c:v>1900000</c:v>
                </c:pt>
                <c:pt idx="2">
                  <c:v>2200000</c:v>
                </c:pt>
                <c:pt idx="3">
                  <c:v>5200000</c:v>
                </c:pt>
                <c:pt idx="4">
                  <c:v>22380000</c:v>
                </c:pt>
                <c:pt idx="5">
                  <c:v>2350000</c:v>
                </c:pt>
                <c:pt idx="6">
                  <c:v>2800000</c:v>
                </c:pt>
                <c:pt idx="7">
                  <c:v>2750000</c:v>
                </c:pt>
                <c:pt idx="8">
                  <c:v>800000</c:v>
                </c:pt>
              </c:numCache>
            </c:numRef>
          </c:val>
          <c:extLst>
            <c:ext xmlns:c16="http://schemas.microsoft.com/office/drawing/2014/chart" uri="{C3380CC4-5D6E-409C-BE32-E72D297353CC}">
              <c16:uniqueId val="{00000000-C766-4975-92CF-53889C0FDB9D}"/>
            </c:ext>
          </c:extLst>
        </c:ser>
        <c:dLbls>
          <c:showLegendKey val="0"/>
          <c:showVal val="0"/>
          <c:showCatName val="0"/>
          <c:showSerName val="0"/>
          <c:showPercent val="0"/>
          <c:showBubbleSize val="0"/>
        </c:dLbls>
        <c:gapWidth val="30"/>
        <c:overlap val="-27"/>
        <c:axId val="1204097232"/>
        <c:axId val="1204098896"/>
      </c:barChart>
      <c:catAx>
        <c:axId val="1204097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204098896"/>
        <c:crosses val="autoZero"/>
        <c:auto val="1"/>
        <c:lblAlgn val="ctr"/>
        <c:lblOffset val="100"/>
        <c:noMultiLvlLbl val="0"/>
      </c:catAx>
      <c:valAx>
        <c:axId val="1204098896"/>
        <c:scaling>
          <c:orientation val="minMax"/>
        </c:scaling>
        <c:delete val="0"/>
        <c:axPos val="l"/>
        <c:majorGridlines>
          <c:spPr>
            <a:ln w="6350" cap="flat" cmpd="sng" algn="ctr">
              <a:solidFill>
                <a:srgbClr val="1E2329"/>
              </a:solidFill>
              <a:prstDash val="dash"/>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85000"/>
                  </a:schemeClr>
                </a:solidFill>
                <a:latin typeface="+mn-lt"/>
                <a:ea typeface="+mn-ea"/>
                <a:cs typeface="+mn-cs"/>
              </a:defRPr>
            </a:pPr>
            <a:endParaRPr lang="en-US"/>
          </a:p>
        </c:txPr>
        <c:crossAx val="120409723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[QLTCCN VERSION 6.06.0203 FILE MAU.xlsx]TONG_HOP!PivotTable4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6465D"/>
          </a:solidFill>
          <a:ln>
            <a:solidFill>
              <a:srgbClr val="474D57"/>
            </a:solid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05336832895888"/>
          <c:y val="4.583333333333333E-2"/>
          <c:w val="0.81439107611548556"/>
          <c:h val="0.75928842228054838"/>
        </c:manualLayout>
      </c:layout>
      <c:barChart>
        <c:barDir val="col"/>
        <c:grouping val="clustered"/>
        <c:varyColors val="0"/>
        <c:ser>
          <c:idx val="0"/>
          <c:order val="0"/>
          <c:tx>
            <c:strRef>
              <c:f>TONG_HOP!$U$20</c:f>
              <c:strCache>
                <c:ptCount val="1"/>
                <c:pt idx="0">
                  <c:v>Total</c:v>
                </c:pt>
              </c:strCache>
            </c:strRef>
          </c:tx>
          <c:spPr>
            <a:solidFill>
              <a:srgbClr val="F6465D"/>
            </a:solidFill>
            <a:ln>
              <a:solidFill>
                <a:srgbClr val="474D57"/>
              </a:solid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TONG_HOP!$T$21:$T$29</c:f>
              <c:strCache>
                <c:ptCount val="8"/>
                <c:pt idx="0">
                  <c:v>SO - Ăn tối</c:v>
                </c:pt>
                <c:pt idx="1">
                  <c:v>SO - Ăn trưa</c:v>
                </c:pt>
                <c:pt idx="2">
                  <c:v>SO - Xe cộ</c:v>
                </c:pt>
                <c:pt idx="3">
                  <c:v>TD - Tự do chi tiêu</c:v>
                </c:pt>
                <c:pt idx="4">
                  <c:v>TD - Tự do mua sắm</c:v>
                </c:pt>
                <c:pt idx="5">
                  <c:v>SO - Nhà</c:v>
                </c:pt>
                <c:pt idx="6">
                  <c:v>SO - Làm đẹp</c:v>
                </c:pt>
                <c:pt idx="7">
                  <c:v>SO - Mua sắm</c:v>
                </c:pt>
              </c:strCache>
            </c:strRef>
          </c:cat>
          <c:val>
            <c:numRef>
              <c:f>TONG_HOP!$U$21:$U$29</c:f>
              <c:numCache>
                <c:formatCode>#,##0</c:formatCode>
                <c:ptCount val="8"/>
                <c:pt idx="0">
                  <c:v>16500000</c:v>
                </c:pt>
                <c:pt idx="1">
                  <c:v>2800000</c:v>
                </c:pt>
                <c:pt idx="2">
                  <c:v>2400000</c:v>
                </c:pt>
                <c:pt idx="3">
                  <c:v>1180000</c:v>
                </c:pt>
                <c:pt idx="4">
                  <c:v>2900000</c:v>
                </c:pt>
                <c:pt idx="5">
                  <c:v>3100000</c:v>
                </c:pt>
                <c:pt idx="6">
                  <c:v>1100000</c:v>
                </c:pt>
                <c:pt idx="7">
                  <c:v>2000000</c:v>
                </c:pt>
              </c:numCache>
            </c:numRef>
          </c:val>
          <c:extLst>
            <c:ext xmlns:c16="http://schemas.microsoft.com/office/drawing/2014/chart" uri="{C3380CC4-5D6E-409C-BE32-E72D297353CC}">
              <c16:uniqueId val="{00000000-5925-43CF-8DBF-14C5238AD7FC}"/>
            </c:ext>
          </c:extLst>
        </c:ser>
        <c:dLbls>
          <c:showLegendKey val="0"/>
          <c:showVal val="0"/>
          <c:showCatName val="0"/>
          <c:showSerName val="0"/>
          <c:showPercent val="0"/>
          <c:showBubbleSize val="0"/>
        </c:dLbls>
        <c:gapWidth val="30"/>
        <c:overlap val="-27"/>
        <c:axId val="1204097232"/>
        <c:axId val="1204098896"/>
      </c:barChart>
      <c:catAx>
        <c:axId val="1204097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204098896"/>
        <c:crosses val="autoZero"/>
        <c:auto val="1"/>
        <c:lblAlgn val="ctr"/>
        <c:lblOffset val="100"/>
        <c:noMultiLvlLbl val="0"/>
      </c:catAx>
      <c:valAx>
        <c:axId val="1204098896"/>
        <c:scaling>
          <c:orientation val="minMax"/>
        </c:scaling>
        <c:delete val="0"/>
        <c:axPos val="l"/>
        <c:majorGridlines>
          <c:spPr>
            <a:ln w="6350" cap="flat" cmpd="sng" algn="ctr">
              <a:solidFill>
                <a:srgbClr val="1E2329"/>
              </a:solidFill>
              <a:prstDash val="dash"/>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20409723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6465D"/>
          </a:solidFill>
          <a:ln>
            <a:solidFill>
              <a:srgbClr val="474D57"/>
            </a:solid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05336832895888"/>
          <c:y val="4.583333333333333E-2"/>
          <c:w val="0.81439107611548556"/>
          <c:h val="0.69548262286179741"/>
        </c:manualLayout>
      </c:layout>
      <c:barChart>
        <c:barDir val="bar"/>
        <c:grouping val="clustered"/>
        <c:varyColors val="0"/>
        <c:ser>
          <c:idx val="0"/>
          <c:order val="0"/>
          <c:spPr>
            <a:solidFill>
              <a:srgbClr val="F6465D"/>
            </a:solidFill>
            <a:ln>
              <a:solidFill>
                <a:srgbClr val="474D57"/>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TONG_HOP!$Q$37:$Q$41</c:f>
              <c:strCache>
                <c:ptCount val="5"/>
                <c:pt idx="0">
                  <c:v>AGRIBANK</c:v>
                </c:pt>
                <c:pt idx="1">
                  <c:v>BIDV</c:v>
                </c:pt>
                <c:pt idx="2">
                  <c:v>MB</c:v>
                </c:pt>
                <c:pt idx="3">
                  <c:v>VIETCOMBANK</c:v>
                </c:pt>
                <c:pt idx="4">
                  <c:v>VIETTINBANK</c:v>
                </c:pt>
              </c:strCache>
            </c:strRef>
          </c:cat>
          <c:val>
            <c:numRef>
              <c:f>TONG_HOP!$R$37:$R$41</c:f>
              <c:numCache>
                <c:formatCode>#,##0</c:formatCode>
                <c:ptCount val="5"/>
                <c:pt idx="0">
                  <c:v>3000000</c:v>
                </c:pt>
                <c:pt idx="1">
                  <c:v>2000000</c:v>
                </c:pt>
                <c:pt idx="2">
                  <c:v>4000000</c:v>
                </c:pt>
                <c:pt idx="3">
                  <c:v>1000000</c:v>
                </c:pt>
                <c:pt idx="4">
                  <c:v>2000000</c:v>
                </c:pt>
              </c:numCache>
            </c:numRef>
          </c:val>
          <c:extLst>
            <c:ext xmlns:c16="http://schemas.microsoft.com/office/drawing/2014/chart" uri="{C3380CC4-5D6E-409C-BE32-E72D297353CC}">
              <c16:uniqueId val="{00000000-9C7B-4BF4-92A5-4EE89678435D}"/>
            </c:ext>
          </c:extLst>
        </c:ser>
        <c:dLbls>
          <c:showLegendKey val="0"/>
          <c:showVal val="0"/>
          <c:showCatName val="0"/>
          <c:showSerName val="0"/>
          <c:showPercent val="0"/>
          <c:showBubbleSize val="0"/>
        </c:dLbls>
        <c:gapWidth val="30"/>
        <c:axId val="1204097232"/>
        <c:axId val="1204098896"/>
      </c:barChart>
      <c:catAx>
        <c:axId val="12040972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204098896"/>
        <c:crosses val="autoZero"/>
        <c:auto val="1"/>
        <c:lblAlgn val="ctr"/>
        <c:lblOffset val="100"/>
        <c:noMultiLvlLbl val="0"/>
      </c:catAx>
      <c:valAx>
        <c:axId val="1204098896"/>
        <c:scaling>
          <c:orientation val="minMax"/>
        </c:scaling>
        <c:delete val="0"/>
        <c:axPos val="b"/>
        <c:majorGridlines>
          <c:spPr>
            <a:ln w="6350" cap="flat" cmpd="sng" algn="ctr">
              <a:solidFill>
                <a:srgbClr val="1E2329"/>
              </a:solidFill>
              <a:prstDash val="dash"/>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85000"/>
                  </a:schemeClr>
                </a:solidFill>
                <a:latin typeface="+mn-lt"/>
                <a:ea typeface="+mn-ea"/>
                <a:cs typeface="+mn-cs"/>
              </a:defRPr>
            </a:pPr>
            <a:endParaRPr lang="en-US"/>
          </a:p>
        </c:txPr>
        <c:crossAx val="120409723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6465D"/>
          </a:solidFill>
          <a:ln w="19050">
            <a:noFill/>
          </a:ln>
          <a:effectLst/>
        </c:spPr>
      </c:pivotFmt>
      <c:pivotFmt>
        <c:idx val="9"/>
        <c:spPr>
          <a:solidFill>
            <a:srgbClr val="0ECB74"/>
          </a:solidFill>
          <a:ln w="19050">
            <a:noFill/>
          </a:ln>
          <a:effectLst/>
        </c:spPr>
      </c:pivotFmt>
      <c:pivotFmt>
        <c:idx val="10"/>
        <c:spPr>
          <a:solidFill>
            <a:srgbClr val="FFFF00"/>
          </a:solidFill>
          <a:ln w="19050">
            <a:noFill/>
          </a:ln>
          <a:effectLst/>
        </c:spPr>
      </c:pivotFmt>
      <c:pivotFmt>
        <c:idx val="11"/>
        <c:spPr>
          <a:solidFill>
            <a:srgbClr val="0ECB74"/>
          </a:solidFill>
          <a:ln w="19050">
            <a:noFill/>
          </a:ln>
          <a:effectLst/>
        </c:spPr>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chemeClr val="accent1"/>
          </a:solidFill>
          <a:ln w="19050">
            <a:noFill/>
          </a:ln>
          <a:effectLst/>
        </c:spPr>
      </c:pivotFmt>
    </c:pivotFmts>
    <c:plotArea>
      <c:layout>
        <c:manualLayout>
          <c:layoutTarget val="inner"/>
          <c:xMode val="edge"/>
          <c:yMode val="edge"/>
          <c:x val="7.9296173504627698E-2"/>
          <c:y val="0.2488193350831146"/>
          <c:w val="0.46421467053460425"/>
          <c:h val="0.64680577427821517"/>
        </c:manualLayout>
      </c:layout>
      <c:doughnutChart>
        <c:varyColors val="1"/>
        <c:ser>
          <c:idx val="0"/>
          <c:order val="0"/>
          <c:spPr>
            <a:ln>
              <a:noFill/>
            </a:ln>
          </c:spPr>
          <c:dPt>
            <c:idx val="0"/>
            <c:bubble3D val="0"/>
            <c:spPr>
              <a:solidFill>
                <a:srgbClr val="F6465D"/>
              </a:solidFill>
              <a:ln w="19050">
                <a:noFill/>
              </a:ln>
              <a:effectLst/>
            </c:spPr>
            <c:extLst>
              <c:ext xmlns:c16="http://schemas.microsoft.com/office/drawing/2014/chart" uri="{C3380CC4-5D6E-409C-BE32-E72D297353CC}">
                <c16:uniqueId val="{00000001-62CB-4D28-8902-76417760DE0B}"/>
              </c:ext>
            </c:extLst>
          </c:dPt>
          <c:dPt>
            <c:idx val="1"/>
            <c:bubble3D val="0"/>
            <c:spPr>
              <a:solidFill>
                <a:srgbClr val="0ECB74"/>
              </a:solidFill>
              <a:ln w="19050">
                <a:noFill/>
              </a:ln>
              <a:effectLst/>
            </c:spPr>
            <c:extLst>
              <c:ext xmlns:c16="http://schemas.microsoft.com/office/drawing/2014/chart" uri="{C3380CC4-5D6E-409C-BE32-E72D297353CC}">
                <c16:uniqueId val="{00000003-62CB-4D28-8902-76417760DE0B}"/>
              </c:ext>
            </c:extLst>
          </c:dPt>
          <c:dPt>
            <c:idx val="2"/>
            <c:bubble3D val="0"/>
            <c:spPr>
              <a:solidFill>
                <a:srgbClr val="7030A0"/>
              </a:solidFill>
              <a:ln w="19050">
                <a:noFill/>
              </a:ln>
              <a:effectLst/>
            </c:spPr>
            <c:extLst>
              <c:ext xmlns:c16="http://schemas.microsoft.com/office/drawing/2014/chart" uri="{C3380CC4-5D6E-409C-BE32-E72D297353CC}">
                <c16:uniqueId val="{00000005-62CB-4D28-8902-76417760DE0B}"/>
              </c:ext>
            </c:extLst>
          </c:dPt>
          <c:dPt>
            <c:idx val="3"/>
            <c:bubble3D val="0"/>
            <c:spPr>
              <a:solidFill>
                <a:schemeClr val="accent4"/>
              </a:solidFill>
              <a:ln w="19050">
                <a:noFill/>
              </a:ln>
              <a:effectLst/>
            </c:spPr>
            <c:extLst>
              <c:ext xmlns:c16="http://schemas.microsoft.com/office/drawing/2014/chart" uri="{C3380CC4-5D6E-409C-BE32-E72D297353CC}">
                <c16:uniqueId val="{00000007-62CB-4D28-8902-76417760DE0B}"/>
              </c:ext>
            </c:extLst>
          </c:dPt>
          <c:dPt>
            <c:idx val="4"/>
            <c:bubble3D val="0"/>
            <c:spPr>
              <a:solidFill>
                <a:schemeClr val="accent5"/>
              </a:solidFill>
              <a:ln w="19050">
                <a:noFill/>
              </a:ln>
              <a:effectLst/>
            </c:spPr>
            <c:extLst>
              <c:ext xmlns:c16="http://schemas.microsoft.com/office/drawing/2014/chart" uri="{C3380CC4-5D6E-409C-BE32-E72D297353CC}">
                <c16:uniqueId val="{00000009-62CB-4D28-8902-76417760DE0B}"/>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TONG_HOP!$Q$54:$Q$58</c:f>
              <c:strCache>
                <c:ptCount val="5"/>
                <c:pt idx="0">
                  <c:v>AGRIBANK</c:v>
                </c:pt>
                <c:pt idx="1">
                  <c:v>BIDV</c:v>
                </c:pt>
                <c:pt idx="2">
                  <c:v>MB</c:v>
                </c:pt>
                <c:pt idx="3">
                  <c:v>VIETCOMBANK</c:v>
                </c:pt>
                <c:pt idx="4">
                  <c:v>VIETTINBANK</c:v>
                </c:pt>
              </c:strCache>
            </c:strRef>
          </c:cat>
          <c:val>
            <c:numRef>
              <c:f>TONG_HOP!$R$54:$R$58</c:f>
              <c:numCache>
                <c:formatCode>0%</c:formatCode>
                <c:ptCount val="5"/>
                <c:pt idx="0">
                  <c:v>0.25</c:v>
                </c:pt>
                <c:pt idx="1">
                  <c:v>0.16666666666666666</c:v>
                </c:pt>
                <c:pt idx="2">
                  <c:v>0.33333333333333331</c:v>
                </c:pt>
                <c:pt idx="3">
                  <c:v>8.3333333333333329E-2</c:v>
                </c:pt>
                <c:pt idx="4">
                  <c:v>0.16666666666666666</c:v>
                </c:pt>
              </c:numCache>
            </c:numRef>
          </c:val>
          <c:extLst>
            <c:ext xmlns:c16="http://schemas.microsoft.com/office/drawing/2014/chart" uri="{C3380CC4-5D6E-409C-BE32-E72D297353CC}">
              <c16:uniqueId val="{0000000A-62CB-4D28-8902-76417760DE0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669071677199153"/>
          <c:y val="0.32194473825100223"/>
          <c:w val="0.32469697993759361"/>
          <c:h val="0.5695428696412948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6465D"/>
          </a:solidFill>
          <a:ln>
            <a:solidFill>
              <a:srgbClr val="474D57"/>
            </a:solid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6465D"/>
          </a:solidFill>
          <a:ln>
            <a:solidFill>
              <a:srgbClr val="474D57"/>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ECB74"/>
          </a:solidFill>
          <a:ln>
            <a:solidFill>
              <a:srgbClr val="474D5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05336832895888"/>
          <c:y val="4.583333333333333E-2"/>
          <c:w val="0.81439107611548556"/>
          <c:h val="0.69572944006999116"/>
        </c:manualLayout>
      </c:layout>
      <c:barChart>
        <c:barDir val="col"/>
        <c:grouping val="clustered"/>
        <c:varyColors val="0"/>
        <c:ser>
          <c:idx val="0"/>
          <c:order val="0"/>
          <c:spPr>
            <a:solidFill>
              <a:srgbClr val="0ECB74"/>
            </a:solidFill>
            <a:ln>
              <a:solidFill>
                <a:srgbClr val="474D57"/>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TONG_HOP!$Q$46:$Q$50</c:f>
              <c:strCache>
                <c:ptCount val="5"/>
                <c:pt idx="0">
                  <c:v>AGRIBANK</c:v>
                </c:pt>
                <c:pt idx="1">
                  <c:v>BIDV</c:v>
                </c:pt>
                <c:pt idx="2">
                  <c:v>MB</c:v>
                </c:pt>
                <c:pt idx="3">
                  <c:v>VIETCOMBANK</c:v>
                </c:pt>
                <c:pt idx="4">
                  <c:v>VIETTINBANK</c:v>
                </c:pt>
              </c:strCache>
            </c:strRef>
          </c:cat>
          <c:val>
            <c:numRef>
              <c:f>TONG_HOP!$R$46:$R$50</c:f>
              <c:numCache>
                <c:formatCode>#,##0</c:formatCode>
                <c:ptCount val="5"/>
                <c:pt idx="0">
                  <c:v>243000</c:v>
                </c:pt>
                <c:pt idx="1">
                  <c:v>61000</c:v>
                </c:pt>
                <c:pt idx="2">
                  <c:v>124000</c:v>
                </c:pt>
                <c:pt idx="3">
                  <c:v>29000</c:v>
                </c:pt>
                <c:pt idx="4">
                  <c:v>60000</c:v>
                </c:pt>
              </c:numCache>
            </c:numRef>
          </c:val>
          <c:extLst>
            <c:ext xmlns:c16="http://schemas.microsoft.com/office/drawing/2014/chart" uri="{C3380CC4-5D6E-409C-BE32-E72D297353CC}">
              <c16:uniqueId val="{00000000-B99A-4037-8AC9-E997395BB2BA}"/>
            </c:ext>
          </c:extLst>
        </c:ser>
        <c:dLbls>
          <c:showLegendKey val="0"/>
          <c:showVal val="0"/>
          <c:showCatName val="0"/>
          <c:showSerName val="0"/>
          <c:showPercent val="0"/>
          <c:showBubbleSize val="0"/>
        </c:dLbls>
        <c:gapWidth val="30"/>
        <c:axId val="1204097232"/>
        <c:axId val="1204098896"/>
      </c:barChart>
      <c:catAx>
        <c:axId val="1204097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204098896"/>
        <c:crosses val="autoZero"/>
        <c:auto val="1"/>
        <c:lblAlgn val="ctr"/>
        <c:lblOffset val="100"/>
        <c:noMultiLvlLbl val="0"/>
      </c:catAx>
      <c:valAx>
        <c:axId val="1204098896"/>
        <c:scaling>
          <c:orientation val="minMax"/>
        </c:scaling>
        <c:delete val="0"/>
        <c:axPos val="l"/>
        <c:majorGridlines>
          <c:spPr>
            <a:ln w="6350" cap="flat" cmpd="sng" algn="ctr">
              <a:solidFill>
                <a:srgbClr val="1E2329"/>
              </a:solidFill>
              <a:prstDash val="dash"/>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85000"/>
                  </a:schemeClr>
                </a:solidFill>
                <a:latin typeface="+mn-lt"/>
                <a:ea typeface="+mn-ea"/>
                <a:cs typeface="+mn-cs"/>
              </a:defRPr>
            </a:pPr>
            <a:endParaRPr lang="en-US"/>
          </a:p>
        </c:txPr>
        <c:crossAx val="120409723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[QLTCCN VERSION 6.06.0203 FILE MAU.xlsx]TONG_HOP!PivotTable14</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w="19050">
            <a:noFill/>
          </a:ln>
          <a:effectLst/>
        </c:spPr>
      </c:pivotFmt>
      <c:pivotFmt>
        <c:idx val="7"/>
        <c:spPr>
          <a:solidFill>
            <a:srgbClr val="0ECB74"/>
          </a:solidFill>
          <a:ln w="19050">
            <a:noFill/>
          </a:ln>
          <a:effectLst/>
        </c:spPr>
      </c:pivotFmt>
      <c:pivotFmt>
        <c:idx val="8"/>
        <c:spPr>
          <a:solidFill>
            <a:srgbClr val="F97F8E"/>
          </a:solidFill>
          <a:ln w="19050">
            <a:noFill/>
          </a:ln>
          <a:effectLst/>
        </c:spPr>
      </c:pivotFmt>
      <c:pivotFmt>
        <c:idx val="9"/>
        <c:spPr>
          <a:solidFill>
            <a:schemeClr val="accent1"/>
          </a:solidFill>
          <a:ln w="19050">
            <a:noFill/>
          </a:ln>
          <a:effectLst/>
        </c:spPr>
      </c:pivotFmt>
    </c:pivotFmts>
    <c:plotArea>
      <c:layout/>
      <c:doughnutChart>
        <c:varyColors val="1"/>
        <c:ser>
          <c:idx val="0"/>
          <c:order val="0"/>
          <c:tx>
            <c:strRef>
              <c:f>TONG_HOP!$U$64</c:f>
              <c:strCache>
                <c:ptCount val="1"/>
                <c:pt idx="0">
                  <c:v>Total</c:v>
                </c:pt>
              </c:strCache>
            </c:strRef>
          </c:tx>
          <c:spPr>
            <a:ln>
              <a:noFill/>
            </a:ln>
          </c:spPr>
          <c:dPt>
            <c:idx val="0"/>
            <c:bubble3D val="0"/>
            <c:spPr>
              <a:solidFill>
                <a:srgbClr val="FFC000"/>
              </a:solidFill>
              <a:ln w="19050">
                <a:noFill/>
              </a:ln>
              <a:effectLst/>
            </c:spPr>
            <c:extLst>
              <c:ext xmlns:c16="http://schemas.microsoft.com/office/drawing/2014/chart" uri="{C3380CC4-5D6E-409C-BE32-E72D297353CC}">
                <c16:uniqueId val="{00000001-1721-4DDC-B0BE-4584D285F0CC}"/>
              </c:ext>
            </c:extLst>
          </c:dPt>
          <c:dPt>
            <c:idx val="1"/>
            <c:bubble3D val="0"/>
            <c:spPr>
              <a:solidFill>
                <a:srgbClr val="0ECB74"/>
              </a:solidFill>
              <a:ln w="19050">
                <a:noFill/>
              </a:ln>
              <a:effectLst/>
            </c:spPr>
            <c:extLst>
              <c:ext xmlns:c16="http://schemas.microsoft.com/office/drawing/2014/chart" uri="{C3380CC4-5D6E-409C-BE32-E72D297353CC}">
                <c16:uniqueId val="{00000003-1721-4DDC-B0BE-4584D285F0CC}"/>
              </c:ext>
            </c:extLst>
          </c:dPt>
          <c:dPt>
            <c:idx val="2"/>
            <c:bubble3D val="0"/>
            <c:spPr>
              <a:solidFill>
                <a:srgbClr val="F97F8E"/>
              </a:solidFill>
              <a:ln w="19050">
                <a:noFill/>
              </a:ln>
              <a:effectLst/>
            </c:spPr>
            <c:extLst>
              <c:ext xmlns:c16="http://schemas.microsoft.com/office/drawing/2014/chart" uri="{C3380CC4-5D6E-409C-BE32-E72D297353CC}">
                <c16:uniqueId val="{00000005-1721-4DDC-B0BE-4584D285F0CC}"/>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TONG_HOP!$T$65:$T$68</c:f>
              <c:strCache>
                <c:ptCount val="3"/>
                <c:pt idx="0">
                  <c:v>BTC</c:v>
                </c:pt>
                <c:pt idx="1">
                  <c:v>DOGE</c:v>
                </c:pt>
                <c:pt idx="2">
                  <c:v>XMR</c:v>
                </c:pt>
              </c:strCache>
            </c:strRef>
          </c:cat>
          <c:val>
            <c:numRef>
              <c:f>TONG_HOP!$U$65:$U$68</c:f>
              <c:numCache>
                <c:formatCode>0%</c:formatCode>
                <c:ptCount val="3"/>
                <c:pt idx="0">
                  <c:v>0.4</c:v>
                </c:pt>
                <c:pt idx="1">
                  <c:v>0.1</c:v>
                </c:pt>
                <c:pt idx="2">
                  <c:v>0.5</c:v>
                </c:pt>
              </c:numCache>
            </c:numRef>
          </c:val>
          <c:extLst>
            <c:ext xmlns:c16="http://schemas.microsoft.com/office/drawing/2014/chart" uri="{C3380CC4-5D6E-409C-BE32-E72D297353CC}">
              <c16:uniqueId val="{00000006-1721-4DDC-B0BE-4584D285F0CC}"/>
            </c:ext>
          </c:extLst>
        </c:ser>
        <c:dLbls>
          <c:showLegendKey val="0"/>
          <c:showVal val="1"/>
          <c:showCatName val="0"/>
          <c:showSerName val="0"/>
          <c:showPercent val="0"/>
          <c:showBubbleSize val="0"/>
          <c:showLeaderLines val="1"/>
        </c:dLbls>
        <c:firstSliceAng val="0"/>
        <c:holeSize val="56"/>
      </c:doughnutChart>
      <c:spPr>
        <a:noFill/>
        <a:ln>
          <a:noFill/>
        </a:ln>
        <a:effectLst/>
      </c:spPr>
    </c:plotArea>
    <c:legend>
      <c:legendPos val="r"/>
      <c:layout>
        <c:manualLayout>
          <c:xMode val="edge"/>
          <c:yMode val="edge"/>
          <c:x val="0.71772189834443767"/>
          <c:y val="0.18622847448946928"/>
          <c:w val="0.25823964011710077"/>
          <c:h val="0.62754305102106134"/>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hyperlink" Target="#TONG_HOP!A1"/><Relationship Id="rId18" Type="http://schemas.openxmlformats.org/officeDocument/2006/relationships/hyperlink" Target="#BC_CHI!A1"/><Relationship Id="rId26" Type="http://schemas.openxmlformats.org/officeDocument/2006/relationships/image" Target="../media/image10.png"/><Relationship Id="rId39" Type="http://schemas.openxmlformats.org/officeDocument/2006/relationships/image" Target="../media/image18.jpeg"/><Relationship Id="rId21" Type="http://schemas.openxmlformats.org/officeDocument/2006/relationships/hyperlink" Target="https://gatinhoc.com" TargetMode="External"/><Relationship Id="rId34" Type="http://schemas.openxmlformats.org/officeDocument/2006/relationships/image" Target="../media/image14.jpeg"/><Relationship Id="rId42" Type="http://schemas.openxmlformats.org/officeDocument/2006/relationships/hyperlink" Target="https://blog.keliweb.it/2018/01/binance-exchange-criptovalute-investimenti/" TargetMode="External"/><Relationship Id="rId7" Type="http://schemas.openxmlformats.org/officeDocument/2006/relationships/hyperlink" Target="#TIET_KIEM!A1"/><Relationship Id="rId2" Type="http://schemas.openxmlformats.org/officeDocument/2006/relationships/image" Target="../media/image1.jpeg"/><Relationship Id="rId16" Type="http://schemas.openxmlformats.org/officeDocument/2006/relationships/image" Target="../media/image8.png"/><Relationship Id="rId20" Type="http://schemas.openxmlformats.org/officeDocument/2006/relationships/hyperlink" Target="#BC_DAU_TU!A1"/><Relationship Id="rId29" Type="http://schemas.openxmlformats.org/officeDocument/2006/relationships/image" Target="../media/image11.png"/><Relationship Id="rId41" Type="http://schemas.openxmlformats.org/officeDocument/2006/relationships/image" Target="../media/image20.png"/><Relationship Id="rId1" Type="http://schemas.openxmlformats.org/officeDocument/2006/relationships/hyperlink" Target="#HOME!A1"/><Relationship Id="rId6" Type="http://schemas.openxmlformats.org/officeDocument/2006/relationships/image" Target="../media/image3.jpeg"/><Relationship Id="rId11" Type="http://schemas.openxmlformats.org/officeDocument/2006/relationships/hyperlink" Target="#DANH_MUC!A1"/><Relationship Id="rId24" Type="http://schemas.openxmlformats.org/officeDocument/2006/relationships/hyperlink" Target="https://pixabay.com/ko/illustrations/facebook-%EB%B8%94%EB%A3%A8-%EB%A1%9C%EA%B3%A0-2661207/" TargetMode="External"/><Relationship Id="rId32" Type="http://schemas.microsoft.com/office/2007/relationships/hdphoto" Target="../media/hdphoto2.wdp"/><Relationship Id="rId37" Type="http://schemas.openxmlformats.org/officeDocument/2006/relationships/image" Target="../media/image16.jpeg"/><Relationship Id="rId40" Type="http://schemas.openxmlformats.org/officeDocument/2006/relationships/image" Target="../media/image19.jpeg"/><Relationship Id="rId5" Type="http://schemas.openxmlformats.org/officeDocument/2006/relationships/hyperlink" Target="#CHI!A1"/><Relationship Id="rId15" Type="http://schemas.openxmlformats.org/officeDocument/2006/relationships/hyperlink" Target="#BC_THU!A1"/><Relationship Id="rId23" Type="http://schemas.openxmlformats.org/officeDocument/2006/relationships/image" Target="../media/image9.jpeg"/><Relationship Id="rId28" Type="http://schemas.openxmlformats.org/officeDocument/2006/relationships/hyperlink" Target="https://youtube.com" TargetMode="External"/><Relationship Id="rId36" Type="http://schemas.openxmlformats.org/officeDocument/2006/relationships/image" Target="../media/image15.jpeg"/><Relationship Id="rId10" Type="http://schemas.openxmlformats.org/officeDocument/2006/relationships/image" Target="../media/image5.jpeg"/><Relationship Id="rId19" Type="http://schemas.openxmlformats.org/officeDocument/2006/relationships/hyperlink" Target="#BC_TIET_KIEM!A1"/><Relationship Id="rId31" Type="http://schemas.openxmlformats.org/officeDocument/2006/relationships/image" Target="../media/image12.png"/><Relationship Id="rId4" Type="http://schemas.openxmlformats.org/officeDocument/2006/relationships/image" Target="../media/image2.jpeg"/><Relationship Id="rId9" Type="http://schemas.openxmlformats.org/officeDocument/2006/relationships/hyperlink" Target="#DAU_TU!A1"/><Relationship Id="rId14" Type="http://schemas.openxmlformats.org/officeDocument/2006/relationships/image" Target="../media/image7.jpeg"/><Relationship Id="rId22" Type="http://schemas.openxmlformats.org/officeDocument/2006/relationships/hyperlink" Target="https://facebook.com" TargetMode="External"/><Relationship Id="rId27" Type="http://schemas.openxmlformats.org/officeDocument/2006/relationships/hyperlink" Target="https://cliply.co/clip/tiktok-icon/" TargetMode="External"/><Relationship Id="rId30" Type="http://schemas.openxmlformats.org/officeDocument/2006/relationships/hyperlink" Target="https://pixabay.com/en/youtube-logo-share-web-business-1349702/" TargetMode="External"/><Relationship Id="rId35" Type="http://schemas.openxmlformats.org/officeDocument/2006/relationships/chart" Target="../charts/chart1.xml"/><Relationship Id="rId43" Type="http://schemas.openxmlformats.org/officeDocument/2006/relationships/image" Target="../media/image21.jpeg"/><Relationship Id="rId8" Type="http://schemas.openxmlformats.org/officeDocument/2006/relationships/image" Target="../media/image4.jpeg"/><Relationship Id="rId3" Type="http://schemas.openxmlformats.org/officeDocument/2006/relationships/hyperlink" Target="#THU!A1"/><Relationship Id="rId12" Type="http://schemas.openxmlformats.org/officeDocument/2006/relationships/image" Target="../media/image6.jpeg"/><Relationship Id="rId17" Type="http://schemas.microsoft.com/office/2007/relationships/hdphoto" Target="../media/hdphoto1.wdp"/><Relationship Id="rId25" Type="http://schemas.openxmlformats.org/officeDocument/2006/relationships/hyperlink" Target="https://www.tiktok.com/@gatinhoc.com" TargetMode="External"/><Relationship Id="rId33" Type="http://schemas.openxmlformats.org/officeDocument/2006/relationships/image" Target="../media/image13.jpeg"/><Relationship Id="rId38" Type="http://schemas.openxmlformats.org/officeDocument/2006/relationships/image" Target="../media/image17.jpeg"/></Relationships>
</file>

<file path=xl/drawings/_rels/drawing10.xml.rels><?xml version="1.0" encoding="UTF-8" standalone="yes"?>
<Relationships xmlns="http://schemas.openxmlformats.org/package/2006/relationships"><Relationship Id="rId13" Type="http://schemas.openxmlformats.org/officeDocument/2006/relationships/hyperlink" Target="#TONG_HOP!A1"/><Relationship Id="rId18" Type="http://schemas.openxmlformats.org/officeDocument/2006/relationships/hyperlink" Target="#BC_CHI!A1"/><Relationship Id="rId26" Type="http://schemas.openxmlformats.org/officeDocument/2006/relationships/hyperlink" Target="https://cliply.co/clip/tiktok-icon/" TargetMode="External"/><Relationship Id="rId21" Type="http://schemas.openxmlformats.org/officeDocument/2006/relationships/hyperlink" Target="https://facebook.com" TargetMode="External"/><Relationship Id="rId34" Type="http://schemas.openxmlformats.org/officeDocument/2006/relationships/image" Target="../media/image19.jpeg"/><Relationship Id="rId7" Type="http://schemas.openxmlformats.org/officeDocument/2006/relationships/hyperlink" Target="#TIET_KIEM!A1"/><Relationship Id="rId12" Type="http://schemas.openxmlformats.org/officeDocument/2006/relationships/image" Target="../media/image6.jpeg"/><Relationship Id="rId17" Type="http://schemas.microsoft.com/office/2007/relationships/hdphoto" Target="../media/hdphoto1.wdp"/><Relationship Id="rId25" Type="http://schemas.openxmlformats.org/officeDocument/2006/relationships/image" Target="../media/image10.png"/><Relationship Id="rId33" Type="http://schemas.openxmlformats.org/officeDocument/2006/relationships/image" Target="../media/image18.jpeg"/><Relationship Id="rId38" Type="http://schemas.openxmlformats.org/officeDocument/2006/relationships/chart" Target="../charts/chart6.xml"/><Relationship Id="rId2" Type="http://schemas.openxmlformats.org/officeDocument/2006/relationships/image" Target="../media/image1.jpeg"/><Relationship Id="rId16" Type="http://schemas.openxmlformats.org/officeDocument/2006/relationships/image" Target="../media/image8.png"/><Relationship Id="rId20" Type="http://schemas.openxmlformats.org/officeDocument/2006/relationships/hyperlink" Target="https://gatinhoc.com" TargetMode="External"/><Relationship Id="rId29" Type="http://schemas.openxmlformats.org/officeDocument/2006/relationships/hyperlink" Target="https://pixabay.com/en/youtube-logo-share-web-business-1349702/" TargetMode="External"/><Relationship Id="rId1" Type="http://schemas.openxmlformats.org/officeDocument/2006/relationships/hyperlink" Target="#HOME!A1"/><Relationship Id="rId6" Type="http://schemas.openxmlformats.org/officeDocument/2006/relationships/image" Target="../media/image3.jpeg"/><Relationship Id="rId11" Type="http://schemas.openxmlformats.org/officeDocument/2006/relationships/hyperlink" Target="#DANH_MUC!A1"/><Relationship Id="rId24" Type="http://schemas.openxmlformats.org/officeDocument/2006/relationships/hyperlink" Target="https://www.tiktok.com/@gatinhoc.com" TargetMode="External"/><Relationship Id="rId32" Type="http://schemas.openxmlformats.org/officeDocument/2006/relationships/image" Target="../media/image17.jpeg"/><Relationship Id="rId37" Type="http://schemas.openxmlformats.org/officeDocument/2006/relationships/chart" Target="../charts/chart5.xml"/><Relationship Id="rId5" Type="http://schemas.openxmlformats.org/officeDocument/2006/relationships/hyperlink" Target="#CHI!A1"/><Relationship Id="rId15" Type="http://schemas.openxmlformats.org/officeDocument/2006/relationships/hyperlink" Target="#BC_THU!A1"/><Relationship Id="rId23" Type="http://schemas.openxmlformats.org/officeDocument/2006/relationships/hyperlink" Target="https://pixabay.com/ko/illustrations/facebook-%EB%B8%94%EB%A3%A8-%EB%A1%9C%EA%B3%A0-2661207/" TargetMode="External"/><Relationship Id="rId28" Type="http://schemas.openxmlformats.org/officeDocument/2006/relationships/image" Target="../media/image11.png"/><Relationship Id="rId36" Type="http://schemas.openxmlformats.org/officeDocument/2006/relationships/image" Target="../media/image26.jpeg"/><Relationship Id="rId10" Type="http://schemas.openxmlformats.org/officeDocument/2006/relationships/image" Target="../media/image5.jpeg"/><Relationship Id="rId19" Type="http://schemas.openxmlformats.org/officeDocument/2006/relationships/hyperlink" Target="#BC_DAU_TU!A1"/><Relationship Id="rId31" Type="http://schemas.openxmlformats.org/officeDocument/2006/relationships/image" Target="../media/image16.jpeg"/><Relationship Id="rId4" Type="http://schemas.openxmlformats.org/officeDocument/2006/relationships/image" Target="../media/image2.jpeg"/><Relationship Id="rId9" Type="http://schemas.openxmlformats.org/officeDocument/2006/relationships/hyperlink" Target="#DAU_TU!A1"/><Relationship Id="rId14" Type="http://schemas.openxmlformats.org/officeDocument/2006/relationships/image" Target="../media/image7.jpeg"/><Relationship Id="rId22" Type="http://schemas.openxmlformats.org/officeDocument/2006/relationships/image" Target="../media/image9.jpeg"/><Relationship Id="rId27" Type="http://schemas.openxmlformats.org/officeDocument/2006/relationships/hyperlink" Target="https://youtube.com" TargetMode="External"/><Relationship Id="rId30" Type="http://schemas.openxmlformats.org/officeDocument/2006/relationships/image" Target="../media/image15.jpeg"/><Relationship Id="rId35" Type="http://schemas.openxmlformats.org/officeDocument/2006/relationships/chart" Target="../charts/chart4.xml"/><Relationship Id="rId8" Type="http://schemas.openxmlformats.org/officeDocument/2006/relationships/image" Target="../media/image4.jpeg"/><Relationship Id="rId3" Type="http://schemas.openxmlformats.org/officeDocument/2006/relationships/hyperlink" Target="#THU!A1"/></Relationships>
</file>

<file path=xl/drawings/_rels/drawing11.xml.rels><?xml version="1.0" encoding="UTF-8" standalone="yes"?>
<Relationships xmlns="http://schemas.openxmlformats.org/package/2006/relationships"><Relationship Id="rId13" Type="http://schemas.openxmlformats.org/officeDocument/2006/relationships/hyperlink" Target="#TONG_HOP!A1"/><Relationship Id="rId18" Type="http://schemas.openxmlformats.org/officeDocument/2006/relationships/hyperlink" Target="#BC_CHI!A1"/><Relationship Id="rId26" Type="http://schemas.openxmlformats.org/officeDocument/2006/relationships/image" Target="../media/image10.png"/><Relationship Id="rId39" Type="http://schemas.openxmlformats.org/officeDocument/2006/relationships/image" Target="../media/image29.png"/><Relationship Id="rId21" Type="http://schemas.openxmlformats.org/officeDocument/2006/relationships/hyperlink" Target="https://gatinhoc.com" TargetMode="External"/><Relationship Id="rId34" Type="http://schemas.openxmlformats.org/officeDocument/2006/relationships/image" Target="../media/image21.jpeg"/><Relationship Id="rId42" Type="http://schemas.openxmlformats.org/officeDocument/2006/relationships/hyperlink" Target="https://logos-download.com/26489-binance-logo-download.html" TargetMode="External"/><Relationship Id="rId47" Type="http://schemas.openxmlformats.org/officeDocument/2006/relationships/hyperlink" Target="https://coindesk.com" TargetMode="External"/><Relationship Id="rId50" Type="http://schemas.openxmlformats.org/officeDocument/2006/relationships/hyperlink" Target="https://markets.coin98.com" TargetMode="External"/><Relationship Id="rId7" Type="http://schemas.openxmlformats.org/officeDocument/2006/relationships/hyperlink" Target="#TIET_KIEM!A1"/><Relationship Id="rId2" Type="http://schemas.openxmlformats.org/officeDocument/2006/relationships/image" Target="../media/image1.jpeg"/><Relationship Id="rId16" Type="http://schemas.openxmlformats.org/officeDocument/2006/relationships/image" Target="../media/image8.png"/><Relationship Id="rId29" Type="http://schemas.openxmlformats.org/officeDocument/2006/relationships/image" Target="../media/image11.png"/><Relationship Id="rId11" Type="http://schemas.openxmlformats.org/officeDocument/2006/relationships/hyperlink" Target="#DANH_MUC!A1"/><Relationship Id="rId24" Type="http://schemas.openxmlformats.org/officeDocument/2006/relationships/hyperlink" Target="https://pixabay.com/ko/illustrations/facebook-%EB%B8%94%EB%A3%A8-%EB%A1%9C%EA%B3%A0-2661207/" TargetMode="External"/><Relationship Id="rId32" Type="http://schemas.openxmlformats.org/officeDocument/2006/relationships/image" Target="../media/image20.png"/><Relationship Id="rId37" Type="http://schemas.openxmlformats.org/officeDocument/2006/relationships/image" Target="../media/image28.png"/><Relationship Id="rId40" Type="http://schemas.openxmlformats.org/officeDocument/2006/relationships/hyperlink" Target="https://bitturk.com/monero-xmrtry" TargetMode="External"/><Relationship Id="rId45" Type="http://schemas.openxmlformats.org/officeDocument/2006/relationships/chart" Target="../charts/chart7.xml"/><Relationship Id="rId53" Type="http://schemas.openxmlformats.org/officeDocument/2006/relationships/image" Target="../media/image34.png"/><Relationship Id="rId5" Type="http://schemas.openxmlformats.org/officeDocument/2006/relationships/hyperlink" Target="#CHI!A1"/><Relationship Id="rId10" Type="http://schemas.openxmlformats.org/officeDocument/2006/relationships/image" Target="../media/image5.jpeg"/><Relationship Id="rId19" Type="http://schemas.openxmlformats.org/officeDocument/2006/relationships/hyperlink" Target="#BC_TIET_KIEM!A1"/><Relationship Id="rId31" Type="http://schemas.openxmlformats.org/officeDocument/2006/relationships/image" Target="../media/image25.jpeg"/><Relationship Id="rId44" Type="http://schemas.openxmlformats.org/officeDocument/2006/relationships/hyperlink" Target="https://camnangtienganh.vn/chung-khoan-la-gi-dau-tu-chung-khoan-la-gi-thi-truong-chung-khoan-la-gi/" TargetMode="External"/><Relationship Id="rId52" Type="http://schemas.openxmlformats.org/officeDocument/2006/relationships/hyperlink" Target="https://coinmarketcap.com" TargetMode="External"/><Relationship Id="rId4" Type="http://schemas.openxmlformats.org/officeDocument/2006/relationships/image" Target="../media/image2.jpeg"/><Relationship Id="rId9" Type="http://schemas.openxmlformats.org/officeDocument/2006/relationships/hyperlink" Target="#DAU_TU!A1"/><Relationship Id="rId14" Type="http://schemas.openxmlformats.org/officeDocument/2006/relationships/image" Target="../media/image7.jpeg"/><Relationship Id="rId22" Type="http://schemas.openxmlformats.org/officeDocument/2006/relationships/hyperlink" Target="https://facebook.com" TargetMode="External"/><Relationship Id="rId27" Type="http://schemas.openxmlformats.org/officeDocument/2006/relationships/hyperlink" Target="https://cliply.co/clip/tiktok-icon/" TargetMode="External"/><Relationship Id="rId30" Type="http://schemas.openxmlformats.org/officeDocument/2006/relationships/hyperlink" Target="https://pixabay.com/en/youtube-logo-share-web-business-1349702/" TargetMode="External"/><Relationship Id="rId35" Type="http://schemas.openxmlformats.org/officeDocument/2006/relationships/image" Target="../media/image27.png"/><Relationship Id="rId43" Type="http://schemas.openxmlformats.org/officeDocument/2006/relationships/image" Target="../media/image31.jpeg"/><Relationship Id="rId48" Type="http://schemas.openxmlformats.org/officeDocument/2006/relationships/image" Target="../media/image32.png"/><Relationship Id="rId8" Type="http://schemas.openxmlformats.org/officeDocument/2006/relationships/image" Target="../media/image4.jpeg"/><Relationship Id="rId51" Type="http://schemas.openxmlformats.org/officeDocument/2006/relationships/image" Target="../media/image33.png"/><Relationship Id="rId3" Type="http://schemas.openxmlformats.org/officeDocument/2006/relationships/hyperlink" Target="#THU!A1"/><Relationship Id="rId12" Type="http://schemas.openxmlformats.org/officeDocument/2006/relationships/image" Target="../media/image6.jpeg"/><Relationship Id="rId17" Type="http://schemas.microsoft.com/office/2007/relationships/hdphoto" Target="../media/hdphoto1.wdp"/><Relationship Id="rId25" Type="http://schemas.openxmlformats.org/officeDocument/2006/relationships/hyperlink" Target="https://www.tiktok.com/@gatinhoc.com" TargetMode="External"/><Relationship Id="rId33" Type="http://schemas.openxmlformats.org/officeDocument/2006/relationships/hyperlink" Target="https://blog.keliweb.it/2018/01/binance-exchange-criptovalute-investimenti/" TargetMode="External"/><Relationship Id="rId38" Type="http://schemas.openxmlformats.org/officeDocument/2006/relationships/hyperlink" Target="https://logos-download.com/26568-dogecoin-logo-download.html" TargetMode="External"/><Relationship Id="rId46" Type="http://schemas.openxmlformats.org/officeDocument/2006/relationships/hyperlink" Target="https://binance.com" TargetMode="External"/><Relationship Id="rId20" Type="http://schemas.openxmlformats.org/officeDocument/2006/relationships/hyperlink" Target="#BC_DAU_TU!A1"/><Relationship Id="rId41" Type="http://schemas.openxmlformats.org/officeDocument/2006/relationships/image" Target="../media/image30.png"/><Relationship Id="rId1" Type="http://schemas.openxmlformats.org/officeDocument/2006/relationships/hyperlink" Target="#HOME!A1"/><Relationship Id="rId6" Type="http://schemas.openxmlformats.org/officeDocument/2006/relationships/image" Target="../media/image3.jpeg"/><Relationship Id="rId15" Type="http://schemas.openxmlformats.org/officeDocument/2006/relationships/hyperlink" Target="#BC_THU!A1"/><Relationship Id="rId23" Type="http://schemas.openxmlformats.org/officeDocument/2006/relationships/image" Target="../media/image9.jpeg"/><Relationship Id="rId28" Type="http://schemas.openxmlformats.org/officeDocument/2006/relationships/hyperlink" Target="https://youtube.com" TargetMode="External"/><Relationship Id="rId36" Type="http://schemas.openxmlformats.org/officeDocument/2006/relationships/hyperlink" Target="https://id.wikipedia.org/wiki/Penawaran_koin_awal_(ICO)" TargetMode="External"/><Relationship Id="rId49" Type="http://schemas.microsoft.com/office/2007/relationships/hdphoto" Target="../media/hdphoto3.wdp"/></Relationships>
</file>

<file path=xl/drawings/_rels/drawing2.xml.rels><?xml version="1.0" encoding="UTF-8" standalone="yes"?>
<Relationships xmlns="http://schemas.openxmlformats.org/package/2006/relationships"><Relationship Id="rId13" Type="http://schemas.openxmlformats.org/officeDocument/2006/relationships/hyperlink" Target="#TONG_HOP!A1"/><Relationship Id="rId18" Type="http://schemas.openxmlformats.org/officeDocument/2006/relationships/hyperlink" Target="#BC_CHI!A1"/><Relationship Id="rId26" Type="http://schemas.openxmlformats.org/officeDocument/2006/relationships/image" Target="../media/image10.png"/><Relationship Id="rId3" Type="http://schemas.openxmlformats.org/officeDocument/2006/relationships/hyperlink" Target="#THU!A1"/><Relationship Id="rId21" Type="http://schemas.openxmlformats.org/officeDocument/2006/relationships/hyperlink" Target="https://gatinhoc.com" TargetMode="External"/><Relationship Id="rId7" Type="http://schemas.openxmlformats.org/officeDocument/2006/relationships/hyperlink" Target="#TIET_KIEM!A1"/><Relationship Id="rId12" Type="http://schemas.openxmlformats.org/officeDocument/2006/relationships/image" Target="../media/image6.jpeg"/><Relationship Id="rId17" Type="http://schemas.microsoft.com/office/2007/relationships/hdphoto" Target="../media/hdphoto1.wdp"/><Relationship Id="rId25" Type="http://schemas.openxmlformats.org/officeDocument/2006/relationships/hyperlink" Target="https://www.tiktok.com/@gatinhoc.com" TargetMode="External"/><Relationship Id="rId33" Type="http://schemas.openxmlformats.org/officeDocument/2006/relationships/image" Target="../media/image23.jpeg"/><Relationship Id="rId2" Type="http://schemas.openxmlformats.org/officeDocument/2006/relationships/image" Target="../media/image1.jpeg"/><Relationship Id="rId16" Type="http://schemas.openxmlformats.org/officeDocument/2006/relationships/image" Target="../media/image8.png"/><Relationship Id="rId20" Type="http://schemas.openxmlformats.org/officeDocument/2006/relationships/hyperlink" Target="#BC_DAU_TU!A1"/><Relationship Id="rId29" Type="http://schemas.openxmlformats.org/officeDocument/2006/relationships/image" Target="../media/image11.png"/><Relationship Id="rId1" Type="http://schemas.openxmlformats.org/officeDocument/2006/relationships/hyperlink" Target="#HOME!A1"/><Relationship Id="rId6" Type="http://schemas.openxmlformats.org/officeDocument/2006/relationships/image" Target="../media/image3.jpeg"/><Relationship Id="rId11" Type="http://schemas.openxmlformats.org/officeDocument/2006/relationships/hyperlink" Target="#DANH_MUC!A1"/><Relationship Id="rId24" Type="http://schemas.openxmlformats.org/officeDocument/2006/relationships/hyperlink" Target="https://pixabay.com/ko/illustrations/facebook-%EB%B8%94%EB%A3%A8-%EB%A1%9C%EA%B3%A0-2661207/" TargetMode="External"/><Relationship Id="rId32" Type="http://schemas.openxmlformats.org/officeDocument/2006/relationships/hyperlink" Target="https://www.ohmconnect.com/make-money/8-apps-that-help-you-earn-money-at-home" TargetMode="External"/><Relationship Id="rId5" Type="http://schemas.openxmlformats.org/officeDocument/2006/relationships/hyperlink" Target="#CHI!A1"/><Relationship Id="rId15" Type="http://schemas.openxmlformats.org/officeDocument/2006/relationships/hyperlink" Target="#BC_THU!A1"/><Relationship Id="rId23" Type="http://schemas.openxmlformats.org/officeDocument/2006/relationships/image" Target="../media/image9.jpeg"/><Relationship Id="rId28" Type="http://schemas.openxmlformats.org/officeDocument/2006/relationships/hyperlink" Target="https://youtube.com" TargetMode="External"/><Relationship Id="rId10" Type="http://schemas.openxmlformats.org/officeDocument/2006/relationships/image" Target="../media/image5.jpeg"/><Relationship Id="rId19" Type="http://schemas.openxmlformats.org/officeDocument/2006/relationships/hyperlink" Target="#BC_TIET_KIEM!A1"/><Relationship Id="rId31" Type="http://schemas.openxmlformats.org/officeDocument/2006/relationships/image" Target="../media/image22.jpg"/><Relationship Id="rId4" Type="http://schemas.openxmlformats.org/officeDocument/2006/relationships/image" Target="../media/image2.jpeg"/><Relationship Id="rId9" Type="http://schemas.openxmlformats.org/officeDocument/2006/relationships/hyperlink" Target="#DAU_TU!A1"/><Relationship Id="rId14" Type="http://schemas.openxmlformats.org/officeDocument/2006/relationships/image" Target="../media/image7.jpeg"/><Relationship Id="rId22" Type="http://schemas.openxmlformats.org/officeDocument/2006/relationships/hyperlink" Target="https://facebook.com" TargetMode="External"/><Relationship Id="rId27" Type="http://schemas.openxmlformats.org/officeDocument/2006/relationships/hyperlink" Target="https://cliply.co/clip/tiktok-icon/" TargetMode="External"/><Relationship Id="rId30" Type="http://schemas.openxmlformats.org/officeDocument/2006/relationships/hyperlink" Target="https://pixabay.com/en/youtube-logo-share-web-business-1349702/" TargetMode="External"/><Relationship Id="rId8" Type="http://schemas.openxmlformats.org/officeDocument/2006/relationships/image" Target="../media/image4.jpeg"/></Relationships>
</file>

<file path=xl/drawings/_rels/drawing3.xml.rels><?xml version="1.0" encoding="UTF-8" standalone="yes"?>
<Relationships xmlns="http://schemas.openxmlformats.org/package/2006/relationships"><Relationship Id="rId8" Type="http://schemas.openxmlformats.org/officeDocument/2006/relationships/hyperlink" Target="#DAU_TU!A1"/><Relationship Id="rId13" Type="http://schemas.openxmlformats.org/officeDocument/2006/relationships/image" Target="../media/image7.jpeg"/><Relationship Id="rId18" Type="http://schemas.openxmlformats.org/officeDocument/2006/relationships/hyperlink" Target="#BC_TIET_KIEM!A1"/><Relationship Id="rId26" Type="http://schemas.openxmlformats.org/officeDocument/2006/relationships/hyperlink" Target="https://cliply.co/clip/tiktok-icon/" TargetMode="External"/><Relationship Id="rId3" Type="http://schemas.openxmlformats.org/officeDocument/2006/relationships/hyperlink" Target="#THU!A1"/><Relationship Id="rId21" Type="http://schemas.openxmlformats.org/officeDocument/2006/relationships/hyperlink" Target="https://facebook.com" TargetMode="External"/><Relationship Id="rId7" Type="http://schemas.openxmlformats.org/officeDocument/2006/relationships/image" Target="../media/image4.jpeg"/><Relationship Id="rId12" Type="http://schemas.openxmlformats.org/officeDocument/2006/relationships/hyperlink" Target="#TONG_HOP!A1"/><Relationship Id="rId17" Type="http://schemas.openxmlformats.org/officeDocument/2006/relationships/hyperlink" Target="#BC_CHI!A1"/><Relationship Id="rId25" Type="http://schemas.openxmlformats.org/officeDocument/2006/relationships/image" Target="../media/image10.png"/><Relationship Id="rId2" Type="http://schemas.openxmlformats.org/officeDocument/2006/relationships/image" Target="../media/image1.jpeg"/><Relationship Id="rId16" Type="http://schemas.microsoft.com/office/2007/relationships/hdphoto" Target="../media/hdphoto1.wdp"/><Relationship Id="rId20" Type="http://schemas.openxmlformats.org/officeDocument/2006/relationships/hyperlink" Target="https://gatinhoc.com" TargetMode="External"/><Relationship Id="rId29" Type="http://schemas.openxmlformats.org/officeDocument/2006/relationships/hyperlink" Target="https://pixabay.com/en/youtube-logo-share-web-business-1349702/" TargetMode="External"/><Relationship Id="rId1" Type="http://schemas.openxmlformats.org/officeDocument/2006/relationships/hyperlink" Target="#HOME!A1"/><Relationship Id="rId6" Type="http://schemas.openxmlformats.org/officeDocument/2006/relationships/hyperlink" Target="#TIET_KIEM!A1"/><Relationship Id="rId11" Type="http://schemas.openxmlformats.org/officeDocument/2006/relationships/image" Target="../media/image6.jpeg"/><Relationship Id="rId24" Type="http://schemas.openxmlformats.org/officeDocument/2006/relationships/hyperlink" Target="https://www.tiktok.com/@gatinhoc.com" TargetMode="External"/><Relationship Id="rId32" Type="http://schemas.openxmlformats.org/officeDocument/2006/relationships/image" Target="../media/image23.jpeg"/><Relationship Id="rId5" Type="http://schemas.openxmlformats.org/officeDocument/2006/relationships/image" Target="../media/image3.jpeg"/><Relationship Id="rId15" Type="http://schemas.openxmlformats.org/officeDocument/2006/relationships/image" Target="../media/image8.png"/><Relationship Id="rId23" Type="http://schemas.openxmlformats.org/officeDocument/2006/relationships/hyperlink" Target="https://pixabay.com/ko/illustrations/facebook-%EB%B8%94%EB%A3%A8-%EB%A1%9C%EA%B3%A0-2661207/" TargetMode="External"/><Relationship Id="rId28" Type="http://schemas.openxmlformats.org/officeDocument/2006/relationships/image" Target="../media/image11.png"/><Relationship Id="rId10" Type="http://schemas.openxmlformats.org/officeDocument/2006/relationships/hyperlink" Target="#DANH_MUC!A1"/><Relationship Id="rId19" Type="http://schemas.openxmlformats.org/officeDocument/2006/relationships/hyperlink" Target="#BC_DAU_TU!A1"/><Relationship Id="rId31" Type="http://schemas.openxmlformats.org/officeDocument/2006/relationships/hyperlink" Target="https://www.ohmconnect.com/make-money/8-apps-that-help-you-earn-money-at-home" TargetMode="External"/><Relationship Id="rId4" Type="http://schemas.openxmlformats.org/officeDocument/2006/relationships/image" Target="../media/image2.jpeg"/><Relationship Id="rId9" Type="http://schemas.openxmlformats.org/officeDocument/2006/relationships/image" Target="../media/image5.jpeg"/><Relationship Id="rId14" Type="http://schemas.openxmlformats.org/officeDocument/2006/relationships/hyperlink" Target="#BC_THU!A1"/><Relationship Id="rId22" Type="http://schemas.openxmlformats.org/officeDocument/2006/relationships/image" Target="../media/image9.jpeg"/><Relationship Id="rId27" Type="http://schemas.openxmlformats.org/officeDocument/2006/relationships/hyperlink" Target="https://youtube.com" TargetMode="External"/><Relationship Id="rId30" Type="http://schemas.openxmlformats.org/officeDocument/2006/relationships/image" Target="../media/image22.jpg"/></Relationships>
</file>

<file path=xl/drawings/_rels/drawing4.xml.rels><?xml version="1.0" encoding="UTF-8" standalone="yes"?>
<Relationships xmlns="http://schemas.openxmlformats.org/package/2006/relationships"><Relationship Id="rId8" Type="http://schemas.openxmlformats.org/officeDocument/2006/relationships/hyperlink" Target="#CHI!A1"/><Relationship Id="rId13" Type="http://schemas.openxmlformats.org/officeDocument/2006/relationships/hyperlink" Target="#DANH_MUC!A1"/><Relationship Id="rId18" Type="http://schemas.openxmlformats.org/officeDocument/2006/relationships/image" Target="../media/image8.png"/><Relationship Id="rId26" Type="http://schemas.openxmlformats.org/officeDocument/2006/relationships/hyperlink" Target="https://pixabay.com/ko/illustrations/facebook-%EB%B8%94%EB%A3%A8-%EB%A1%9C%EA%B3%A0-2661207/" TargetMode="External"/><Relationship Id="rId3" Type="http://schemas.openxmlformats.org/officeDocument/2006/relationships/image" Target="../media/image23.jpeg"/><Relationship Id="rId21" Type="http://schemas.openxmlformats.org/officeDocument/2006/relationships/hyperlink" Target="#BC_TIET_KIEM!A1"/><Relationship Id="rId7" Type="http://schemas.openxmlformats.org/officeDocument/2006/relationships/image" Target="../media/image2.jpeg"/><Relationship Id="rId12" Type="http://schemas.openxmlformats.org/officeDocument/2006/relationships/image" Target="../media/image5.jpeg"/><Relationship Id="rId17" Type="http://schemas.openxmlformats.org/officeDocument/2006/relationships/hyperlink" Target="#BC_THU!A1"/><Relationship Id="rId25" Type="http://schemas.openxmlformats.org/officeDocument/2006/relationships/image" Target="../media/image9.jpeg"/><Relationship Id="rId2" Type="http://schemas.openxmlformats.org/officeDocument/2006/relationships/hyperlink" Target="https://www.ohmconnect.com/make-money/8-apps-that-help-you-earn-money-at-home" TargetMode="External"/><Relationship Id="rId16" Type="http://schemas.openxmlformats.org/officeDocument/2006/relationships/image" Target="../media/image7.jpeg"/><Relationship Id="rId20" Type="http://schemas.openxmlformats.org/officeDocument/2006/relationships/hyperlink" Target="#BC_CHI!A1"/><Relationship Id="rId29" Type="http://schemas.openxmlformats.org/officeDocument/2006/relationships/hyperlink" Target="https://cliply.co/clip/tiktok-icon/" TargetMode="External"/><Relationship Id="rId1" Type="http://schemas.openxmlformats.org/officeDocument/2006/relationships/image" Target="../media/image22.jpg"/><Relationship Id="rId6" Type="http://schemas.openxmlformats.org/officeDocument/2006/relationships/hyperlink" Target="#THU!A1"/><Relationship Id="rId11" Type="http://schemas.openxmlformats.org/officeDocument/2006/relationships/hyperlink" Target="#DAU_TU!A1"/><Relationship Id="rId24" Type="http://schemas.openxmlformats.org/officeDocument/2006/relationships/hyperlink" Target="https://facebook.com" TargetMode="External"/><Relationship Id="rId32" Type="http://schemas.openxmlformats.org/officeDocument/2006/relationships/hyperlink" Target="https://pixabay.com/en/youtube-logo-share-web-business-1349702/" TargetMode="External"/><Relationship Id="rId5" Type="http://schemas.openxmlformats.org/officeDocument/2006/relationships/image" Target="../media/image1.jpeg"/><Relationship Id="rId15" Type="http://schemas.openxmlformats.org/officeDocument/2006/relationships/hyperlink" Target="#TONG_HOP!A1"/><Relationship Id="rId23" Type="http://schemas.openxmlformats.org/officeDocument/2006/relationships/hyperlink" Target="https://gatinhoc.com" TargetMode="External"/><Relationship Id="rId28" Type="http://schemas.openxmlformats.org/officeDocument/2006/relationships/image" Target="../media/image10.png"/><Relationship Id="rId10" Type="http://schemas.openxmlformats.org/officeDocument/2006/relationships/image" Target="../media/image4.jpeg"/><Relationship Id="rId19" Type="http://schemas.microsoft.com/office/2007/relationships/hdphoto" Target="../media/hdphoto1.wdp"/><Relationship Id="rId31" Type="http://schemas.openxmlformats.org/officeDocument/2006/relationships/image" Target="../media/image11.png"/><Relationship Id="rId4" Type="http://schemas.openxmlformats.org/officeDocument/2006/relationships/hyperlink" Target="#HOME!A1"/><Relationship Id="rId9" Type="http://schemas.openxmlformats.org/officeDocument/2006/relationships/image" Target="../media/image3.jpeg"/><Relationship Id="rId14" Type="http://schemas.openxmlformats.org/officeDocument/2006/relationships/image" Target="../media/image6.jpeg"/><Relationship Id="rId22" Type="http://schemas.openxmlformats.org/officeDocument/2006/relationships/hyperlink" Target="#BC_DAU_TU!A1"/><Relationship Id="rId27" Type="http://schemas.openxmlformats.org/officeDocument/2006/relationships/hyperlink" Target="https://www.tiktok.com/@gatinhoc.com" TargetMode="External"/><Relationship Id="rId30" Type="http://schemas.openxmlformats.org/officeDocument/2006/relationships/hyperlink" Target="https://youtube.com"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TIET_KIEM!A1"/><Relationship Id="rId13" Type="http://schemas.openxmlformats.org/officeDocument/2006/relationships/image" Target="../media/image6.jpeg"/><Relationship Id="rId18" Type="http://schemas.microsoft.com/office/2007/relationships/hdphoto" Target="../media/hdphoto1.wdp"/><Relationship Id="rId26" Type="http://schemas.openxmlformats.org/officeDocument/2006/relationships/hyperlink" Target="https://www.tiktok.com/@gatinhoc.com" TargetMode="External"/><Relationship Id="rId3" Type="http://schemas.openxmlformats.org/officeDocument/2006/relationships/image" Target="../media/image1.jpeg"/><Relationship Id="rId21" Type="http://schemas.openxmlformats.org/officeDocument/2006/relationships/hyperlink" Target="#BC_DAU_TU!A1"/><Relationship Id="rId7" Type="http://schemas.openxmlformats.org/officeDocument/2006/relationships/image" Target="../media/image3.jpeg"/><Relationship Id="rId12" Type="http://schemas.openxmlformats.org/officeDocument/2006/relationships/hyperlink" Target="#DANH_MUC!A1"/><Relationship Id="rId17" Type="http://schemas.openxmlformats.org/officeDocument/2006/relationships/image" Target="../media/image8.png"/><Relationship Id="rId25" Type="http://schemas.openxmlformats.org/officeDocument/2006/relationships/hyperlink" Target="https://pixabay.com/ko/illustrations/facebook-%EB%B8%94%EB%A3%A8-%EB%A1%9C%EA%B3%A0-2661207/" TargetMode="External"/><Relationship Id="rId2" Type="http://schemas.openxmlformats.org/officeDocument/2006/relationships/hyperlink" Target="#HOME!A1"/><Relationship Id="rId16" Type="http://schemas.openxmlformats.org/officeDocument/2006/relationships/hyperlink" Target="#BC_THU!A1"/><Relationship Id="rId20" Type="http://schemas.openxmlformats.org/officeDocument/2006/relationships/hyperlink" Target="#BC_TIET_KIEM!A1"/><Relationship Id="rId29" Type="http://schemas.openxmlformats.org/officeDocument/2006/relationships/hyperlink" Target="https://youtube.com" TargetMode="External"/><Relationship Id="rId1" Type="http://schemas.openxmlformats.org/officeDocument/2006/relationships/image" Target="../media/image23.jpeg"/><Relationship Id="rId6" Type="http://schemas.openxmlformats.org/officeDocument/2006/relationships/hyperlink" Target="#CHI!A1"/><Relationship Id="rId11" Type="http://schemas.openxmlformats.org/officeDocument/2006/relationships/image" Target="../media/image5.jpeg"/><Relationship Id="rId24" Type="http://schemas.openxmlformats.org/officeDocument/2006/relationships/image" Target="../media/image9.jpeg"/><Relationship Id="rId5" Type="http://schemas.openxmlformats.org/officeDocument/2006/relationships/image" Target="../media/image2.jpeg"/><Relationship Id="rId15" Type="http://schemas.openxmlformats.org/officeDocument/2006/relationships/image" Target="../media/image7.jpeg"/><Relationship Id="rId23" Type="http://schemas.openxmlformats.org/officeDocument/2006/relationships/hyperlink" Target="https://facebook.com" TargetMode="External"/><Relationship Id="rId28" Type="http://schemas.openxmlformats.org/officeDocument/2006/relationships/hyperlink" Target="https://cliply.co/clip/tiktok-icon/" TargetMode="External"/><Relationship Id="rId10" Type="http://schemas.openxmlformats.org/officeDocument/2006/relationships/hyperlink" Target="#DAU_TU!A1"/><Relationship Id="rId19" Type="http://schemas.openxmlformats.org/officeDocument/2006/relationships/hyperlink" Target="#BC_CHI!A1"/><Relationship Id="rId31" Type="http://schemas.openxmlformats.org/officeDocument/2006/relationships/hyperlink" Target="https://pixabay.com/en/youtube-logo-share-web-business-1349702/" TargetMode="External"/><Relationship Id="rId4" Type="http://schemas.openxmlformats.org/officeDocument/2006/relationships/hyperlink" Target="#THU!A1"/><Relationship Id="rId9" Type="http://schemas.openxmlformats.org/officeDocument/2006/relationships/image" Target="../media/image4.jpeg"/><Relationship Id="rId14" Type="http://schemas.openxmlformats.org/officeDocument/2006/relationships/hyperlink" Target="#TONG_HOP!A1"/><Relationship Id="rId22" Type="http://schemas.openxmlformats.org/officeDocument/2006/relationships/hyperlink" Target="https://gatinhoc.com" TargetMode="External"/><Relationship Id="rId27" Type="http://schemas.openxmlformats.org/officeDocument/2006/relationships/image" Target="../media/image10.png"/><Relationship Id="rId30" Type="http://schemas.openxmlformats.org/officeDocument/2006/relationships/image" Target="../media/image11.png"/></Relationships>
</file>

<file path=xl/drawings/_rels/drawing6.xml.rels><?xml version="1.0" encoding="UTF-8" standalone="yes"?>
<Relationships xmlns="http://schemas.openxmlformats.org/package/2006/relationships"><Relationship Id="rId8" Type="http://schemas.openxmlformats.org/officeDocument/2006/relationships/image" Target="../media/image4.jpeg"/><Relationship Id="rId13" Type="http://schemas.openxmlformats.org/officeDocument/2006/relationships/hyperlink" Target="#TONG_HOP!A1"/><Relationship Id="rId18" Type="http://schemas.openxmlformats.org/officeDocument/2006/relationships/hyperlink" Target="#BC_CHI!A1"/><Relationship Id="rId26" Type="http://schemas.openxmlformats.org/officeDocument/2006/relationships/image" Target="../media/image10.png"/><Relationship Id="rId3" Type="http://schemas.openxmlformats.org/officeDocument/2006/relationships/hyperlink" Target="#THU!A1"/><Relationship Id="rId21" Type="http://schemas.openxmlformats.org/officeDocument/2006/relationships/hyperlink" Target="https://gatinhoc.com" TargetMode="External"/><Relationship Id="rId7" Type="http://schemas.openxmlformats.org/officeDocument/2006/relationships/hyperlink" Target="#TIET_KIEM!A1"/><Relationship Id="rId12" Type="http://schemas.openxmlformats.org/officeDocument/2006/relationships/image" Target="../media/image6.jpeg"/><Relationship Id="rId17" Type="http://schemas.microsoft.com/office/2007/relationships/hdphoto" Target="../media/hdphoto1.wdp"/><Relationship Id="rId25" Type="http://schemas.openxmlformats.org/officeDocument/2006/relationships/hyperlink" Target="https://www.tiktok.com/@gatinhoc.com" TargetMode="External"/><Relationship Id="rId2" Type="http://schemas.openxmlformats.org/officeDocument/2006/relationships/image" Target="../media/image1.jpeg"/><Relationship Id="rId16" Type="http://schemas.openxmlformats.org/officeDocument/2006/relationships/image" Target="../media/image8.png"/><Relationship Id="rId20" Type="http://schemas.openxmlformats.org/officeDocument/2006/relationships/hyperlink" Target="#BC_DAU_TU!A1"/><Relationship Id="rId29" Type="http://schemas.openxmlformats.org/officeDocument/2006/relationships/image" Target="../media/image11.png"/><Relationship Id="rId1" Type="http://schemas.openxmlformats.org/officeDocument/2006/relationships/hyperlink" Target="#HOME!A1"/><Relationship Id="rId6" Type="http://schemas.openxmlformats.org/officeDocument/2006/relationships/image" Target="../media/image3.jpeg"/><Relationship Id="rId11" Type="http://schemas.openxmlformats.org/officeDocument/2006/relationships/hyperlink" Target="#DANH_MUC!A1"/><Relationship Id="rId24" Type="http://schemas.openxmlformats.org/officeDocument/2006/relationships/hyperlink" Target="https://pixabay.com/ko/illustrations/facebook-%EB%B8%94%EB%A3%A8-%EB%A1%9C%EA%B3%A0-2661207/" TargetMode="External"/><Relationship Id="rId5" Type="http://schemas.openxmlformats.org/officeDocument/2006/relationships/hyperlink" Target="#CHI!A1"/><Relationship Id="rId15" Type="http://schemas.openxmlformats.org/officeDocument/2006/relationships/hyperlink" Target="#BC_THU!A1"/><Relationship Id="rId23" Type="http://schemas.openxmlformats.org/officeDocument/2006/relationships/image" Target="../media/image9.jpeg"/><Relationship Id="rId28" Type="http://schemas.openxmlformats.org/officeDocument/2006/relationships/hyperlink" Target="https://youtube.com" TargetMode="External"/><Relationship Id="rId10" Type="http://schemas.openxmlformats.org/officeDocument/2006/relationships/image" Target="../media/image5.jpeg"/><Relationship Id="rId19" Type="http://schemas.openxmlformats.org/officeDocument/2006/relationships/hyperlink" Target="#BC_TIET_KIEM!A1"/><Relationship Id="rId4" Type="http://schemas.openxmlformats.org/officeDocument/2006/relationships/image" Target="../media/image2.jpeg"/><Relationship Id="rId9" Type="http://schemas.openxmlformats.org/officeDocument/2006/relationships/hyperlink" Target="#DAU_TU!A1"/><Relationship Id="rId14" Type="http://schemas.openxmlformats.org/officeDocument/2006/relationships/image" Target="../media/image7.jpeg"/><Relationship Id="rId22" Type="http://schemas.openxmlformats.org/officeDocument/2006/relationships/hyperlink" Target="https://facebook.com" TargetMode="External"/><Relationship Id="rId27" Type="http://schemas.openxmlformats.org/officeDocument/2006/relationships/hyperlink" Target="https://cliply.co/clip/tiktok-icon/" TargetMode="External"/><Relationship Id="rId30" Type="http://schemas.openxmlformats.org/officeDocument/2006/relationships/hyperlink" Target="https://pixabay.com/en/youtube-logo-share-web-business-1349702/"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4.jpeg"/><Relationship Id="rId13" Type="http://schemas.openxmlformats.org/officeDocument/2006/relationships/hyperlink" Target="#TONG_HOP!A1"/><Relationship Id="rId18" Type="http://schemas.openxmlformats.org/officeDocument/2006/relationships/hyperlink" Target="#BC_CHI!A1"/><Relationship Id="rId26" Type="http://schemas.openxmlformats.org/officeDocument/2006/relationships/image" Target="../media/image10.png"/><Relationship Id="rId3" Type="http://schemas.openxmlformats.org/officeDocument/2006/relationships/hyperlink" Target="#THU!A1"/><Relationship Id="rId21" Type="http://schemas.openxmlformats.org/officeDocument/2006/relationships/hyperlink" Target="https://gatinhoc.com" TargetMode="External"/><Relationship Id="rId7" Type="http://schemas.openxmlformats.org/officeDocument/2006/relationships/hyperlink" Target="#TIET_KIEM!A1"/><Relationship Id="rId12" Type="http://schemas.openxmlformats.org/officeDocument/2006/relationships/image" Target="../media/image6.jpeg"/><Relationship Id="rId17" Type="http://schemas.microsoft.com/office/2007/relationships/hdphoto" Target="../media/hdphoto1.wdp"/><Relationship Id="rId25" Type="http://schemas.openxmlformats.org/officeDocument/2006/relationships/hyperlink" Target="https://www.tiktok.com/@gatinhoc.com" TargetMode="External"/><Relationship Id="rId2" Type="http://schemas.openxmlformats.org/officeDocument/2006/relationships/image" Target="../media/image1.jpeg"/><Relationship Id="rId16" Type="http://schemas.openxmlformats.org/officeDocument/2006/relationships/image" Target="../media/image8.png"/><Relationship Id="rId20" Type="http://schemas.openxmlformats.org/officeDocument/2006/relationships/hyperlink" Target="#BC_DAU_TU!A1"/><Relationship Id="rId29" Type="http://schemas.openxmlformats.org/officeDocument/2006/relationships/image" Target="../media/image11.png"/><Relationship Id="rId1" Type="http://schemas.openxmlformats.org/officeDocument/2006/relationships/hyperlink" Target="#HOME!A1"/><Relationship Id="rId6" Type="http://schemas.openxmlformats.org/officeDocument/2006/relationships/image" Target="../media/image3.jpeg"/><Relationship Id="rId11" Type="http://schemas.openxmlformats.org/officeDocument/2006/relationships/hyperlink" Target="#DANH_MUC!A1"/><Relationship Id="rId24" Type="http://schemas.openxmlformats.org/officeDocument/2006/relationships/hyperlink" Target="https://pixabay.com/ko/illustrations/facebook-%EB%B8%94%EB%A3%A8-%EB%A1%9C%EA%B3%A0-2661207/" TargetMode="External"/><Relationship Id="rId5" Type="http://schemas.openxmlformats.org/officeDocument/2006/relationships/hyperlink" Target="#CHI!A1"/><Relationship Id="rId15" Type="http://schemas.openxmlformats.org/officeDocument/2006/relationships/hyperlink" Target="#BC_THU!A1"/><Relationship Id="rId23" Type="http://schemas.openxmlformats.org/officeDocument/2006/relationships/image" Target="../media/image9.jpeg"/><Relationship Id="rId28" Type="http://schemas.openxmlformats.org/officeDocument/2006/relationships/hyperlink" Target="https://youtube.com" TargetMode="External"/><Relationship Id="rId10" Type="http://schemas.openxmlformats.org/officeDocument/2006/relationships/image" Target="../media/image5.jpeg"/><Relationship Id="rId19" Type="http://schemas.openxmlformats.org/officeDocument/2006/relationships/hyperlink" Target="#BC_TIET_KIEM!A1"/><Relationship Id="rId4" Type="http://schemas.openxmlformats.org/officeDocument/2006/relationships/image" Target="../media/image2.jpeg"/><Relationship Id="rId9" Type="http://schemas.openxmlformats.org/officeDocument/2006/relationships/hyperlink" Target="#DAU_TU!A1"/><Relationship Id="rId14" Type="http://schemas.openxmlformats.org/officeDocument/2006/relationships/image" Target="../media/image7.jpeg"/><Relationship Id="rId22" Type="http://schemas.openxmlformats.org/officeDocument/2006/relationships/hyperlink" Target="https://facebook.com" TargetMode="External"/><Relationship Id="rId27" Type="http://schemas.openxmlformats.org/officeDocument/2006/relationships/hyperlink" Target="https://cliply.co/clip/tiktok-icon/" TargetMode="External"/><Relationship Id="rId30" Type="http://schemas.openxmlformats.org/officeDocument/2006/relationships/hyperlink" Target="https://pixabay.com/en/youtube-logo-share-web-business-1349702/" TargetMode="External"/></Relationships>
</file>

<file path=xl/drawings/_rels/drawing8.xml.rels><?xml version="1.0" encoding="UTF-8" standalone="yes"?>
<Relationships xmlns="http://schemas.openxmlformats.org/package/2006/relationships"><Relationship Id="rId13" Type="http://schemas.openxmlformats.org/officeDocument/2006/relationships/hyperlink" Target="#TONG_HOP!A1"/><Relationship Id="rId18" Type="http://schemas.openxmlformats.org/officeDocument/2006/relationships/hyperlink" Target="#BC_CHI!A1"/><Relationship Id="rId26" Type="http://schemas.openxmlformats.org/officeDocument/2006/relationships/image" Target="../media/image10.png"/><Relationship Id="rId3" Type="http://schemas.openxmlformats.org/officeDocument/2006/relationships/hyperlink" Target="#THU!A1"/><Relationship Id="rId21" Type="http://schemas.openxmlformats.org/officeDocument/2006/relationships/hyperlink" Target="https://gatinhoc.com" TargetMode="External"/><Relationship Id="rId34" Type="http://schemas.openxmlformats.org/officeDocument/2006/relationships/image" Target="../media/image25.jpeg"/><Relationship Id="rId7" Type="http://schemas.openxmlformats.org/officeDocument/2006/relationships/hyperlink" Target="#TIET_KIEM!A1"/><Relationship Id="rId12" Type="http://schemas.openxmlformats.org/officeDocument/2006/relationships/image" Target="../media/image6.jpeg"/><Relationship Id="rId17" Type="http://schemas.microsoft.com/office/2007/relationships/hdphoto" Target="../media/hdphoto1.wdp"/><Relationship Id="rId25" Type="http://schemas.openxmlformats.org/officeDocument/2006/relationships/hyperlink" Target="https://www.tiktok.com/@gatinhoc.com" TargetMode="External"/><Relationship Id="rId33" Type="http://schemas.openxmlformats.org/officeDocument/2006/relationships/image" Target="../media/image24.jpeg"/><Relationship Id="rId2" Type="http://schemas.openxmlformats.org/officeDocument/2006/relationships/image" Target="../media/image1.jpeg"/><Relationship Id="rId16" Type="http://schemas.openxmlformats.org/officeDocument/2006/relationships/image" Target="../media/image8.png"/><Relationship Id="rId20" Type="http://schemas.openxmlformats.org/officeDocument/2006/relationships/hyperlink" Target="#BC_DAU_TU!A1"/><Relationship Id="rId29" Type="http://schemas.openxmlformats.org/officeDocument/2006/relationships/image" Target="../media/image11.png"/><Relationship Id="rId1" Type="http://schemas.openxmlformats.org/officeDocument/2006/relationships/hyperlink" Target="#HOME!A1"/><Relationship Id="rId6" Type="http://schemas.openxmlformats.org/officeDocument/2006/relationships/image" Target="../media/image3.jpeg"/><Relationship Id="rId11" Type="http://schemas.openxmlformats.org/officeDocument/2006/relationships/hyperlink" Target="#DANH_MUC!A1"/><Relationship Id="rId24" Type="http://schemas.openxmlformats.org/officeDocument/2006/relationships/hyperlink" Target="https://pixabay.com/ko/illustrations/facebook-%EB%B8%94%EB%A3%A8-%EB%A1%9C%EA%B3%A0-2661207/" TargetMode="External"/><Relationship Id="rId32" Type="http://schemas.openxmlformats.org/officeDocument/2006/relationships/image" Target="../media/image13.jpeg"/><Relationship Id="rId5" Type="http://schemas.openxmlformats.org/officeDocument/2006/relationships/hyperlink" Target="#CHI!A1"/><Relationship Id="rId15" Type="http://schemas.openxmlformats.org/officeDocument/2006/relationships/hyperlink" Target="#BC_THU!A1"/><Relationship Id="rId23" Type="http://schemas.openxmlformats.org/officeDocument/2006/relationships/image" Target="../media/image9.jpeg"/><Relationship Id="rId28" Type="http://schemas.openxmlformats.org/officeDocument/2006/relationships/hyperlink" Target="https://youtube.com" TargetMode="External"/><Relationship Id="rId10" Type="http://schemas.openxmlformats.org/officeDocument/2006/relationships/image" Target="../media/image5.jpeg"/><Relationship Id="rId19" Type="http://schemas.openxmlformats.org/officeDocument/2006/relationships/hyperlink" Target="#BC_TIET_KIEM!A1"/><Relationship Id="rId31" Type="http://schemas.openxmlformats.org/officeDocument/2006/relationships/chart" Target="../charts/chart2.xml"/><Relationship Id="rId4" Type="http://schemas.openxmlformats.org/officeDocument/2006/relationships/image" Target="../media/image2.jpeg"/><Relationship Id="rId9" Type="http://schemas.openxmlformats.org/officeDocument/2006/relationships/hyperlink" Target="#DAU_TU!A1"/><Relationship Id="rId14" Type="http://schemas.openxmlformats.org/officeDocument/2006/relationships/image" Target="../media/image7.jpeg"/><Relationship Id="rId22" Type="http://schemas.openxmlformats.org/officeDocument/2006/relationships/hyperlink" Target="https://facebook.com" TargetMode="External"/><Relationship Id="rId27" Type="http://schemas.openxmlformats.org/officeDocument/2006/relationships/hyperlink" Target="https://cliply.co/clip/tiktok-icon/" TargetMode="External"/><Relationship Id="rId30" Type="http://schemas.openxmlformats.org/officeDocument/2006/relationships/hyperlink" Target="https://pixabay.com/en/youtube-logo-share-web-business-1349702/" TargetMode="External"/><Relationship Id="rId8"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3" Type="http://schemas.openxmlformats.org/officeDocument/2006/relationships/hyperlink" Target="#TONG_HOP!A1"/><Relationship Id="rId18" Type="http://schemas.openxmlformats.org/officeDocument/2006/relationships/hyperlink" Target="#BC_CHI!A1"/><Relationship Id="rId26" Type="http://schemas.openxmlformats.org/officeDocument/2006/relationships/image" Target="../media/image10.png"/><Relationship Id="rId3" Type="http://schemas.openxmlformats.org/officeDocument/2006/relationships/hyperlink" Target="#THU!A1"/><Relationship Id="rId21" Type="http://schemas.openxmlformats.org/officeDocument/2006/relationships/hyperlink" Target="https://gatinhoc.com" TargetMode="External"/><Relationship Id="rId34" Type="http://schemas.openxmlformats.org/officeDocument/2006/relationships/chart" Target="../charts/chart3.xml"/><Relationship Id="rId7" Type="http://schemas.openxmlformats.org/officeDocument/2006/relationships/hyperlink" Target="#TIET_KIEM!A1"/><Relationship Id="rId12" Type="http://schemas.openxmlformats.org/officeDocument/2006/relationships/image" Target="../media/image6.jpeg"/><Relationship Id="rId17" Type="http://schemas.microsoft.com/office/2007/relationships/hdphoto" Target="../media/hdphoto1.wdp"/><Relationship Id="rId25" Type="http://schemas.openxmlformats.org/officeDocument/2006/relationships/hyperlink" Target="https://www.tiktok.com/@gatinhoc.com" TargetMode="External"/><Relationship Id="rId33" Type="http://schemas.openxmlformats.org/officeDocument/2006/relationships/image" Target="../media/image25.jpeg"/><Relationship Id="rId2" Type="http://schemas.openxmlformats.org/officeDocument/2006/relationships/image" Target="../media/image1.jpeg"/><Relationship Id="rId16" Type="http://schemas.openxmlformats.org/officeDocument/2006/relationships/image" Target="../media/image8.png"/><Relationship Id="rId20" Type="http://schemas.openxmlformats.org/officeDocument/2006/relationships/hyperlink" Target="#BC_DAU_TU!A1"/><Relationship Id="rId29" Type="http://schemas.openxmlformats.org/officeDocument/2006/relationships/image" Target="../media/image11.png"/><Relationship Id="rId1" Type="http://schemas.openxmlformats.org/officeDocument/2006/relationships/hyperlink" Target="#HOME!A1"/><Relationship Id="rId6" Type="http://schemas.openxmlformats.org/officeDocument/2006/relationships/image" Target="../media/image3.jpeg"/><Relationship Id="rId11" Type="http://schemas.openxmlformats.org/officeDocument/2006/relationships/hyperlink" Target="#DANH_MUC!A1"/><Relationship Id="rId24" Type="http://schemas.openxmlformats.org/officeDocument/2006/relationships/hyperlink" Target="https://pixabay.com/ko/illustrations/facebook-%EB%B8%94%EB%A3%A8-%EB%A1%9C%EA%B3%A0-2661207/" TargetMode="External"/><Relationship Id="rId32" Type="http://schemas.openxmlformats.org/officeDocument/2006/relationships/image" Target="../media/image24.jpeg"/><Relationship Id="rId5" Type="http://schemas.openxmlformats.org/officeDocument/2006/relationships/hyperlink" Target="#CHI!A1"/><Relationship Id="rId15" Type="http://schemas.openxmlformats.org/officeDocument/2006/relationships/hyperlink" Target="#BC_THU!A1"/><Relationship Id="rId23" Type="http://schemas.openxmlformats.org/officeDocument/2006/relationships/image" Target="../media/image9.jpeg"/><Relationship Id="rId28" Type="http://schemas.openxmlformats.org/officeDocument/2006/relationships/hyperlink" Target="https://youtube.com" TargetMode="External"/><Relationship Id="rId10" Type="http://schemas.openxmlformats.org/officeDocument/2006/relationships/image" Target="../media/image5.jpeg"/><Relationship Id="rId19" Type="http://schemas.openxmlformats.org/officeDocument/2006/relationships/hyperlink" Target="#BC_TIET_KIEM!A1"/><Relationship Id="rId31" Type="http://schemas.openxmlformats.org/officeDocument/2006/relationships/image" Target="../media/image13.jpeg"/><Relationship Id="rId4" Type="http://schemas.openxmlformats.org/officeDocument/2006/relationships/image" Target="../media/image2.jpeg"/><Relationship Id="rId9" Type="http://schemas.openxmlformats.org/officeDocument/2006/relationships/hyperlink" Target="#DAU_TU!A1"/><Relationship Id="rId14" Type="http://schemas.openxmlformats.org/officeDocument/2006/relationships/image" Target="../media/image7.jpeg"/><Relationship Id="rId22" Type="http://schemas.openxmlformats.org/officeDocument/2006/relationships/hyperlink" Target="https://facebook.com" TargetMode="External"/><Relationship Id="rId27" Type="http://schemas.openxmlformats.org/officeDocument/2006/relationships/hyperlink" Target="https://cliply.co/clip/tiktok-icon/" TargetMode="External"/><Relationship Id="rId30" Type="http://schemas.openxmlformats.org/officeDocument/2006/relationships/hyperlink" Target="https://pixabay.com/en/youtube-logo-share-web-business-1349702/" TargetMode="External"/><Relationship Id="rId8"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243840</xdr:colOff>
      <xdr:row>3</xdr:row>
      <xdr:rowOff>60960</xdr:rowOff>
    </xdr:to>
    <xdr:sp macro="" textlink="">
      <xdr:nvSpPr>
        <xdr:cNvPr id="9" name="Rectangle 8">
          <a:extLst>
            <a:ext uri="{FF2B5EF4-FFF2-40B4-BE49-F238E27FC236}">
              <a16:creationId xmlns:a16="http://schemas.microsoft.com/office/drawing/2014/main" id="{F8E12B0F-BF1F-4E79-8F08-621A3AA1C7F7}"/>
            </a:ext>
          </a:extLst>
        </xdr:cNvPr>
        <xdr:cNvSpPr/>
      </xdr:nvSpPr>
      <xdr:spPr>
        <a:xfrm>
          <a:off x="0" y="0"/>
          <a:ext cx="1463040" cy="609600"/>
        </a:xfrm>
        <a:prstGeom prst="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167640</xdr:colOff>
      <xdr:row>2</xdr:row>
      <xdr:rowOff>160020</xdr:rowOff>
    </xdr:from>
    <xdr:to>
      <xdr:col>27</xdr:col>
      <xdr:colOff>546840</xdr:colOff>
      <xdr:row>44</xdr:row>
      <xdr:rowOff>39060</xdr:rowOff>
    </xdr:to>
    <xdr:grpSp>
      <xdr:nvGrpSpPr>
        <xdr:cNvPr id="119" name="Group 118">
          <a:extLst>
            <a:ext uri="{FF2B5EF4-FFF2-40B4-BE49-F238E27FC236}">
              <a16:creationId xmlns:a16="http://schemas.microsoft.com/office/drawing/2014/main" id="{374C5F35-348A-47DB-BA81-B8C013D5BD6A}"/>
            </a:ext>
          </a:extLst>
        </xdr:cNvPr>
        <xdr:cNvGrpSpPr/>
      </xdr:nvGrpSpPr>
      <xdr:grpSpPr>
        <a:xfrm>
          <a:off x="2606040" y="525780"/>
          <a:ext cx="14400000" cy="7560000"/>
          <a:chOff x="2606040" y="525780"/>
          <a:chExt cx="14400000" cy="7560000"/>
        </a:xfrm>
      </xdr:grpSpPr>
      <xdr:sp macro="" textlink="">
        <xdr:nvSpPr>
          <xdr:cNvPr id="2" name="Rectangle: Rounded Corners 1">
            <a:extLst>
              <a:ext uri="{FF2B5EF4-FFF2-40B4-BE49-F238E27FC236}">
                <a16:creationId xmlns:a16="http://schemas.microsoft.com/office/drawing/2014/main" id="{C2D9AA72-8300-4BC4-A934-C4C9020091CA}"/>
              </a:ext>
            </a:extLst>
          </xdr:cNvPr>
          <xdr:cNvSpPr/>
        </xdr:nvSpPr>
        <xdr:spPr>
          <a:xfrm>
            <a:off x="2606040" y="525780"/>
            <a:ext cx="14400000" cy="7560000"/>
          </a:xfrm>
          <a:prstGeom prst="roundRect">
            <a:avLst>
              <a:gd name="adj" fmla="val 1346"/>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C919C869-FAB4-4EE9-AF78-13F708326376}"/>
              </a:ext>
            </a:extLst>
          </xdr:cNvPr>
          <xdr:cNvSpPr/>
        </xdr:nvSpPr>
        <xdr:spPr>
          <a:xfrm>
            <a:off x="5181240" y="1480980"/>
            <a:ext cx="11520000" cy="6300000"/>
          </a:xfrm>
          <a:prstGeom prst="roundRect">
            <a:avLst>
              <a:gd name="adj" fmla="val 1346"/>
            </a:avLst>
          </a:prstGeom>
          <a:solidFill>
            <a:srgbClr val="181A2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 name="Group 7">
            <a:hlinkClick xmlns:r="http://schemas.openxmlformats.org/officeDocument/2006/relationships" r:id="rId1"/>
            <a:extLst>
              <a:ext uri="{FF2B5EF4-FFF2-40B4-BE49-F238E27FC236}">
                <a16:creationId xmlns:a16="http://schemas.microsoft.com/office/drawing/2014/main" id="{14ED4EA1-0112-4043-BB54-CCF0B6C0CF67}"/>
              </a:ext>
            </a:extLst>
          </xdr:cNvPr>
          <xdr:cNvGrpSpPr/>
        </xdr:nvGrpSpPr>
        <xdr:grpSpPr>
          <a:xfrm>
            <a:off x="2773680" y="678180"/>
            <a:ext cx="2084263" cy="720000"/>
            <a:chOff x="2773680" y="723900"/>
            <a:chExt cx="2084263" cy="720000"/>
          </a:xfrm>
        </xdr:grpSpPr>
        <xdr:pic>
          <xdr:nvPicPr>
            <xdr:cNvPr id="5" name="Picture 4">
              <a:extLst>
                <a:ext uri="{FF2B5EF4-FFF2-40B4-BE49-F238E27FC236}">
                  <a16:creationId xmlns:a16="http://schemas.microsoft.com/office/drawing/2014/main" id="{932020E0-3B87-42F4-92AD-99396ECB187A}"/>
                </a:ext>
              </a:extLst>
            </xdr:cNvPr>
            <xdr:cNvPicPr>
              <a:picLocks noChangeAspect="1"/>
            </xdr:cNvPicPr>
          </xdr:nvPicPr>
          <xdr:blipFill>
            <a:blip xmlns:r="http://schemas.openxmlformats.org/officeDocument/2006/relationships" r:embed="rId2" cstate="print">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2773680" y="723900"/>
              <a:ext cx="720000" cy="720000"/>
            </a:xfrm>
            <a:prstGeom prst="ellipse">
              <a:avLst/>
            </a:prstGeom>
            <a:ln>
              <a:noFill/>
            </a:ln>
            <a:effectLst>
              <a:softEdge rad="112500"/>
            </a:effectLst>
          </xdr:spPr>
        </xdr:pic>
        <xdr:sp macro="" textlink="">
          <xdr:nvSpPr>
            <xdr:cNvPr id="7" name="Rectangle 6">
              <a:extLst>
                <a:ext uri="{FF2B5EF4-FFF2-40B4-BE49-F238E27FC236}">
                  <a16:creationId xmlns:a16="http://schemas.microsoft.com/office/drawing/2014/main" id="{D18D0FB7-12C2-44AB-B0A6-91D9AA979299}"/>
                </a:ext>
              </a:extLst>
            </xdr:cNvPr>
            <xdr:cNvSpPr/>
          </xdr:nvSpPr>
          <xdr:spPr>
            <a:xfrm>
              <a:off x="3432616" y="756311"/>
              <a:ext cx="1425327" cy="655179"/>
            </a:xfrm>
            <a:prstGeom prst="rect">
              <a:avLst/>
            </a:prstGeom>
            <a:noFill/>
          </xdr:spPr>
          <xdr:txBody>
            <a:bodyPr wrap="non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latin typeface="StarsStripes" panose="00000400000000000000" pitchFamily="2" charset="0"/>
                </a:rPr>
                <a:t>MONEY</a:t>
              </a:r>
              <a:endPar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grpSp>
        <xdr:nvGrpSpPr>
          <xdr:cNvPr id="28" name="Group 27">
            <a:hlinkClick xmlns:r="http://schemas.openxmlformats.org/officeDocument/2006/relationships" r:id="rId3"/>
            <a:extLst>
              <a:ext uri="{FF2B5EF4-FFF2-40B4-BE49-F238E27FC236}">
                <a16:creationId xmlns:a16="http://schemas.microsoft.com/office/drawing/2014/main" id="{610DD3FF-8A19-4545-B4A6-154FC509C2DA}"/>
              </a:ext>
            </a:extLst>
          </xdr:cNvPr>
          <xdr:cNvGrpSpPr/>
        </xdr:nvGrpSpPr>
        <xdr:grpSpPr>
          <a:xfrm>
            <a:off x="2880360" y="1752600"/>
            <a:ext cx="1417320" cy="360000"/>
            <a:chOff x="2880360" y="1798320"/>
            <a:chExt cx="1417320" cy="360000"/>
          </a:xfrm>
        </xdr:grpSpPr>
        <xdr:sp macro="" textlink="">
          <xdr:nvSpPr>
            <xdr:cNvPr id="10" name="TextBox 9">
              <a:extLst>
                <a:ext uri="{FF2B5EF4-FFF2-40B4-BE49-F238E27FC236}">
                  <a16:creationId xmlns:a16="http://schemas.microsoft.com/office/drawing/2014/main" id="{9645B5A2-8DE7-4CB6-83AF-B0A2AF79392E}"/>
                </a:ext>
              </a:extLst>
            </xdr:cNvPr>
            <xdr:cNvSpPr txBox="1"/>
          </xdr:nvSpPr>
          <xdr:spPr>
            <a:xfrm>
              <a:off x="3291840" y="18259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Thu</a:t>
              </a:r>
            </a:p>
          </xdr:txBody>
        </xdr:sp>
        <xdr:pic>
          <xdr:nvPicPr>
            <xdr:cNvPr id="12" name="Picture 11">
              <a:extLst>
                <a:ext uri="{FF2B5EF4-FFF2-40B4-BE49-F238E27FC236}">
                  <a16:creationId xmlns:a16="http://schemas.microsoft.com/office/drawing/2014/main" id="{D23E1EB0-59D6-4F10-AE93-EE2A5DB83B9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80360" y="17983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9" name="Group 28">
            <a:hlinkClick xmlns:r="http://schemas.openxmlformats.org/officeDocument/2006/relationships" r:id="rId5"/>
            <a:extLst>
              <a:ext uri="{FF2B5EF4-FFF2-40B4-BE49-F238E27FC236}">
                <a16:creationId xmlns:a16="http://schemas.microsoft.com/office/drawing/2014/main" id="{F212156B-F649-464C-9CD3-467E03EE8C7F}"/>
              </a:ext>
            </a:extLst>
          </xdr:cNvPr>
          <xdr:cNvGrpSpPr/>
        </xdr:nvGrpSpPr>
        <xdr:grpSpPr>
          <a:xfrm>
            <a:off x="2880360" y="2336766"/>
            <a:ext cx="1417320" cy="360000"/>
            <a:chOff x="2880360" y="2270760"/>
            <a:chExt cx="1417320" cy="360000"/>
          </a:xfrm>
        </xdr:grpSpPr>
        <xdr:sp macro="" textlink="">
          <xdr:nvSpPr>
            <xdr:cNvPr id="13" name="TextBox 12">
              <a:extLst>
                <a:ext uri="{FF2B5EF4-FFF2-40B4-BE49-F238E27FC236}">
                  <a16:creationId xmlns:a16="http://schemas.microsoft.com/office/drawing/2014/main" id="{3F3F61C3-C606-4BAE-B03A-628C5EC4C4DA}"/>
                </a:ext>
              </a:extLst>
            </xdr:cNvPr>
            <xdr:cNvSpPr txBox="1"/>
          </xdr:nvSpPr>
          <xdr:spPr>
            <a:xfrm>
              <a:off x="3291840" y="22983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Chi</a:t>
              </a:r>
            </a:p>
          </xdr:txBody>
        </xdr:sp>
        <xdr:pic>
          <xdr:nvPicPr>
            <xdr:cNvPr id="19" name="Picture 18">
              <a:extLst>
                <a:ext uri="{FF2B5EF4-FFF2-40B4-BE49-F238E27FC236}">
                  <a16:creationId xmlns:a16="http://schemas.microsoft.com/office/drawing/2014/main" id="{82233E05-2598-48A9-807F-DBCFDDB6FA6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880360" y="22707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30" name="Group 29">
            <a:hlinkClick xmlns:r="http://schemas.openxmlformats.org/officeDocument/2006/relationships" r:id="rId7"/>
            <a:extLst>
              <a:ext uri="{FF2B5EF4-FFF2-40B4-BE49-F238E27FC236}">
                <a16:creationId xmlns:a16="http://schemas.microsoft.com/office/drawing/2014/main" id="{4A22D625-BC3C-41E3-B613-7121D699C4C7}"/>
              </a:ext>
            </a:extLst>
          </xdr:cNvPr>
          <xdr:cNvGrpSpPr/>
        </xdr:nvGrpSpPr>
        <xdr:grpSpPr>
          <a:xfrm>
            <a:off x="2880360" y="2920932"/>
            <a:ext cx="1417320" cy="360000"/>
            <a:chOff x="2880360" y="2766060"/>
            <a:chExt cx="1417320" cy="360000"/>
          </a:xfrm>
        </xdr:grpSpPr>
        <xdr:sp macro="" textlink="">
          <xdr:nvSpPr>
            <xdr:cNvPr id="14" name="TextBox 13">
              <a:extLst>
                <a:ext uri="{FF2B5EF4-FFF2-40B4-BE49-F238E27FC236}">
                  <a16:creationId xmlns:a16="http://schemas.microsoft.com/office/drawing/2014/main" id="{2E6B98A0-4FE6-4F2E-9402-085635BDCC4E}"/>
                </a:ext>
              </a:extLst>
            </xdr:cNvPr>
            <xdr:cNvSpPr txBox="1"/>
          </xdr:nvSpPr>
          <xdr:spPr>
            <a:xfrm>
              <a:off x="3291840" y="27936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Tiết</a:t>
              </a:r>
              <a:r>
                <a:rPr lang="en-US" sz="1200" baseline="0">
                  <a:solidFill>
                    <a:schemeClr val="bg1">
                      <a:lumMod val="85000"/>
                    </a:schemeClr>
                  </a:solidFill>
                </a:rPr>
                <a:t> kiệm</a:t>
              </a:r>
              <a:endParaRPr lang="en-US" sz="1200">
                <a:solidFill>
                  <a:schemeClr val="bg1">
                    <a:lumMod val="85000"/>
                  </a:schemeClr>
                </a:solidFill>
              </a:endParaRPr>
            </a:p>
          </xdr:txBody>
        </xdr:sp>
        <xdr:pic>
          <xdr:nvPicPr>
            <xdr:cNvPr id="21" name="Picture 20">
              <a:extLst>
                <a:ext uri="{FF2B5EF4-FFF2-40B4-BE49-F238E27FC236}">
                  <a16:creationId xmlns:a16="http://schemas.microsoft.com/office/drawing/2014/main" id="{30F75954-6FBE-472D-8CD4-6689E0E87E0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880360" y="27660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31" name="Group 30">
            <a:hlinkClick xmlns:r="http://schemas.openxmlformats.org/officeDocument/2006/relationships" r:id="rId9"/>
            <a:extLst>
              <a:ext uri="{FF2B5EF4-FFF2-40B4-BE49-F238E27FC236}">
                <a16:creationId xmlns:a16="http://schemas.microsoft.com/office/drawing/2014/main" id="{7B526370-AE82-4822-A20C-74F5A05D07BF}"/>
              </a:ext>
            </a:extLst>
          </xdr:cNvPr>
          <xdr:cNvGrpSpPr/>
        </xdr:nvGrpSpPr>
        <xdr:grpSpPr>
          <a:xfrm>
            <a:off x="2880360" y="3505098"/>
            <a:ext cx="1417320" cy="360000"/>
            <a:chOff x="2880360" y="3284220"/>
            <a:chExt cx="1417320" cy="360000"/>
          </a:xfrm>
        </xdr:grpSpPr>
        <xdr:sp macro="" textlink="">
          <xdr:nvSpPr>
            <xdr:cNvPr id="15" name="TextBox 14">
              <a:extLst>
                <a:ext uri="{FF2B5EF4-FFF2-40B4-BE49-F238E27FC236}">
                  <a16:creationId xmlns:a16="http://schemas.microsoft.com/office/drawing/2014/main" id="{35C5D67B-8B7A-4ED9-B14F-CD91A9B2119F}"/>
                </a:ext>
              </a:extLst>
            </xdr:cNvPr>
            <xdr:cNvSpPr txBox="1"/>
          </xdr:nvSpPr>
          <xdr:spPr>
            <a:xfrm>
              <a:off x="3291840" y="33118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Đầu</a:t>
              </a:r>
              <a:r>
                <a:rPr lang="en-US" sz="1200" baseline="0">
                  <a:solidFill>
                    <a:schemeClr val="bg1">
                      <a:lumMod val="85000"/>
                    </a:schemeClr>
                  </a:solidFill>
                </a:rPr>
                <a:t> tư</a:t>
              </a:r>
              <a:endParaRPr lang="en-US" sz="1200">
                <a:solidFill>
                  <a:schemeClr val="bg1">
                    <a:lumMod val="85000"/>
                  </a:schemeClr>
                </a:solidFill>
              </a:endParaRPr>
            </a:p>
          </xdr:txBody>
        </xdr:sp>
        <xdr:pic>
          <xdr:nvPicPr>
            <xdr:cNvPr id="23" name="Picture 22">
              <a:extLst>
                <a:ext uri="{FF2B5EF4-FFF2-40B4-BE49-F238E27FC236}">
                  <a16:creationId xmlns:a16="http://schemas.microsoft.com/office/drawing/2014/main" id="{021DA958-B624-463B-909A-3BD2FC3C545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880360" y="32842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32" name="Group 31">
            <a:hlinkClick xmlns:r="http://schemas.openxmlformats.org/officeDocument/2006/relationships" r:id="rId11"/>
            <a:extLst>
              <a:ext uri="{FF2B5EF4-FFF2-40B4-BE49-F238E27FC236}">
                <a16:creationId xmlns:a16="http://schemas.microsoft.com/office/drawing/2014/main" id="{2BA5B530-EC39-4B26-A1CC-437AF5A7EBB5}"/>
              </a:ext>
            </a:extLst>
          </xdr:cNvPr>
          <xdr:cNvGrpSpPr/>
        </xdr:nvGrpSpPr>
        <xdr:grpSpPr>
          <a:xfrm>
            <a:off x="2880360" y="4089264"/>
            <a:ext cx="1417320" cy="360000"/>
            <a:chOff x="2880360" y="3787140"/>
            <a:chExt cx="1417320" cy="360000"/>
          </a:xfrm>
        </xdr:grpSpPr>
        <xdr:sp macro="" textlink="">
          <xdr:nvSpPr>
            <xdr:cNvPr id="16" name="TextBox 15">
              <a:extLst>
                <a:ext uri="{FF2B5EF4-FFF2-40B4-BE49-F238E27FC236}">
                  <a16:creationId xmlns:a16="http://schemas.microsoft.com/office/drawing/2014/main" id="{3F4D8F82-40A9-4223-A99F-32FAECE91AB2}"/>
                </a:ext>
              </a:extLst>
            </xdr:cNvPr>
            <xdr:cNvSpPr txBox="1"/>
          </xdr:nvSpPr>
          <xdr:spPr>
            <a:xfrm>
              <a:off x="3291840" y="381474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Danh mục</a:t>
              </a:r>
            </a:p>
          </xdr:txBody>
        </xdr:sp>
        <xdr:pic>
          <xdr:nvPicPr>
            <xdr:cNvPr id="25" name="Picture 24">
              <a:extLst>
                <a:ext uri="{FF2B5EF4-FFF2-40B4-BE49-F238E27FC236}">
                  <a16:creationId xmlns:a16="http://schemas.microsoft.com/office/drawing/2014/main" id="{5D47E4FD-DDBB-42BB-A892-53FA48FA183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880360" y="378714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33" name="Group 32">
            <a:hlinkClick xmlns:r="http://schemas.openxmlformats.org/officeDocument/2006/relationships" r:id="rId13"/>
            <a:extLst>
              <a:ext uri="{FF2B5EF4-FFF2-40B4-BE49-F238E27FC236}">
                <a16:creationId xmlns:a16="http://schemas.microsoft.com/office/drawing/2014/main" id="{5FD86FEB-EBE2-42AD-A0A5-D6D16BE20118}"/>
              </a:ext>
            </a:extLst>
          </xdr:cNvPr>
          <xdr:cNvGrpSpPr/>
        </xdr:nvGrpSpPr>
        <xdr:grpSpPr>
          <a:xfrm>
            <a:off x="2880360" y="4673430"/>
            <a:ext cx="1417320" cy="360000"/>
            <a:chOff x="2880360" y="4322910"/>
            <a:chExt cx="1417320" cy="360000"/>
          </a:xfrm>
        </xdr:grpSpPr>
        <xdr:sp macro="" textlink="">
          <xdr:nvSpPr>
            <xdr:cNvPr id="17" name="TextBox 16">
              <a:extLst>
                <a:ext uri="{FF2B5EF4-FFF2-40B4-BE49-F238E27FC236}">
                  <a16:creationId xmlns:a16="http://schemas.microsoft.com/office/drawing/2014/main" id="{D820174A-A656-4413-B22C-1D9EAA3DB3C9}"/>
                </a:ext>
              </a:extLst>
            </xdr:cNvPr>
            <xdr:cNvSpPr txBox="1"/>
          </xdr:nvSpPr>
          <xdr:spPr>
            <a:xfrm>
              <a:off x="3291840" y="435051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Tổng</a:t>
              </a:r>
              <a:r>
                <a:rPr lang="en-US" sz="1200" baseline="0">
                  <a:solidFill>
                    <a:schemeClr val="bg1">
                      <a:lumMod val="85000"/>
                    </a:schemeClr>
                  </a:solidFill>
                </a:rPr>
                <a:t> hợp</a:t>
              </a:r>
              <a:endParaRPr lang="en-US" sz="1200">
                <a:solidFill>
                  <a:schemeClr val="bg1">
                    <a:lumMod val="85000"/>
                  </a:schemeClr>
                </a:solidFill>
              </a:endParaRPr>
            </a:p>
          </xdr:txBody>
        </xdr:sp>
        <xdr:pic>
          <xdr:nvPicPr>
            <xdr:cNvPr id="27" name="Picture 26">
              <a:extLst>
                <a:ext uri="{FF2B5EF4-FFF2-40B4-BE49-F238E27FC236}">
                  <a16:creationId xmlns:a16="http://schemas.microsoft.com/office/drawing/2014/main" id="{E11DFCC3-3B92-4598-898A-B7E4B545FD9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880360" y="432291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38" name="Group 37">
            <a:hlinkClick xmlns:r="http://schemas.openxmlformats.org/officeDocument/2006/relationships" r:id="rId15"/>
            <a:extLst>
              <a:ext uri="{FF2B5EF4-FFF2-40B4-BE49-F238E27FC236}">
                <a16:creationId xmlns:a16="http://schemas.microsoft.com/office/drawing/2014/main" id="{BE80DBC2-9C54-45CA-A9F5-D397798978A3}"/>
              </a:ext>
            </a:extLst>
          </xdr:cNvPr>
          <xdr:cNvGrpSpPr/>
        </xdr:nvGrpSpPr>
        <xdr:grpSpPr>
          <a:xfrm>
            <a:off x="5196840" y="858180"/>
            <a:ext cx="1440000" cy="360000"/>
            <a:chOff x="5196840" y="845820"/>
            <a:chExt cx="1440000" cy="360000"/>
          </a:xfrm>
        </xdr:grpSpPr>
        <xdr:sp macro="" textlink="">
          <xdr:nvSpPr>
            <xdr:cNvPr id="34" name="Rectangle: Rounded Corners 33">
              <a:extLst>
                <a:ext uri="{FF2B5EF4-FFF2-40B4-BE49-F238E27FC236}">
                  <a16:creationId xmlns:a16="http://schemas.microsoft.com/office/drawing/2014/main" id="{0BF91343-2B4B-4062-AB8C-559901FD3522}"/>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TextBox 34">
              <a:extLst>
                <a:ext uri="{FF2B5EF4-FFF2-40B4-BE49-F238E27FC236}">
                  <a16:creationId xmlns:a16="http://schemas.microsoft.com/office/drawing/2014/main" id="{5115EFC9-0F46-4CAA-A26F-63A26B561561}"/>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thu</a:t>
              </a:r>
              <a:endParaRPr lang="en-US" sz="1200">
                <a:solidFill>
                  <a:schemeClr val="bg1">
                    <a:lumMod val="85000"/>
                  </a:schemeClr>
                </a:solidFill>
              </a:endParaRPr>
            </a:p>
          </xdr:txBody>
        </xdr:sp>
        <xdr:pic>
          <xdr:nvPicPr>
            <xdr:cNvPr id="37" name="Picture 36">
              <a:extLst>
                <a:ext uri="{FF2B5EF4-FFF2-40B4-BE49-F238E27FC236}">
                  <a16:creationId xmlns:a16="http://schemas.microsoft.com/office/drawing/2014/main" id="{68BB4921-01DD-4C95-8C2F-8BF1BB2D3364}"/>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9" name="Group 38">
            <a:hlinkClick xmlns:r="http://schemas.openxmlformats.org/officeDocument/2006/relationships" r:id="rId18"/>
            <a:extLst>
              <a:ext uri="{FF2B5EF4-FFF2-40B4-BE49-F238E27FC236}">
                <a16:creationId xmlns:a16="http://schemas.microsoft.com/office/drawing/2014/main" id="{96491ABB-EBC5-40BB-8257-00968354EA91}"/>
              </a:ext>
            </a:extLst>
          </xdr:cNvPr>
          <xdr:cNvGrpSpPr/>
        </xdr:nvGrpSpPr>
        <xdr:grpSpPr>
          <a:xfrm>
            <a:off x="6847840" y="858180"/>
            <a:ext cx="1440000" cy="360000"/>
            <a:chOff x="5196840" y="845820"/>
            <a:chExt cx="1440000" cy="360000"/>
          </a:xfrm>
        </xdr:grpSpPr>
        <xdr:sp macro="" textlink="">
          <xdr:nvSpPr>
            <xdr:cNvPr id="40" name="Rectangle: Rounded Corners 39">
              <a:extLst>
                <a:ext uri="{FF2B5EF4-FFF2-40B4-BE49-F238E27FC236}">
                  <a16:creationId xmlns:a16="http://schemas.microsoft.com/office/drawing/2014/main" id="{86A83335-A9DE-4A43-AA54-6479863C6500}"/>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TextBox 40">
              <a:extLst>
                <a:ext uri="{FF2B5EF4-FFF2-40B4-BE49-F238E27FC236}">
                  <a16:creationId xmlns:a16="http://schemas.microsoft.com/office/drawing/2014/main" id="{196EFC49-26F0-4309-9507-F4070354EECB}"/>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chi</a:t>
              </a:r>
              <a:endParaRPr lang="en-US" sz="1200">
                <a:solidFill>
                  <a:schemeClr val="bg1">
                    <a:lumMod val="85000"/>
                  </a:schemeClr>
                </a:solidFill>
              </a:endParaRPr>
            </a:p>
          </xdr:txBody>
        </xdr:sp>
        <xdr:pic>
          <xdr:nvPicPr>
            <xdr:cNvPr id="42" name="Picture 41">
              <a:extLst>
                <a:ext uri="{FF2B5EF4-FFF2-40B4-BE49-F238E27FC236}">
                  <a16:creationId xmlns:a16="http://schemas.microsoft.com/office/drawing/2014/main" id="{117059A1-C469-4D8E-8DF1-A653C97846AB}"/>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43" name="Group 42">
            <a:hlinkClick xmlns:r="http://schemas.openxmlformats.org/officeDocument/2006/relationships" r:id="rId19"/>
            <a:extLst>
              <a:ext uri="{FF2B5EF4-FFF2-40B4-BE49-F238E27FC236}">
                <a16:creationId xmlns:a16="http://schemas.microsoft.com/office/drawing/2014/main" id="{2479F13C-6E95-4A9D-90B7-05F2E75A980B}"/>
              </a:ext>
            </a:extLst>
          </xdr:cNvPr>
          <xdr:cNvGrpSpPr/>
        </xdr:nvGrpSpPr>
        <xdr:grpSpPr>
          <a:xfrm>
            <a:off x="8498840" y="858180"/>
            <a:ext cx="1440000" cy="360000"/>
            <a:chOff x="5196840" y="845820"/>
            <a:chExt cx="1440000" cy="360000"/>
          </a:xfrm>
        </xdr:grpSpPr>
        <xdr:sp macro="" textlink="">
          <xdr:nvSpPr>
            <xdr:cNvPr id="44" name="Rectangle: Rounded Corners 43">
              <a:extLst>
                <a:ext uri="{FF2B5EF4-FFF2-40B4-BE49-F238E27FC236}">
                  <a16:creationId xmlns:a16="http://schemas.microsoft.com/office/drawing/2014/main" id="{A0AB6C42-E969-42B1-9E3B-D70973EB3BED}"/>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a:extLst>
                <a:ext uri="{FF2B5EF4-FFF2-40B4-BE49-F238E27FC236}">
                  <a16:creationId xmlns:a16="http://schemas.microsoft.com/office/drawing/2014/main" id="{A5C0A063-9C3E-4D91-83FA-EF82346C9AFF}"/>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tiết kiệm</a:t>
              </a:r>
              <a:endParaRPr lang="en-US" sz="1200">
                <a:solidFill>
                  <a:schemeClr val="bg1">
                    <a:lumMod val="85000"/>
                  </a:schemeClr>
                </a:solidFill>
              </a:endParaRPr>
            </a:p>
          </xdr:txBody>
        </xdr:sp>
        <xdr:pic>
          <xdr:nvPicPr>
            <xdr:cNvPr id="46" name="Picture 45">
              <a:extLst>
                <a:ext uri="{FF2B5EF4-FFF2-40B4-BE49-F238E27FC236}">
                  <a16:creationId xmlns:a16="http://schemas.microsoft.com/office/drawing/2014/main" id="{A71A3E7E-19DD-4459-BEBC-52A23BFF4093}"/>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47" name="Group 46">
            <a:hlinkClick xmlns:r="http://schemas.openxmlformats.org/officeDocument/2006/relationships" r:id="rId20"/>
            <a:extLst>
              <a:ext uri="{FF2B5EF4-FFF2-40B4-BE49-F238E27FC236}">
                <a16:creationId xmlns:a16="http://schemas.microsoft.com/office/drawing/2014/main" id="{D05F0D36-92F2-429C-B205-ED811B1C7A91}"/>
              </a:ext>
            </a:extLst>
          </xdr:cNvPr>
          <xdr:cNvGrpSpPr/>
        </xdr:nvGrpSpPr>
        <xdr:grpSpPr>
          <a:xfrm>
            <a:off x="10149840" y="858180"/>
            <a:ext cx="1440000" cy="360000"/>
            <a:chOff x="5196840" y="845820"/>
            <a:chExt cx="1440000" cy="360000"/>
          </a:xfrm>
        </xdr:grpSpPr>
        <xdr:sp macro="" textlink="">
          <xdr:nvSpPr>
            <xdr:cNvPr id="48" name="Rectangle: Rounded Corners 47">
              <a:extLst>
                <a:ext uri="{FF2B5EF4-FFF2-40B4-BE49-F238E27FC236}">
                  <a16:creationId xmlns:a16="http://schemas.microsoft.com/office/drawing/2014/main" id="{A1DA69DA-8250-4724-B9A3-61979738B321}"/>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TextBox 48">
              <a:extLst>
                <a:ext uri="{FF2B5EF4-FFF2-40B4-BE49-F238E27FC236}">
                  <a16:creationId xmlns:a16="http://schemas.microsoft.com/office/drawing/2014/main" id="{60124F06-E40F-4B50-8DC9-2E513E4E21B7}"/>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đầu tư</a:t>
              </a:r>
              <a:endParaRPr lang="en-US" sz="1200">
                <a:solidFill>
                  <a:schemeClr val="bg1">
                    <a:lumMod val="85000"/>
                  </a:schemeClr>
                </a:solidFill>
              </a:endParaRPr>
            </a:p>
          </xdr:txBody>
        </xdr:sp>
        <xdr:pic>
          <xdr:nvPicPr>
            <xdr:cNvPr id="50" name="Picture 49">
              <a:extLst>
                <a:ext uri="{FF2B5EF4-FFF2-40B4-BE49-F238E27FC236}">
                  <a16:creationId xmlns:a16="http://schemas.microsoft.com/office/drawing/2014/main" id="{4A045BF4-A3CF-4333-874F-F0AA14A2106B}"/>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53" name="TextBox 52">
            <a:hlinkClick xmlns:r="http://schemas.openxmlformats.org/officeDocument/2006/relationships" r:id="rId21"/>
            <a:extLst>
              <a:ext uri="{FF2B5EF4-FFF2-40B4-BE49-F238E27FC236}">
                <a16:creationId xmlns:a16="http://schemas.microsoft.com/office/drawing/2014/main" id="{170D4E2B-7054-4EF1-865E-A8DC5143E562}"/>
              </a:ext>
            </a:extLst>
          </xdr:cNvPr>
          <xdr:cNvSpPr txBox="1"/>
        </xdr:nvSpPr>
        <xdr:spPr>
          <a:xfrm>
            <a:off x="2872740" y="759714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i="1">
                <a:solidFill>
                  <a:schemeClr val="tx1">
                    <a:lumMod val="75000"/>
                    <a:lumOff val="25000"/>
                  </a:schemeClr>
                </a:solidFill>
              </a:rPr>
              <a:t>Version</a:t>
            </a:r>
            <a:r>
              <a:rPr lang="en-US" sz="1100" i="1" baseline="0">
                <a:solidFill>
                  <a:schemeClr val="tx1">
                    <a:lumMod val="75000"/>
                    <a:lumOff val="25000"/>
                  </a:schemeClr>
                </a:solidFill>
              </a:rPr>
              <a:t> 6.06.2023</a:t>
            </a:r>
            <a:endParaRPr lang="en-US" sz="1100" i="1">
              <a:solidFill>
                <a:schemeClr val="tx1">
                  <a:lumMod val="75000"/>
                  <a:lumOff val="25000"/>
                </a:schemeClr>
              </a:solidFill>
            </a:endParaRPr>
          </a:p>
        </xdr:txBody>
      </xdr:sp>
      <xdr:pic>
        <xdr:nvPicPr>
          <xdr:cNvPr id="57" name="Picture 56">
            <a:hlinkClick xmlns:r="http://schemas.openxmlformats.org/officeDocument/2006/relationships" r:id="rId22"/>
            <a:extLst>
              <a:ext uri="{FF2B5EF4-FFF2-40B4-BE49-F238E27FC236}">
                <a16:creationId xmlns:a16="http://schemas.microsoft.com/office/drawing/2014/main" id="{345DC306-D0B3-4961-AE8B-59F8650F0F5A}"/>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837473B0-CC2E-450A-ABE3-18F120FF3D39}">
                <a1611:picAttrSrcUrl xmlns:a1611="http://schemas.microsoft.com/office/drawing/2016/11/main" r:id="rId24"/>
              </a:ext>
            </a:extLst>
          </a:blip>
          <a:stretch>
            <a:fillRect/>
          </a:stretch>
        </xdr:blipFill>
        <xdr:spPr>
          <a:xfrm>
            <a:off x="1546098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61" name="Picture 60">
            <a:hlinkClick xmlns:r="http://schemas.openxmlformats.org/officeDocument/2006/relationships" r:id="rId25"/>
            <a:extLst>
              <a:ext uri="{FF2B5EF4-FFF2-40B4-BE49-F238E27FC236}">
                <a16:creationId xmlns:a16="http://schemas.microsoft.com/office/drawing/2014/main" id="{802A8196-A89A-4BB4-BF1C-18C073A5C2D4}"/>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837473B0-CC2E-450A-ABE3-18F120FF3D39}">
                <a1611:picAttrSrcUrl xmlns:a1611="http://schemas.microsoft.com/office/drawing/2016/11/main" r:id="rId27"/>
              </a:ext>
            </a:extLst>
          </a:blip>
          <a:stretch>
            <a:fillRect/>
          </a:stretch>
        </xdr:blipFill>
        <xdr:spPr>
          <a:xfrm>
            <a:off x="1593102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65" name="Picture 64">
            <a:hlinkClick xmlns:r="http://schemas.openxmlformats.org/officeDocument/2006/relationships" r:id="rId28"/>
            <a:extLst>
              <a:ext uri="{FF2B5EF4-FFF2-40B4-BE49-F238E27FC236}">
                <a16:creationId xmlns:a16="http://schemas.microsoft.com/office/drawing/2014/main" id="{CF11BE30-FD84-473F-8DD9-D6B90FDF92A4}"/>
              </a:ext>
            </a:extLst>
          </xdr:cNvPr>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val="0"/>
              </a:ext>
              <a:ext uri="{837473B0-CC2E-450A-ABE3-18F120FF3D39}">
                <a1611:picAttrSrcUrl xmlns:a1611="http://schemas.microsoft.com/office/drawing/2016/11/main" r:id="rId30"/>
              </a:ext>
            </a:extLst>
          </a:blip>
          <a:srcRect l="17980" r="16157"/>
          <a:stretch/>
        </xdr:blipFill>
        <xdr:spPr>
          <a:xfrm>
            <a:off x="16383000" y="894180"/>
            <a:ext cx="2895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xnSp macro="">
        <xdr:nvCxnSpPr>
          <xdr:cNvPr id="6" name="Straight Connector 5">
            <a:extLst>
              <a:ext uri="{FF2B5EF4-FFF2-40B4-BE49-F238E27FC236}">
                <a16:creationId xmlns:a16="http://schemas.microsoft.com/office/drawing/2014/main" id="{08185192-B5DD-4E01-8D1D-504DE9871326}"/>
              </a:ext>
            </a:extLst>
          </xdr:cNvPr>
          <xdr:cNvCxnSpPr/>
        </xdr:nvCxnSpPr>
        <xdr:spPr>
          <a:xfrm>
            <a:off x="2887980" y="1480980"/>
            <a:ext cx="1944000" cy="0"/>
          </a:xfrm>
          <a:prstGeom prst="line">
            <a:avLst/>
          </a:prstGeom>
          <a:ln>
            <a:solidFill>
              <a:srgbClr val="30313A"/>
            </a:solidFill>
          </a:ln>
        </xdr:spPr>
        <xdr:style>
          <a:lnRef idx="1">
            <a:schemeClr val="dk1"/>
          </a:lnRef>
          <a:fillRef idx="0">
            <a:schemeClr val="dk1"/>
          </a:fillRef>
          <a:effectRef idx="0">
            <a:schemeClr val="dk1"/>
          </a:effectRef>
          <a:fontRef idx="minor">
            <a:schemeClr val="tx1"/>
          </a:fontRef>
        </xdr:style>
      </xdr:cxnSp>
      <xdr:sp macro="" textlink="">
        <xdr:nvSpPr>
          <xdr:cNvPr id="51" name="Rectangle: Rounded Corners 50">
            <a:extLst>
              <a:ext uri="{FF2B5EF4-FFF2-40B4-BE49-F238E27FC236}">
                <a16:creationId xmlns:a16="http://schemas.microsoft.com/office/drawing/2014/main" id="{1FC9E58A-A92F-4F80-AEAB-3BCC120DDC0F}"/>
              </a:ext>
            </a:extLst>
          </xdr:cNvPr>
          <xdr:cNvSpPr/>
        </xdr:nvSpPr>
        <xdr:spPr>
          <a:xfrm>
            <a:off x="5432700" y="1724820"/>
            <a:ext cx="4500000" cy="2448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TextBox 10">
            <a:extLst>
              <a:ext uri="{FF2B5EF4-FFF2-40B4-BE49-F238E27FC236}">
                <a16:creationId xmlns:a16="http://schemas.microsoft.com/office/drawing/2014/main" id="{3088CC3B-16BE-4B32-80DB-BA36C7632DE1}"/>
              </a:ext>
            </a:extLst>
          </xdr:cNvPr>
          <xdr:cNvSpPr txBox="1"/>
        </xdr:nvSpPr>
        <xdr:spPr>
          <a:xfrm>
            <a:off x="5890260" y="1785780"/>
            <a:ext cx="403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rPr>
              <a:t>Số</a:t>
            </a:r>
            <a:r>
              <a:rPr lang="en-US" sz="1100" b="1" baseline="0">
                <a:solidFill>
                  <a:srgbClr val="00B0F0"/>
                </a:solidFill>
              </a:rPr>
              <a:t> tiền mặt còn lại trong các ví</a:t>
            </a:r>
            <a:endParaRPr lang="en-US" sz="1100" b="1">
              <a:solidFill>
                <a:srgbClr val="00B0F0"/>
              </a:solidFill>
            </a:endParaRPr>
          </a:p>
        </xdr:txBody>
      </xdr:sp>
      <xdr:pic>
        <xdr:nvPicPr>
          <xdr:cNvPr id="20" name="Picture 19">
            <a:extLst>
              <a:ext uri="{FF2B5EF4-FFF2-40B4-BE49-F238E27FC236}">
                <a16:creationId xmlns:a16="http://schemas.microsoft.com/office/drawing/2014/main" id="{BE316EE4-8A9A-412C-8E8E-76F0EC20AD35}"/>
              </a:ext>
            </a:extLst>
          </xdr:cNvPr>
          <xdr:cNvPicPr>
            <a:picLocks noChangeAspect="1"/>
          </xdr:cNvPicPr>
        </xdr:nvPicPr>
        <xdr:blipFill>
          <a:blip xmlns:r="http://schemas.openxmlformats.org/officeDocument/2006/relationships" r:embed="rId31" cstate="print">
            <a:duotone>
              <a:prstClr val="black"/>
              <a:schemeClr val="accent6">
                <a:tint val="45000"/>
                <a:satMod val="400000"/>
              </a:schemeClr>
            </a:duotone>
            <a:extLst>
              <a:ext uri="{BEBA8EAE-BF5A-486C-A8C5-ECC9F3942E4B}">
                <a14:imgProps xmlns:a14="http://schemas.microsoft.com/office/drawing/2010/main">
                  <a14:imgLayer r:embed="rId32">
                    <a14:imgEffect>
                      <a14:backgroundRemoval t="10000" b="90000" l="10000" r="90000">
                        <a14:foregroundMark x1="40523" y1="25327" x2="40523" y2="25327"/>
                        <a14:foregroundMark x1="49510" y1="44608" x2="49510" y2="44608"/>
                        <a14:foregroundMark x1="34804" y1="35621" x2="34804" y2="35621"/>
                        <a14:foregroundMark x1="29902" y1="35621" x2="29902" y2="35621"/>
                        <a14:foregroundMark x1="28268" y1="42484" x2="28268" y2="42484"/>
                        <a14:foregroundMark x1="28268" y1="42484" x2="28268" y2="42484"/>
                        <a14:foregroundMark x1="29902" y1="42157" x2="29902" y2="42157"/>
                        <a14:foregroundMark x1="40523" y1="43301" x2="40523" y2="43301"/>
                        <a14:foregroundMark x1="55229" y1="41667" x2="55229" y2="41667"/>
                        <a14:foregroundMark x1="58824" y1="41667" x2="58824" y2="41667"/>
                        <a14:foregroundMark x1="69118" y1="41340" x2="69118" y2="41340"/>
                        <a14:foregroundMark x1="57190" y1="33170" x2="34804" y2="65359"/>
                        <a14:foregroundMark x1="44608" y1="39706" x2="31536" y2="60131"/>
                        <a14:foregroundMark x1="39216" y1="42157" x2="31046" y2="73203"/>
                        <a14:foregroundMark x1="40523" y1="40033" x2="25327" y2="73203"/>
                        <a14:foregroundMark x1="36765" y1="39706" x2="34314" y2="74346"/>
                        <a14:foregroundMark x1="36765" y1="31863" x2="28595" y2="68301"/>
                        <a14:foregroundMark x1="31536" y1="31863" x2="30229" y2="81373"/>
                        <a14:foregroundMark x1="28595" y1="32353" x2="31536" y2="63725"/>
                        <a14:foregroundMark x1="36438" y1="38072" x2="45752" y2="81373"/>
                        <a14:foregroundMark x1="41667" y1="30719" x2="42484" y2="74020"/>
                        <a14:foregroundMark x1="36438" y1="29902" x2="51471" y2="83333"/>
                        <a14:foregroundMark x1="49346" y1="28922" x2="43954" y2="40850"/>
                        <a14:foregroundMark x1="45425" y1="29575" x2="41667" y2="38399"/>
                        <a14:foregroundMark x1="55392" y1="31209" x2="52451" y2="43301"/>
                        <a14:foregroundMark x1="49837" y1="30392" x2="51634" y2="59314"/>
                        <a14:foregroundMark x1="49183" y1="44771" x2="48856" y2="67647"/>
                        <a14:foregroundMark x1="47222" y1="61275" x2="49020" y2="73203"/>
                        <a14:foregroundMark x1="51961" y1="59150" x2="53758" y2="74673"/>
                        <a14:foregroundMark x1="50163" y1="58987" x2="49837" y2="70425"/>
                        <a14:foregroundMark x1="52941" y1="58824" x2="56863" y2="76144"/>
                        <a14:foregroundMark x1="55065" y1="59804" x2="56373" y2="71405"/>
                        <a14:foregroundMark x1="55065" y1="46732" x2="56046" y2="67320"/>
                        <a14:foregroundMark x1="54902" y1="44935" x2="55719" y2="62092"/>
                        <a14:foregroundMark x1="57680" y1="33824" x2="58333" y2="55065"/>
                        <a14:foregroundMark x1="57353" y1="28105" x2="58824" y2="52941"/>
                        <a14:foregroundMark x1="60621" y1="32843" x2="59967" y2="68627"/>
                        <a14:foregroundMark x1="55229" y1="50490" x2="58007" y2="74837"/>
                        <a14:foregroundMark x1="63399" y1="53268" x2="65033" y2="72222"/>
                        <a14:foregroundMark x1="63072" y1="58660" x2="59804" y2="72549"/>
                        <a14:foregroundMark x1="65850" y1="57680" x2="67810" y2="70752"/>
                        <a14:foregroundMark x1="68301" y1="62255" x2="66830" y2="72712"/>
                        <a14:foregroundMark x1="69771" y1="57680" x2="69771" y2="68301"/>
                        <a14:foregroundMark x1="71078" y1="58660" x2="71078" y2="70261"/>
                        <a14:foregroundMark x1="72712" y1="59150" x2="72712" y2="65850"/>
                        <a14:foregroundMark x1="65850" y1="43627" x2="65359" y2="59804"/>
                        <a14:foregroundMark x1="63562" y1="40359" x2="62908" y2="45588"/>
                        <a14:foregroundMark x1="62745" y1="32680" x2="62745" y2="43627"/>
                        <a14:foregroundMark x1="58007" y1="30882" x2="60784" y2="37908"/>
                        <a14:foregroundMark x1="60294" y1="30229" x2="66830" y2="46569"/>
                        <a14:foregroundMark x1="61275" y1="33333" x2="66830" y2="45098"/>
                        <a14:foregroundMark x1="64052" y1="32843" x2="71569" y2="50163"/>
                        <a14:foregroundMark x1="63399" y1="31699" x2="68627" y2="46732"/>
                        <a14:foregroundMark x1="70261" y1="33497" x2="75654" y2="50490"/>
                      </a14:backgroundRemoval>
                    </a14:imgEffect>
                    <a14:imgEffect>
                      <a14:saturation sat="33000"/>
                    </a14:imgEffect>
                  </a14:imgLayer>
                </a14:imgProps>
              </a:ext>
              <a:ext uri="{28A0092B-C50C-407E-A947-70E740481C1C}">
                <a14:useLocalDpi xmlns:a14="http://schemas.microsoft.com/office/drawing/2010/main" val="0"/>
              </a:ext>
            </a:extLst>
          </a:blip>
          <a:stretch>
            <a:fillRect/>
          </a:stretch>
        </xdr:blipFill>
        <xdr:spPr>
          <a:xfrm>
            <a:off x="5539740" y="1822562"/>
            <a:ext cx="286798" cy="286437"/>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sp macro="" textlink="">
        <xdr:nvSpPr>
          <xdr:cNvPr id="22" name="Rectangle: Rounded Corners 21">
            <a:extLst>
              <a:ext uri="{FF2B5EF4-FFF2-40B4-BE49-F238E27FC236}">
                <a16:creationId xmlns:a16="http://schemas.microsoft.com/office/drawing/2014/main" id="{E9FF6870-A8E6-4299-B8C0-3BE95B9E1D3B}"/>
              </a:ext>
            </a:extLst>
          </xdr:cNvPr>
          <xdr:cNvSpPr/>
        </xdr:nvSpPr>
        <xdr:spPr>
          <a:xfrm>
            <a:off x="5585460" y="2209800"/>
            <a:ext cx="2052000" cy="864000"/>
          </a:xfrm>
          <a:prstGeom prst="roundRect">
            <a:avLst>
              <a:gd name="adj" fmla="val 9894"/>
            </a:avLst>
          </a:prstGeom>
          <a:gradFill flip="none" rotWithShape="1">
            <a:gsLst>
              <a:gs pos="0">
                <a:srgbClr val="F6465D"/>
              </a:gs>
              <a:gs pos="100000">
                <a:srgbClr val="F98B98"/>
              </a:gs>
            </a:gsLst>
            <a:lin ang="0" scaled="0"/>
            <a:tileRect/>
          </a:gra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Rectangle: Rounded Corners 55">
            <a:extLst>
              <a:ext uri="{FF2B5EF4-FFF2-40B4-BE49-F238E27FC236}">
                <a16:creationId xmlns:a16="http://schemas.microsoft.com/office/drawing/2014/main" id="{8CC49DDB-D925-4529-845B-43CCA343ADC3}"/>
              </a:ext>
            </a:extLst>
          </xdr:cNvPr>
          <xdr:cNvSpPr/>
        </xdr:nvSpPr>
        <xdr:spPr>
          <a:xfrm>
            <a:off x="7726680" y="2209800"/>
            <a:ext cx="2052000" cy="864000"/>
          </a:xfrm>
          <a:prstGeom prst="roundRect">
            <a:avLst>
              <a:gd name="adj" fmla="val 9894"/>
            </a:avLst>
          </a:prstGeom>
          <a:gradFill flip="none" rotWithShape="1">
            <a:gsLst>
              <a:gs pos="100000">
                <a:srgbClr val="0ECB74"/>
              </a:gs>
              <a:gs pos="0">
                <a:srgbClr val="00B050"/>
              </a:gs>
            </a:gsLst>
            <a:lin ang="0" scaled="0"/>
            <a:tileRect/>
          </a:gra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8" name="Rectangle: Rounded Corners 57">
            <a:extLst>
              <a:ext uri="{FF2B5EF4-FFF2-40B4-BE49-F238E27FC236}">
                <a16:creationId xmlns:a16="http://schemas.microsoft.com/office/drawing/2014/main" id="{827E7C2C-8462-4D2B-89D4-B7F776B08F26}"/>
              </a:ext>
            </a:extLst>
          </xdr:cNvPr>
          <xdr:cNvSpPr/>
        </xdr:nvSpPr>
        <xdr:spPr>
          <a:xfrm>
            <a:off x="5585460" y="3192780"/>
            <a:ext cx="2052000" cy="864000"/>
          </a:xfrm>
          <a:prstGeom prst="roundRect">
            <a:avLst>
              <a:gd name="adj" fmla="val 9894"/>
            </a:avLst>
          </a:prstGeom>
          <a:gradFill flip="none" rotWithShape="1">
            <a:gsLst>
              <a:gs pos="0">
                <a:srgbClr val="0070C0"/>
              </a:gs>
              <a:gs pos="100000">
                <a:srgbClr val="21A0FF"/>
              </a:gs>
            </a:gsLst>
            <a:lin ang="0" scaled="0"/>
            <a:tileRect/>
          </a:gra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9" name="Rectangle: Rounded Corners 58">
            <a:extLst>
              <a:ext uri="{FF2B5EF4-FFF2-40B4-BE49-F238E27FC236}">
                <a16:creationId xmlns:a16="http://schemas.microsoft.com/office/drawing/2014/main" id="{B453B637-92BD-4031-812E-2ECD4AAE88FD}"/>
              </a:ext>
            </a:extLst>
          </xdr:cNvPr>
          <xdr:cNvSpPr/>
        </xdr:nvSpPr>
        <xdr:spPr>
          <a:xfrm>
            <a:off x="7726680" y="3192780"/>
            <a:ext cx="2052000" cy="864000"/>
          </a:xfrm>
          <a:prstGeom prst="roundRect">
            <a:avLst>
              <a:gd name="adj" fmla="val 9894"/>
            </a:avLst>
          </a:prstGeom>
          <a:gradFill flip="none" rotWithShape="1">
            <a:gsLst>
              <a:gs pos="0">
                <a:srgbClr val="7030A0"/>
              </a:gs>
              <a:gs pos="100000">
                <a:srgbClr val="AE78D6"/>
              </a:gs>
            </a:gsLst>
            <a:lin ang="0" scaled="0"/>
            <a:tileRect/>
          </a:gra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xnSp macro="">
        <xdr:nvCxnSpPr>
          <xdr:cNvPr id="26" name="Straight Connector 25">
            <a:extLst>
              <a:ext uri="{FF2B5EF4-FFF2-40B4-BE49-F238E27FC236}">
                <a16:creationId xmlns:a16="http://schemas.microsoft.com/office/drawing/2014/main" id="{BA741C03-6618-4047-8B33-D417629FCAF3}"/>
              </a:ext>
            </a:extLst>
          </xdr:cNvPr>
          <xdr:cNvCxnSpPr/>
        </xdr:nvCxnSpPr>
        <xdr:spPr>
          <a:xfrm>
            <a:off x="7075170" y="2569800"/>
            <a:ext cx="3435" cy="18000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grpSp>
        <xdr:nvGrpSpPr>
          <xdr:cNvPr id="68" name="Group 67">
            <a:extLst>
              <a:ext uri="{FF2B5EF4-FFF2-40B4-BE49-F238E27FC236}">
                <a16:creationId xmlns:a16="http://schemas.microsoft.com/office/drawing/2014/main" id="{E7578D33-BE03-4F22-A084-CEAB58A36AC5}"/>
              </a:ext>
            </a:extLst>
          </xdr:cNvPr>
          <xdr:cNvGrpSpPr/>
        </xdr:nvGrpSpPr>
        <xdr:grpSpPr>
          <a:xfrm>
            <a:off x="5585460" y="2209800"/>
            <a:ext cx="2052000" cy="702000"/>
            <a:chOff x="5631180" y="2377440"/>
            <a:chExt cx="2052000" cy="702000"/>
          </a:xfrm>
        </xdr:grpSpPr>
        <xdr:sp macro="" textlink="">
          <xdr:nvSpPr>
            <xdr:cNvPr id="67" name="Wave 66">
              <a:extLst>
                <a:ext uri="{FF2B5EF4-FFF2-40B4-BE49-F238E27FC236}">
                  <a16:creationId xmlns:a16="http://schemas.microsoft.com/office/drawing/2014/main" id="{6D9CE2E0-8B9C-4EC4-916C-F2B942FA35B4}"/>
                </a:ext>
              </a:extLst>
            </xdr:cNvPr>
            <xdr:cNvSpPr/>
          </xdr:nvSpPr>
          <xdr:spPr>
            <a:xfrm>
              <a:off x="5631180" y="2575440"/>
              <a:ext cx="2052000" cy="504000"/>
            </a:xfrm>
            <a:prstGeom prst="wave">
              <a:avLst/>
            </a:prstGeom>
            <a:solidFill>
              <a:srgbClr val="FFFFFF">
                <a:alpha val="10196"/>
              </a:srgb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TONG_HOP!K13">
          <xdr:nvSpPr>
            <xdr:cNvPr id="62" name="TextBox 61">
              <a:extLst>
                <a:ext uri="{FF2B5EF4-FFF2-40B4-BE49-F238E27FC236}">
                  <a16:creationId xmlns:a16="http://schemas.microsoft.com/office/drawing/2014/main" id="{85883CCC-B01B-4E40-BFEE-C02ACD76DC42}"/>
                </a:ext>
              </a:extLst>
            </xdr:cNvPr>
            <xdr:cNvSpPr txBox="1"/>
          </xdr:nvSpPr>
          <xdr:spPr>
            <a:xfrm>
              <a:off x="5631180" y="2647440"/>
              <a:ext cx="151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5CB6D538-3B46-411C-95F2-E9434B0A07BD}" type="TxLink">
                <a:rPr lang="en-US" sz="1600" b="1" i="0" u="none" strike="noStrike">
                  <a:solidFill>
                    <a:srgbClr val="FFFFFF"/>
                  </a:solidFill>
                  <a:latin typeface="Calibri"/>
                  <a:ea typeface="+mn-ea"/>
                  <a:cs typeface="Calibri"/>
                </a:rPr>
                <a:pPr marL="0" indent="0" algn="r"/>
                <a:t> 380,000 </a:t>
              </a:fld>
              <a:endParaRPr lang="en-US" sz="2400" b="1">
                <a:solidFill>
                  <a:schemeClr val="bg1"/>
                </a:solidFill>
                <a:latin typeface="+mn-lt"/>
                <a:ea typeface="+mn-ea"/>
                <a:cs typeface="+mn-cs"/>
              </a:endParaRPr>
            </a:p>
          </xdr:txBody>
        </xdr:sp>
        <xdr:sp macro="" textlink="">
          <xdr:nvSpPr>
            <xdr:cNvPr id="63" name="TextBox 62">
              <a:extLst>
                <a:ext uri="{FF2B5EF4-FFF2-40B4-BE49-F238E27FC236}">
                  <a16:creationId xmlns:a16="http://schemas.microsoft.com/office/drawing/2014/main" id="{266F29D2-BEF4-43EA-A53E-01B177350A13}"/>
                </a:ext>
              </a:extLst>
            </xdr:cNvPr>
            <xdr:cNvSpPr txBox="1"/>
          </xdr:nvSpPr>
          <xdr:spPr>
            <a:xfrm>
              <a:off x="7107180" y="2647440"/>
              <a:ext cx="576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solidFill>
                </a:rPr>
                <a:t>VNĐ</a:t>
              </a:r>
            </a:p>
          </xdr:txBody>
        </xdr:sp>
        <xdr:sp macro="" textlink="">
          <xdr:nvSpPr>
            <xdr:cNvPr id="60" name="TextBox 59">
              <a:extLst>
                <a:ext uri="{FF2B5EF4-FFF2-40B4-BE49-F238E27FC236}">
                  <a16:creationId xmlns:a16="http://schemas.microsoft.com/office/drawing/2014/main" id="{0C4D7F76-C64E-46BF-B5E7-9E441922AC9C}"/>
                </a:ext>
              </a:extLst>
            </xdr:cNvPr>
            <xdr:cNvSpPr txBox="1"/>
          </xdr:nvSpPr>
          <xdr:spPr>
            <a:xfrm>
              <a:off x="5631180" y="2377440"/>
              <a:ext cx="200406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bg1"/>
                  </a:solidFill>
                </a:rPr>
                <a:t>Tài</a:t>
              </a:r>
              <a:r>
                <a:rPr lang="en-US" sz="1100" b="0" baseline="0">
                  <a:solidFill>
                    <a:schemeClr val="bg1"/>
                  </a:solidFill>
                </a:rPr>
                <a:t> khoản ví Sống</a:t>
              </a:r>
              <a:endParaRPr lang="en-US" sz="1100" b="0">
                <a:solidFill>
                  <a:schemeClr val="bg1"/>
                </a:solidFill>
              </a:endParaRPr>
            </a:p>
          </xdr:txBody>
        </xdr:sp>
      </xdr:grpSp>
      <xdr:grpSp>
        <xdr:nvGrpSpPr>
          <xdr:cNvPr id="69" name="Group 68">
            <a:extLst>
              <a:ext uri="{FF2B5EF4-FFF2-40B4-BE49-F238E27FC236}">
                <a16:creationId xmlns:a16="http://schemas.microsoft.com/office/drawing/2014/main" id="{683E9C21-7603-49C5-8769-AAC64BF9A2F8}"/>
              </a:ext>
            </a:extLst>
          </xdr:cNvPr>
          <xdr:cNvGrpSpPr/>
        </xdr:nvGrpSpPr>
        <xdr:grpSpPr>
          <a:xfrm>
            <a:off x="7726680" y="3192780"/>
            <a:ext cx="2052000" cy="702000"/>
            <a:chOff x="5631180" y="2377440"/>
            <a:chExt cx="2052000" cy="702000"/>
          </a:xfrm>
        </xdr:grpSpPr>
        <xdr:sp macro="" textlink="">
          <xdr:nvSpPr>
            <xdr:cNvPr id="70" name="Wave 69">
              <a:extLst>
                <a:ext uri="{FF2B5EF4-FFF2-40B4-BE49-F238E27FC236}">
                  <a16:creationId xmlns:a16="http://schemas.microsoft.com/office/drawing/2014/main" id="{24A02FC4-0BF9-48D4-A78D-E15DF5C97983}"/>
                </a:ext>
              </a:extLst>
            </xdr:cNvPr>
            <xdr:cNvSpPr/>
          </xdr:nvSpPr>
          <xdr:spPr>
            <a:xfrm>
              <a:off x="5631180" y="2575440"/>
              <a:ext cx="2052000" cy="504000"/>
            </a:xfrm>
            <a:prstGeom prst="wave">
              <a:avLst/>
            </a:prstGeom>
            <a:solidFill>
              <a:srgbClr val="FFFFFF">
                <a:alpha val="10196"/>
              </a:srgb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TONG_HOP!K16">
          <xdr:nvSpPr>
            <xdr:cNvPr id="71" name="TextBox 70">
              <a:extLst>
                <a:ext uri="{FF2B5EF4-FFF2-40B4-BE49-F238E27FC236}">
                  <a16:creationId xmlns:a16="http://schemas.microsoft.com/office/drawing/2014/main" id="{465BF7E3-6F8B-4067-B265-9BA8E8FB991D}"/>
                </a:ext>
              </a:extLst>
            </xdr:cNvPr>
            <xdr:cNvSpPr txBox="1"/>
          </xdr:nvSpPr>
          <xdr:spPr>
            <a:xfrm>
              <a:off x="5631180" y="2647440"/>
              <a:ext cx="151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3BD2D25A-FE7D-4D1B-B2ED-FA9F15B6CABA}" type="TxLink">
                <a:rPr lang="en-US" sz="1600" b="1" i="0" u="none" strike="noStrike">
                  <a:solidFill>
                    <a:srgbClr val="FFFFFF"/>
                  </a:solidFill>
                  <a:latin typeface="Calibri"/>
                  <a:ea typeface="+mn-ea"/>
                  <a:cs typeface="Calibri"/>
                </a:rPr>
                <a:pPr marL="0" indent="0" algn="r"/>
                <a:t> 920,000 </a:t>
              </a:fld>
              <a:endParaRPr lang="en-US" sz="2400" b="1">
                <a:solidFill>
                  <a:schemeClr val="bg1"/>
                </a:solidFill>
                <a:latin typeface="+mn-lt"/>
                <a:ea typeface="+mn-ea"/>
                <a:cs typeface="+mn-cs"/>
              </a:endParaRPr>
            </a:p>
          </xdr:txBody>
        </xdr:sp>
        <xdr:sp macro="" textlink="">
          <xdr:nvSpPr>
            <xdr:cNvPr id="72" name="TextBox 71">
              <a:extLst>
                <a:ext uri="{FF2B5EF4-FFF2-40B4-BE49-F238E27FC236}">
                  <a16:creationId xmlns:a16="http://schemas.microsoft.com/office/drawing/2014/main" id="{3EBB9CF8-37B7-49C8-8418-0505FCDA2654}"/>
                </a:ext>
              </a:extLst>
            </xdr:cNvPr>
            <xdr:cNvSpPr txBox="1"/>
          </xdr:nvSpPr>
          <xdr:spPr>
            <a:xfrm>
              <a:off x="7107180" y="2647440"/>
              <a:ext cx="576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solidFill>
                </a:rPr>
                <a:t>VNĐ</a:t>
              </a:r>
            </a:p>
          </xdr:txBody>
        </xdr:sp>
        <xdr:sp macro="" textlink="">
          <xdr:nvSpPr>
            <xdr:cNvPr id="73" name="TextBox 72">
              <a:extLst>
                <a:ext uri="{FF2B5EF4-FFF2-40B4-BE49-F238E27FC236}">
                  <a16:creationId xmlns:a16="http://schemas.microsoft.com/office/drawing/2014/main" id="{ACF8D48D-37ED-466A-B3CF-EB9FF876321D}"/>
                </a:ext>
              </a:extLst>
            </xdr:cNvPr>
            <xdr:cNvSpPr txBox="1"/>
          </xdr:nvSpPr>
          <xdr:spPr>
            <a:xfrm>
              <a:off x="5631180" y="2377440"/>
              <a:ext cx="200406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bg1"/>
                  </a:solidFill>
                </a:rPr>
                <a:t>Tài</a:t>
              </a:r>
              <a:r>
                <a:rPr lang="en-US" sz="1100" b="0" baseline="0">
                  <a:solidFill>
                    <a:schemeClr val="bg1"/>
                  </a:solidFill>
                </a:rPr>
                <a:t> khoản ví Tự do tài chính</a:t>
              </a:r>
              <a:endParaRPr lang="en-US" sz="1100" b="0">
                <a:solidFill>
                  <a:schemeClr val="bg1"/>
                </a:solidFill>
              </a:endParaRPr>
            </a:p>
          </xdr:txBody>
        </xdr:sp>
      </xdr:grpSp>
      <xdr:grpSp>
        <xdr:nvGrpSpPr>
          <xdr:cNvPr id="74" name="Group 73">
            <a:extLst>
              <a:ext uri="{FF2B5EF4-FFF2-40B4-BE49-F238E27FC236}">
                <a16:creationId xmlns:a16="http://schemas.microsoft.com/office/drawing/2014/main" id="{05FAD69D-6BEE-469C-B78D-0B5B8100CFD1}"/>
              </a:ext>
            </a:extLst>
          </xdr:cNvPr>
          <xdr:cNvGrpSpPr/>
        </xdr:nvGrpSpPr>
        <xdr:grpSpPr>
          <a:xfrm>
            <a:off x="5585460" y="3192780"/>
            <a:ext cx="2052000" cy="702000"/>
            <a:chOff x="5631180" y="2377440"/>
            <a:chExt cx="2052000" cy="702000"/>
          </a:xfrm>
        </xdr:grpSpPr>
        <xdr:sp macro="" textlink="">
          <xdr:nvSpPr>
            <xdr:cNvPr id="75" name="Wave 74">
              <a:extLst>
                <a:ext uri="{FF2B5EF4-FFF2-40B4-BE49-F238E27FC236}">
                  <a16:creationId xmlns:a16="http://schemas.microsoft.com/office/drawing/2014/main" id="{337038A0-458E-41C2-888A-A35A1C2C5D38}"/>
                </a:ext>
              </a:extLst>
            </xdr:cNvPr>
            <xdr:cNvSpPr/>
          </xdr:nvSpPr>
          <xdr:spPr>
            <a:xfrm>
              <a:off x="5631180" y="2575440"/>
              <a:ext cx="2052000" cy="504000"/>
            </a:xfrm>
            <a:prstGeom prst="wave">
              <a:avLst/>
            </a:prstGeom>
            <a:solidFill>
              <a:srgbClr val="FFFFFF">
                <a:alpha val="10196"/>
              </a:srgb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TONG_HOP!K15">
          <xdr:nvSpPr>
            <xdr:cNvPr id="76" name="TextBox 75">
              <a:extLst>
                <a:ext uri="{FF2B5EF4-FFF2-40B4-BE49-F238E27FC236}">
                  <a16:creationId xmlns:a16="http://schemas.microsoft.com/office/drawing/2014/main" id="{81E17BF5-52E4-424A-A796-24C7605CE4DB}"/>
                </a:ext>
              </a:extLst>
            </xdr:cNvPr>
            <xdr:cNvSpPr txBox="1"/>
          </xdr:nvSpPr>
          <xdr:spPr>
            <a:xfrm>
              <a:off x="5631180" y="2647440"/>
              <a:ext cx="151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3480C9B7-42CB-4013-9BDD-3825238C9EC7}" type="TxLink">
                <a:rPr lang="en-US" sz="1600" b="1" i="0" u="none" strike="noStrike">
                  <a:solidFill>
                    <a:srgbClr val="FFFFFF"/>
                  </a:solidFill>
                  <a:latin typeface="Calibri"/>
                  <a:ea typeface="+mn-ea"/>
                  <a:cs typeface="Calibri"/>
                </a:rPr>
                <a:pPr marL="0" indent="0" algn="r"/>
                <a:t> 8,950,000 </a:t>
              </a:fld>
              <a:endParaRPr lang="en-US" sz="2400" b="1">
                <a:solidFill>
                  <a:schemeClr val="bg1"/>
                </a:solidFill>
                <a:latin typeface="+mn-lt"/>
                <a:ea typeface="+mn-ea"/>
                <a:cs typeface="+mn-cs"/>
              </a:endParaRPr>
            </a:p>
          </xdr:txBody>
        </xdr:sp>
        <xdr:sp macro="" textlink="">
          <xdr:nvSpPr>
            <xdr:cNvPr id="77" name="TextBox 76">
              <a:extLst>
                <a:ext uri="{FF2B5EF4-FFF2-40B4-BE49-F238E27FC236}">
                  <a16:creationId xmlns:a16="http://schemas.microsoft.com/office/drawing/2014/main" id="{5786B779-8F8C-4D35-9121-F0A5469076CB}"/>
                </a:ext>
              </a:extLst>
            </xdr:cNvPr>
            <xdr:cNvSpPr txBox="1"/>
          </xdr:nvSpPr>
          <xdr:spPr>
            <a:xfrm>
              <a:off x="7107180" y="2647440"/>
              <a:ext cx="576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solidFill>
                </a:rPr>
                <a:t>VNĐ</a:t>
              </a:r>
            </a:p>
          </xdr:txBody>
        </xdr:sp>
        <xdr:sp macro="" textlink="">
          <xdr:nvSpPr>
            <xdr:cNvPr id="78" name="TextBox 77">
              <a:extLst>
                <a:ext uri="{FF2B5EF4-FFF2-40B4-BE49-F238E27FC236}">
                  <a16:creationId xmlns:a16="http://schemas.microsoft.com/office/drawing/2014/main" id="{440AAC6B-6BAE-4796-9B64-F4A275606FD1}"/>
                </a:ext>
              </a:extLst>
            </xdr:cNvPr>
            <xdr:cNvSpPr txBox="1"/>
          </xdr:nvSpPr>
          <xdr:spPr>
            <a:xfrm>
              <a:off x="5631180" y="2377440"/>
              <a:ext cx="200406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bg1"/>
                  </a:solidFill>
                </a:rPr>
                <a:t>Tài</a:t>
              </a:r>
              <a:r>
                <a:rPr lang="en-US" sz="1100" b="0" baseline="0">
                  <a:solidFill>
                    <a:schemeClr val="bg1"/>
                  </a:solidFill>
                </a:rPr>
                <a:t> khoản ví Đầu tư</a:t>
              </a:r>
              <a:endParaRPr lang="en-US" sz="1100" b="0">
                <a:solidFill>
                  <a:schemeClr val="bg1"/>
                </a:solidFill>
              </a:endParaRPr>
            </a:p>
          </xdr:txBody>
        </xdr:sp>
      </xdr:grpSp>
      <xdr:grpSp>
        <xdr:nvGrpSpPr>
          <xdr:cNvPr id="79" name="Group 78">
            <a:extLst>
              <a:ext uri="{FF2B5EF4-FFF2-40B4-BE49-F238E27FC236}">
                <a16:creationId xmlns:a16="http://schemas.microsoft.com/office/drawing/2014/main" id="{8060743F-AC87-415E-80B4-3F99D6A8B3EC}"/>
              </a:ext>
            </a:extLst>
          </xdr:cNvPr>
          <xdr:cNvGrpSpPr/>
        </xdr:nvGrpSpPr>
        <xdr:grpSpPr>
          <a:xfrm>
            <a:off x="7726680" y="2209800"/>
            <a:ext cx="2052000" cy="702000"/>
            <a:chOff x="5631180" y="2377440"/>
            <a:chExt cx="2052000" cy="702000"/>
          </a:xfrm>
        </xdr:grpSpPr>
        <xdr:sp macro="" textlink="">
          <xdr:nvSpPr>
            <xdr:cNvPr id="80" name="Wave 79">
              <a:extLst>
                <a:ext uri="{FF2B5EF4-FFF2-40B4-BE49-F238E27FC236}">
                  <a16:creationId xmlns:a16="http://schemas.microsoft.com/office/drawing/2014/main" id="{795DB16D-F5DD-419D-A9FA-3B75AE0E7CCD}"/>
                </a:ext>
              </a:extLst>
            </xdr:cNvPr>
            <xdr:cNvSpPr/>
          </xdr:nvSpPr>
          <xdr:spPr>
            <a:xfrm>
              <a:off x="5631180" y="2575440"/>
              <a:ext cx="2052000" cy="504000"/>
            </a:xfrm>
            <a:prstGeom prst="wave">
              <a:avLst/>
            </a:prstGeom>
            <a:solidFill>
              <a:srgbClr val="FFFFFF">
                <a:alpha val="10196"/>
              </a:srgb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TONG_HOP!K14">
          <xdr:nvSpPr>
            <xdr:cNvPr id="81" name="TextBox 80">
              <a:extLst>
                <a:ext uri="{FF2B5EF4-FFF2-40B4-BE49-F238E27FC236}">
                  <a16:creationId xmlns:a16="http://schemas.microsoft.com/office/drawing/2014/main" id="{80D1A8A7-245A-4636-A52A-1D2B1FE47B98}"/>
                </a:ext>
              </a:extLst>
            </xdr:cNvPr>
            <xdr:cNvSpPr txBox="1"/>
          </xdr:nvSpPr>
          <xdr:spPr>
            <a:xfrm>
              <a:off x="5631180" y="2647440"/>
              <a:ext cx="151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2A18FB6C-8110-466B-B0BF-5DED4C970108}" type="TxLink">
                <a:rPr lang="en-US" sz="1600" b="1" i="0" u="none" strike="noStrike">
                  <a:solidFill>
                    <a:srgbClr val="FFFFFF"/>
                  </a:solidFill>
                  <a:latin typeface="Calibri"/>
                  <a:ea typeface="+mn-ea"/>
                  <a:cs typeface="Calibri"/>
                </a:rPr>
                <a:pPr marL="0" indent="0" algn="r"/>
                <a:t> 20,750,000 </a:t>
              </a:fld>
              <a:endParaRPr lang="en-US" sz="2400" b="1">
                <a:solidFill>
                  <a:schemeClr val="bg1"/>
                </a:solidFill>
                <a:latin typeface="+mn-lt"/>
                <a:ea typeface="+mn-ea"/>
                <a:cs typeface="+mn-cs"/>
              </a:endParaRPr>
            </a:p>
          </xdr:txBody>
        </xdr:sp>
        <xdr:sp macro="" textlink="">
          <xdr:nvSpPr>
            <xdr:cNvPr id="82" name="TextBox 81">
              <a:extLst>
                <a:ext uri="{FF2B5EF4-FFF2-40B4-BE49-F238E27FC236}">
                  <a16:creationId xmlns:a16="http://schemas.microsoft.com/office/drawing/2014/main" id="{572D0C88-AD21-4776-AE92-DC11F5254EF4}"/>
                </a:ext>
              </a:extLst>
            </xdr:cNvPr>
            <xdr:cNvSpPr txBox="1"/>
          </xdr:nvSpPr>
          <xdr:spPr>
            <a:xfrm>
              <a:off x="7107180" y="2647440"/>
              <a:ext cx="576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solidFill>
                </a:rPr>
                <a:t>VNĐ</a:t>
              </a:r>
            </a:p>
          </xdr:txBody>
        </xdr:sp>
        <xdr:sp macro="" textlink="">
          <xdr:nvSpPr>
            <xdr:cNvPr id="83" name="TextBox 82">
              <a:extLst>
                <a:ext uri="{FF2B5EF4-FFF2-40B4-BE49-F238E27FC236}">
                  <a16:creationId xmlns:a16="http://schemas.microsoft.com/office/drawing/2014/main" id="{0F759E13-693A-44C1-97C6-C3733989AAB8}"/>
                </a:ext>
              </a:extLst>
            </xdr:cNvPr>
            <xdr:cNvSpPr txBox="1"/>
          </xdr:nvSpPr>
          <xdr:spPr>
            <a:xfrm>
              <a:off x="5631180" y="2377440"/>
              <a:ext cx="200406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bg1"/>
                  </a:solidFill>
                </a:rPr>
                <a:t>Tài</a:t>
              </a:r>
              <a:r>
                <a:rPr lang="en-US" sz="1100" b="0" baseline="0">
                  <a:solidFill>
                    <a:schemeClr val="bg1"/>
                  </a:solidFill>
                </a:rPr>
                <a:t> khoản ví Tiết kiệm</a:t>
              </a:r>
              <a:endParaRPr lang="en-US" sz="1100" b="0">
                <a:solidFill>
                  <a:schemeClr val="bg1"/>
                </a:solidFill>
              </a:endParaRPr>
            </a:p>
          </xdr:txBody>
        </xdr:sp>
      </xdr:grpSp>
      <xdr:sp macro="" textlink="">
        <xdr:nvSpPr>
          <xdr:cNvPr id="84" name="Oval 83">
            <a:extLst>
              <a:ext uri="{FF2B5EF4-FFF2-40B4-BE49-F238E27FC236}">
                <a16:creationId xmlns:a16="http://schemas.microsoft.com/office/drawing/2014/main" id="{3E2FB154-2B14-4615-A389-9DB0F36CD5A5}"/>
              </a:ext>
            </a:extLst>
          </xdr:cNvPr>
          <xdr:cNvSpPr/>
        </xdr:nvSpPr>
        <xdr:spPr>
          <a:xfrm>
            <a:off x="5692140" y="2910840"/>
            <a:ext cx="108000" cy="108000"/>
          </a:xfrm>
          <a:prstGeom prst="ellipse">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85" name="Oval 84">
            <a:extLst>
              <a:ext uri="{FF2B5EF4-FFF2-40B4-BE49-F238E27FC236}">
                <a16:creationId xmlns:a16="http://schemas.microsoft.com/office/drawing/2014/main" id="{52006A1F-1E50-4B1F-96AA-91E7508D779D}"/>
              </a:ext>
            </a:extLst>
          </xdr:cNvPr>
          <xdr:cNvSpPr/>
        </xdr:nvSpPr>
        <xdr:spPr>
          <a:xfrm>
            <a:off x="5974080" y="2872740"/>
            <a:ext cx="180000" cy="180000"/>
          </a:xfrm>
          <a:prstGeom prst="ellipse">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86" name="Oval 85">
            <a:extLst>
              <a:ext uri="{FF2B5EF4-FFF2-40B4-BE49-F238E27FC236}">
                <a16:creationId xmlns:a16="http://schemas.microsoft.com/office/drawing/2014/main" id="{1312DDFF-BD67-4A1C-A2A1-5106DB2DED01}"/>
              </a:ext>
            </a:extLst>
          </xdr:cNvPr>
          <xdr:cNvSpPr/>
        </xdr:nvSpPr>
        <xdr:spPr>
          <a:xfrm>
            <a:off x="6309360" y="2865120"/>
            <a:ext cx="72000" cy="72000"/>
          </a:xfrm>
          <a:prstGeom prst="ellipse">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87" name="Oval 86">
            <a:extLst>
              <a:ext uri="{FF2B5EF4-FFF2-40B4-BE49-F238E27FC236}">
                <a16:creationId xmlns:a16="http://schemas.microsoft.com/office/drawing/2014/main" id="{284E5DB2-DC4A-4778-921A-CBFCB2F86794}"/>
              </a:ext>
            </a:extLst>
          </xdr:cNvPr>
          <xdr:cNvSpPr/>
        </xdr:nvSpPr>
        <xdr:spPr>
          <a:xfrm>
            <a:off x="6438900" y="2971800"/>
            <a:ext cx="72000" cy="72000"/>
          </a:xfrm>
          <a:prstGeom prst="ellipse">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88" name="Oval 87">
            <a:extLst>
              <a:ext uri="{FF2B5EF4-FFF2-40B4-BE49-F238E27FC236}">
                <a16:creationId xmlns:a16="http://schemas.microsoft.com/office/drawing/2014/main" id="{53A970B6-9F96-4E4F-8C80-A6404D139F8D}"/>
              </a:ext>
            </a:extLst>
          </xdr:cNvPr>
          <xdr:cNvSpPr/>
        </xdr:nvSpPr>
        <xdr:spPr>
          <a:xfrm>
            <a:off x="6720840" y="2887980"/>
            <a:ext cx="72000" cy="72000"/>
          </a:xfrm>
          <a:prstGeom prst="ellipse">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89" name="Oval 88">
            <a:extLst>
              <a:ext uri="{FF2B5EF4-FFF2-40B4-BE49-F238E27FC236}">
                <a16:creationId xmlns:a16="http://schemas.microsoft.com/office/drawing/2014/main" id="{73F1B7A6-D290-4853-A25A-545264A645C3}"/>
              </a:ext>
            </a:extLst>
          </xdr:cNvPr>
          <xdr:cNvSpPr/>
        </xdr:nvSpPr>
        <xdr:spPr>
          <a:xfrm>
            <a:off x="7002780" y="2788920"/>
            <a:ext cx="72000" cy="72000"/>
          </a:xfrm>
          <a:prstGeom prst="ellipse">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90" name="Oval 89">
            <a:extLst>
              <a:ext uri="{FF2B5EF4-FFF2-40B4-BE49-F238E27FC236}">
                <a16:creationId xmlns:a16="http://schemas.microsoft.com/office/drawing/2014/main" id="{E0ACD607-6AEA-4AA6-B964-BC8320165220}"/>
              </a:ext>
            </a:extLst>
          </xdr:cNvPr>
          <xdr:cNvSpPr/>
        </xdr:nvSpPr>
        <xdr:spPr>
          <a:xfrm>
            <a:off x="7338060" y="2964180"/>
            <a:ext cx="108000" cy="108000"/>
          </a:xfrm>
          <a:prstGeom prst="ellipse">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91" name="Oval 90">
            <a:extLst>
              <a:ext uri="{FF2B5EF4-FFF2-40B4-BE49-F238E27FC236}">
                <a16:creationId xmlns:a16="http://schemas.microsoft.com/office/drawing/2014/main" id="{D9467152-66B3-4720-8156-689B9AA71646}"/>
              </a:ext>
            </a:extLst>
          </xdr:cNvPr>
          <xdr:cNvSpPr/>
        </xdr:nvSpPr>
        <xdr:spPr>
          <a:xfrm>
            <a:off x="5638800" y="2636520"/>
            <a:ext cx="72000" cy="72000"/>
          </a:xfrm>
          <a:prstGeom prst="ellipse">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92" name="Oval 91">
            <a:extLst>
              <a:ext uri="{FF2B5EF4-FFF2-40B4-BE49-F238E27FC236}">
                <a16:creationId xmlns:a16="http://schemas.microsoft.com/office/drawing/2014/main" id="{C223AB3C-0D54-4049-8485-5CDC6B3643CB}"/>
              </a:ext>
            </a:extLst>
          </xdr:cNvPr>
          <xdr:cNvSpPr/>
        </xdr:nvSpPr>
        <xdr:spPr>
          <a:xfrm>
            <a:off x="7406640" y="2308860"/>
            <a:ext cx="72000" cy="72000"/>
          </a:xfrm>
          <a:prstGeom prst="ellipse">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93" name="Oval 92">
            <a:extLst>
              <a:ext uri="{FF2B5EF4-FFF2-40B4-BE49-F238E27FC236}">
                <a16:creationId xmlns:a16="http://schemas.microsoft.com/office/drawing/2014/main" id="{1335DB2F-5996-4E30-980D-B5FDFCB11C52}"/>
              </a:ext>
            </a:extLst>
          </xdr:cNvPr>
          <xdr:cNvSpPr/>
        </xdr:nvSpPr>
        <xdr:spPr>
          <a:xfrm>
            <a:off x="7056120" y="2293620"/>
            <a:ext cx="36000" cy="36000"/>
          </a:xfrm>
          <a:prstGeom prst="ellipse">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94" name="Oval 93">
            <a:extLst>
              <a:ext uri="{FF2B5EF4-FFF2-40B4-BE49-F238E27FC236}">
                <a16:creationId xmlns:a16="http://schemas.microsoft.com/office/drawing/2014/main" id="{2BE2CE8D-20B8-4C21-9D3E-4254CB9840FC}"/>
              </a:ext>
            </a:extLst>
          </xdr:cNvPr>
          <xdr:cNvSpPr/>
        </xdr:nvSpPr>
        <xdr:spPr>
          <a:xfrm>
            <a:off x="7223760" y="2407920"/>
            <a:ext cx="36000" cy="36000"/>
          </a:xfrm>
          <a:prstGeom prst="ellipse">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95" name="Rectangle 94">
            <a:extLst>
              <a:ext uri="{FF2B5EF4-FFF2-40B4-BE49-F238E27FC236}">
                <a16:creationId xmlns:a16="http://schemas.microsoft.com/office/drawing/2014/main" id="{51D6867D-84EA-4CE4-9B5D-C0CB39476DC7}"/>
              </a:ext>
            </a:extLst>
          </xdr:cNvPr>
          <xdr:cNvSpPr/>
        </xdr:nvSpPr>
        <xdr:spPr>
          <a:xfrm>
            <a:off x="7856220" y="2735580"/>
            <a:ext cx="288000" cy="288000"/>
          </a:xfrm>
          <a:prstGeom prst="rect">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96" name="Rectangle 95">
            <a:extLst>
              <a:ext uri="{FF2B5EF4-FFF2-40B4-BE49-F238E27FC236}">
                <a16:creationId xmlns:a16="http://schemas.microsoft.com/office/drawing/2014/main" id="{E3FFD1EA-C0A4-4B45-B0E9-DBBE02472332}"/>
              </a:ext>
            </a:extLst>
          </xdr:cNvPr>
          <xdr:cNvSpPr/>
        </xdr:nvSpPr>
        <xdr:spPr>
          <a:xfrm>
            <a:off x="8046720" y="2895600"/>
            <a:ext cx="180000" cy="180000"/>
          </a:xfrm>
          <a:prstGeom prst="rect">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97" name="Rectangle 96">
            <a:extLst>
              <a:ext uri="{FF2B5EF4-FFF2-40B4-BE49-F238E27FC236}">
                <a16:creationId xmlns:a16="http://schemas.microsoft.com/office/drawing/2014/main" id="{3BC037E0-CF21-4E11-8147-E818955DA967}"/>
              </a:ext>
            </a:extLst>
          </xdr:cNvPr>
          <xdr:cNvSpPr/>
        </xdr:nvSpPr>
        <xdr:spPr>
          <a:xfrm>
            <a:off x="8458200" y="2842260"/>
            <a:ext cx="144000" cy="144000"/>
          </a:xfrm>
          <a:prstGeom prst="rect">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98" name="Rectangle 97">
            <a:extLst>
              <a:ext uri="{FF2B5EF4-FFF2-40B4-BE49-F238E27FC236}">
                <a16:creationId xmlns:a16="http://schemas.microsoft.com/office/drawing/2014/main" id="{EA231206-FCD1-4465-A279-8A860BDB2CFE}"/>
              </a:ext>
            </a:extLst>
          </xdr:cNvPr>
          <xdr:cNvSpPr/>
        </xdr:nvSpPr>
        <xdr:spPr>
          <a:xfrm>
            <a:off x="8968740" y="2910840"/>
            <a:ext cx="144000" cy="144000"/>
          </a:xfrm>
          <a:prstGeom prst="rect">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99" name="Rectangle 98">
            <a:extLst>
              <a:ext uri="{FF2B5EF4-FFF2-40B4-BE49-F238E27FC236}">
                <a16:creationId xmlns:a16="http://schemas.microsoft.com/office/drawing/2014/main" id="{0BC04F34-8E41-4A7B-87DB-73EF83F3004C}"/>
              </a:ext>
            </a:extLst>
          </xdr:cNvPr>
          <xdr:cNvSpPr/>
        </xdr:nvSpPr>
        <xdr:spPr>
          <a:xfrm>
            <a:off x="9502140" y="2369820"/>
            <a:ext cx="144000" cy="144000"/>
          </a:xfrm>
          <a:prstGeom prst="rect">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100" name="Hexagon 99">
            <a:extLst>
              <a:ext uri="{FF2B5EF4-FFF2-40B4-BE49-F238E27FC236}">
                <a16:creationId xmlns:a16="http://schemas.microsoft.com/office/drawing/2014/main" id="{4661836C-DCD1-4D7C-B982-D9941B7F4D23}"/>
              </a:ext>
            </a:extLst>
          </xdr:cNvPr>
          <xdr:cNvSpPr/>
        </xdr:nvSpPr>
        <xdr:spPr>
          <a:xfrm>
            <a:off x="5692140" y="3794760"/>
            <a:ext cx="108000" cy="108000"/>
          </a:xfrm>
          <a:prstGeom prst="hexagon">
            <a:avLst/>
          </a:prstGeom>
          <a:noFill/>
          <a:ln>
            <a:solidFill>
              <a:srgbClr val="FFFFFF">
                <a:alpha val="10196"/>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1" name="Hexagon 100">
            <a:extLst>
              <a:ext uri="{FF2B5EF4-FFF2-40B4-BE49-F238E27FC236}">
                <a16:creationId xmlns:a16="http://schemas.microsoft.com/office/drawing/2014/main" id="{7E3B82E5-A072-4D59-8C5B-14AE7BE52D91}"/>
              </a:ext>
            </a:extLst>
          </xdr:cNvPr>
          <xdr:cNvSpPr/>
        </xdr:nvSpPr>
        <xdr:spPr>
          <a:xfrm>
            <a:off x="6073140" y="3810000"/>
            <a:ext cx="144000" cy="144000"/>
          </a:xfrm>
          <a:prstGeom prst="hexagon">
            <a:avLst/>
          </a:prstGeom>
          <a:noFill/>
          <a:ln>
            <a:solidFill>
              <a:srgbClr val="FFFFFF">
                <a:alpha val="10196"/>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2" name="Hexagon 101">
            <a:extLst>
              <a:ext uri="{FF2B5EF4-FFF2-40B4-BE49-F238E27FC236}">
                <a16:creationId xmlns:a16="http://schemas.microsoft.com/office/drawing/2014/main" id="{5874FE35-0FF9-400B-ABA1-73087D2FDC93}"/>
              </a:ext>
            </a:extLst>
          </xdr:cNvPr>
          <xdr:cNvSpPr/>
        </xdr:nvSpPr>
        <xdr:spPr>
          <a:xfrm>
            <a:off x="6545580" y="3878580"/>
            <a:ext cx="108000" cy="108000"/>
          </a:xfrm>
          <a:prstGeom prst="hexagon">
            <a:avLst/>
          </a:prstGeom>
          <a:noFill/>
          <a:ln>
            <a:solidFill>
              <a:srgbClr val="FFFFFF">
                <a:alpha val="10196"/>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3" name="Hexagon 102">
            <a:extLst>
              <a:ext uri="{FF2B5EF4-FFF2-40B4-BE49-F238E27FC236}">
                <a16:creationId xmlns:a16="http://schemas.microsoft.com/office/drawing/2014/main" id="{4B084316-6880-4E94-BDA9-00B43AC7AC3A}"/>
              </a:ext>
            </a:extLst>
          </xdr:cNvPr>
          <xdr:cNvSpPr/>
        </xdr:nvSpPr>
        <xdr:spPr>
          <a:xfrm>
            <a:off x="7018020" y="3947160"/>
            <a:ext cx="108000" cy="108000"/>
          </a:xfrm>
          <a:prstGeom prst="hexagon">
            <a:avLst/>
          </a:prstGeom>
          <a:noFill/>
          <a:ln>
            <a:solidFill>
              <a:srgbClr val="FFFFFF">
                <a:alpha val="10196"/>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4" name="Hexagon 103">
            <a:extLst>
              <a:ext uri="{FF2B5EF4-FFF2-40B4-BE49-F238E27FC236}">
                <a16:creationId xmlns:a16="http://schemas.microsoft.com/office/drawing/2014/main" id="{997C6AFA-D08B-4EA1-AE57-FFD174FC300C}"/>
              </a:ext>
            </a:extLst>
          </xdr:cNvPr>
          <xdr:cNvSpPr/>
        </xdr:nvSpPr>
        <xdr:spPr>
          <a:xfrm>
            <a:off x="6888480" y="3360420"/>
            <a:ext cx="108000" cy="108000"/>
          </a:xfrm>
          <a:prstGeom prst="hexagon">
            <a:avLst/>
          </a:prstGeom>
          <a:noFill/>
          <a:ln>
            <a:solidFill>
              <a:srgbClr val="FFFFFF">
                <a:alpha val="10196"/>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5" name="Hexagon 104">
            <a:extLst>
              <a:ext uri="{FF2B5EF4-FFF2-40B4-BE49-F238E27FC236}">
                <a16:creationId xmlns:a16="http://schemas.microsoft.com/office/drawing/2014/main" id="{63BA4931-4656-4409-A157-6DF8F3A075ED}"/>
              </a:ext>
            </a:extLst>
          </xdr:cNvPr>
          <xdr:cNvSpPr/>
        </xdr:nvSpPr>
        <xdr:spPr>
          <a:xfrm>
            <a:off x="7299960" y="3276600"/>
            <a:ext cx="108000" cy="108000"/>
          </a:xfrm>
          <a:prstGeom prst="hexagon">
            <a:avLst/>
          </a:prstGeom>
          <a:noFill/>
          <a:ln>
            <a:solidFill>
              <a:srgbClr val="FFFFFF">
                <a:alpha val="10196"/>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6" name="Hexagon 105">
            <a:extLst>
              <a:ext uri="{FF2B5EF4-FFF2-40B4-BE49-F238E27FC236}">
                <a16:creationId xmlns:a16="http://schemas.microsoft.com/office/drawing/2014/main" id="{0B9E04AC-4FF7-4E19-9C61-E0E730FE628D}"/>
              </a:ext>
            </a:extLst>
          </xdr:cNvPr>
          <xdr:cNvSpPr/>
        </xdr:nvSpPr>
        <xdr:spPr>
          <a:xfrm>
            <a:off x="5730240" y="3535680"/>
            <a:ext cx="108000" cy="108000"/>
          </a:xfrm>
          <a:prstGeom prst="hexagon">
            <a:avLst/>
          </a:prstGeom>
          <a:noFill/>
          <a:ln>
            <a:solidFill>
              <a:srgbClr val="FFFFFF">
                <a:alpha val="10196"/>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7" name="Hexagon 106">
            <a:extLst>
              <a:ext uri="{FF2B5EF4-FFF2-40B4-BE49-F238E27FC236}">
                <a16:creationId xmlns:a16="http://schemas.microsoft.com/office/drawing/2014/main" id="{A952B9D6-09CE-4975-87E6-45C462A47CC1}"/>
              </a:ext>
            </a:extLst>
          </xdr:cNvPr>
          <xdr:cNvSpPr/>
        </xdr:nvSpPr>
        <xdr:spPr>
          <a:xfrm>
            <a:off x="5882640" y="3947160"/>
            <a:ext cx="72000" cy="72000"/>
          </a:xfrm>
          <a:prstGeom prst="hexagon">
            <a:avLst/>
          </a:prstGeom>
          <a:noFill/>
          <a:ln>
            <a:solidFill>
              <a:srgbClr val="FFFFFF">
                <a:alpha val="10196"/>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8" name="Star: 5 Points 107">
            <a:extLst>
              <a:ext uri="{FF2B5EF4-FFF2-40B4-BE49-F238E27FC236}">
                <a16:creationId xmlns:a16="http://schemas.microsoft.com/office/drawing/2014/main" id="{1C8893BE-D488-416E-BB52-6E7B957BF6EC}"/>
              </a:ext>
            </a:extLst>
          </xdr:cNvPr>
          <xdr:cNvSpPr/>
        </xdr:nvSpPr>
        <xdr:spPr>
          <a:xfrm>
            <a:off x="7802880" y="3733800"/>
            <a:ext cx="252000" cy="252000"/>
          </a:xfrm>
          <a:prstGeom prst="star5">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109" name="Star: 5 Points 108">
            <a:extLst>
              <a:ext uri="{FF2B5EF4-FFF2-40B4-BE49-F238E27FC236}">
                <a16:creationId xmlns:a16="http://schemas.microsoft.com/office/drawing/2014/main" id="{B1BF6775-4497-40AB-BFAE-E1FA1A158182}"/>
              </a:ext>
            </a:extLst>
          </xdr:cNvPr>
          <xdr:cNvSpPr/>
        </xdr:nvSpPr>
        <xdr:spPr>
          <a:xfrm>
            <a:off x="8145780" y="3840480"/>
            <a:ext cx="180000" cy="180000"/>
          </a:xfrm>
          <a:prstGeom prst="star5">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110" name="Star: 5 Points 109">
            <a:extLst>
              <a:ext uri="{FF2B5EF4-FFF2-40B4-BE49-F238E27FC236}">
                <a16:creationId xmlns:a16="http://schemas.microsoft.com/office/drawing/2014/main" id="{D283F980-F648-416A-8ECE-FBCF62F24BFF}"/>
              </a:ext>
            </a:extLst>
          </xdr:cNvPr>
          <xdr:cNvSpPr/>
        </xdr:nvSpPr>
        <xdr:spPr>
          <a:xfrm>
            <a:off x="9006840" y="3749040"/>
            <a:ext cx="180000" cy="180000"/>
          </a:xfrm>
          <a:prstGeom prst="star5">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111" name="Star: 5 Points 110">
            <a:extLst>
              <a:ext uri="{FF2B5EF4-FFF2-40B4-BE49-F238E27FC236}">
                <a16:creationId xmlns:a16="http://schemas.microsoft.com/office/drawing/2014/main" id="{8C3E8950-774A-4E00-9E06-90687A615306}"/>
              </a:ext>
            </a:extLst>
          </xdr:cNvPr>
          <xdr:cNvSpPr/>
        </xdr:nvSpPr>
        <xdr:spPr>
          <a:xfrm>
            <a:off x="8580120" y="3840480"/>
            <a:ext cx="108000" cy="108000"/>
          </a:xfrm>
          <a:prstGeom prst="star5">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112" name="Star: 5 Points 111">
            <a:extLst>
              <a:ext uri="{FF2B5EF4-FFF2-40B4-BE49-F238E27FC236}">
                <a16:creationId xmlns:a16="http://schemas.microsoft.com/office/drawing/2014/main" id="{A659151D-24D8-45A9-93B5-30772283F525}"/>
              </a:ext>
            </a:extLst>
          </xdr:cNvPr>
          <xdr:cNvSpPr/>
        </xdr:nvSpPr>
        <xdr:spPr>
          <a:xfrm>
            <a:off x="7978140" y="3436620"/>
            <a:ext cx="180000" cy="180000"/>
          </a:xfrm>
          <a:prstGeom prst="star5">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sp macro="" textlink="">
        <xdr:nvSpPr>
          <xdr:cNvPr id="113" name="Star: 5 Points 112">
            <a:extLst>
              <a:ext uri="{FF2B5EF4-FFF2-40B4-BE49-F238E27FC236}">
                <a16:creationId xmlns:a16="http://schemas.microsoft.com/office/drawing/2014/main" id="{C42AF517-D260-4C49-8ABD-B280EC4FAF8B}"/>
              </a:ext>
            </a:extLst>
          </xdr:cNvPr>
          <xdr:cNvSpPr/>
        </xdr:nvSpPr>
        <xdr:spPr>
          <a:xfrm>
            <a:off x="9464040" y="3832860"/>
            <a:ext cx="144000" cy="144000"/>
          </a:xfrm>
          <a:prstGeom prst="star5">
            <a:avLst/>
          </a:prstGeom>
          <a:solidFill>
            <a:srgbClr val="FFFFFF">
              <a:alpha val="7843"/>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1600" b="1">
              <a:solidFill>
                <a:schemeClr val="bg1"/>
              </a:solidFill>
              <a:latin typeface="+mn-lt"/>
              <a:ea typeface="+mn-ea"/>
              <a:cs typeface="+mn-cs"/>
            </a:endParaRPr>
          </a:p>
        </xdr:txBody>
      </xdr:sp>
      <xdr:cxnSp macro="">
        <xdr:nvCxnSpPr>
          <xdr:cNvPr id="114" name="Straight Connector 113">
            <a:extLst>
              <a:ext uri="{FF2B5EF4-FFF2-40B4-BE49-F238E27FC236}">
                <a16:creationId xmlns:a16="http://schemas.microsoft.com/office/drawing/2014/main" id="{385A5506-D739-4815-A875-97F9B6983BBC}"/>
              </a:ext>
            </a:extLst>
          </xdr:cNvPr>
          <xdr:cNvCxnSpPr/>
        </xdr:nvCxnSpPr>
        <xdr:spPr>
          <a:xfrm>
            <a:off x="9216390" y="2577420"/>
            <a:ext cx="3435" cy="18000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5" name="Straight Connector 114">
            <a:extLst>
              <a:ext uri="{FF2B5EF4-FFF2-40B4-BE49-F238E27FC236}">
                <a16:creationId xmlns:a16="http://schemas.microsoft.com/office/drawing/2014/main" id="{B6A4636A-50F7-4F9A-AB95-A14115CDF200}"/>
              </a:ext>
            </a:extLst>
          </xdr:cNvPr>
          <xdr:cNvCxnSpPr/>
        </xdr:nvCxnSpPr>
        <xdr:spPr>
          <a:xfrm>
            <a:off x="9216390" y="3560400"/>
            <a:ext cx="3435" cy="18000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6" name="Straight Connector 115">
            <a:extLst>
              <a:ext uri="{FF2B5EF4-FFF2-40B4-BE49-F238E27FC236}">
                <a16:creationId xmlns:a16="http://schemas.microsoft.com/office/drawing/2014/main" id="{DC655B00-E11C-4306-9221-9F557863686D}"/>
              </a:ext>
            </a:extLst>
          </xdr:cNvPr>
          <xdr:cNvCxnSpPr/>
        </xdr:nvCxnSpPr>
        <xdr:spPr>
          <a:xfrm>
            <a:off x="7067550" y="3552780"/>
            <a:ext cx="3435" cy="18000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Rectangle: Rounded Corners 185">
            <a:extLst>
              <a:ext uri="{FF2B5EF4-FFF2-40B4-BE49-F238E27FC236}">
                <a16:creationId xmlns:a16="http://schemas.microsoft.com/office/drawing/2014/main" id="{3714FBBD-8E0C-43B2-A601-7172E328336E}"/>
              </a:ext>
            </a:extLst>
          </xdr:cNvPr>
          <xdr:cNvSpPr/>
        </xdr:nvSpPr>
        <xdr:spPr>
          <a:xfrm>
            <a:off x="10073640" y="1709580"/>
            <a:ext cx="6372000" cy="2448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7" name="Rectangle: Rounded Corners 186">
            <a:extLst>
              <a:ext uri="{FF2B5EF4-FFF2-40B4-BE49-F238E27FC236}">
                <a16:creationId xmlns:a16="http://schemas.microsoft.com/office/drawing/2014/main" id="{AD62BF1E-C333-4EAA-8F81-8D038B21B766}"/>
              </a:ext>
            </a:extLst>
          </xdr:cNvPr>
          <xdr:cNvSpPr/>
        </xdr:nvSpPr>
        <xdr:spPr>
          <a:xfrm>
            <a:off x="10104120" y="4315620"/>
            <a:ext cx="3096000" cy="3240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2" name="TextBox 191">
            <a:extLst>
              <a:ext uri="{FF2B5EF4-FFF2-40B4-BE49-F238E27FC236}">
                <a16:creationId xmlns:a16="http://schemas.microsoft.com/office/drawing/2014/main" id="{069814C2-FA80-4494-8946-C9DD6C2E007E}"/>
              </a:ext>
            </a:extLst>
          </xdr:cNvPr>
          <xdr:cNvSpPr txBox="1"/>
        </xdr:nvSpPr>
        <xdr:spPr>
          <a:xfrm>
            <a:off x="10561320" y="1785780"/>
            <a:ext cx="25146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rPr>
              <a:t>Phần</a:t>
            </a:r>
            <a:r>
              <a:rPr lang="en-US" sz="1100" b="1" baseline="0">
                <a:solidFill>
                  <a:srgbClr val="00B0F0"/>
                </a:solidFill>
              </a:rPr>
              <a:t> trăm phân bổ theo danh mục chi</a:t>
            </a:r>
            <a:endParaRPr lang="en-US" sz="1100" b="1">
              <a:solidFill>
                <a:srgbClr val="00B0F0"/>
              </a:solidFill>
            </a:endParaRPr>
          </a:p>
        </xdr:txBody>
      </xdr:sp>
      <xdr:grpSp>
        <xdr:nvGrpSpPr>
          <xdr:cNvPr id="4" name="Group 3">
            <a:extLst>
              <a:ext uri="{FF2B5EF4-FFF2-40B4-BE49-F238E27FC236}">
                <a16:creationId xmlns:a16="http://schemas.microsoft.com/office/drawing/2014/main" id="{7AA69D13-9FA1-4676-8A8F-C69B1DDFA009}"/>
              </a:ext>
            </a:extLst>
          </xdr:cNvPr>
          <xdr:cNvGrpSpPr/>
        </xdr:nvGrpSpPr>
        <xdr:grpSpPr>
          <a:xfrm>
            <a:off x="5432700" y="4315620"/>
            <a:ext cx="4500000" cy="3240000"/>
            <a:chOff x="5432700" y="4315620"/>
            <a:chExt cx="4500000" cy="3240000"/>
          </a:xfrm>
        </xdr:grpSpPr>
        <xdr:sp macro="" textlink="">
          <xdr:nvSpPr>
            <xdr:cNvPr id="185" name="Rectangle: Rounded Corners 184">
              <a:extLst>
                <a:ext uri="{FF2B5EF4-FFF2-40B4-BE49-F238E27FC236}">
                  <a16:creationId xmlns:a16="http://schemas.microsoft.com/office/drawing/2014/main" id="{7B8CE689-1BCD-454E-AF81-F99753E966CF}"/>
                </a:ext>
              </a:extLst>
            </xdr:cNvPr>
            <xdr:cNvSpPr/>
          </xdr:nvSpPr>
          <xdr:spPr>
            <a:xfrm>
              <a:off x="5432700" y="4315620"/>
              <a:ext cx="4500000" cy="3240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9" name="TextBox 188">
              <a:extLst>
                <a:ext uri="{FF2B5EF4-FFF2-40B4-BE49-F238E27FC236}">
                  <a16:creationId xmlns:a16="http://schemas.microsoft.com/office/drawing/2014/main" id="{51CCB732-1FB7-49EC-8B36-2981AF489BBE}"/>
                </a:ext>
              </a:extLst>
            </xdr:cNvPr>
            <xdr:cNvSpPr txBox="1"/>
          </xdr:nvSpPr>
          <xdr:spPr>
            <a:xfrm>
              <a:off x="5836920" y="4361340"/>
              <a:ext cx="28194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rPr>
                <a:t>Bảng</a:t>
              </a:r>
              <a:r>
                <a:rPr lang="en-US" sz="1100" b="1" baseline="0">
                  <a:solidFill>
                    <a:srgbClr val="00B0F0"/>
                  </a:solidFill>
                </a:rPr>
                <a:t> thống kê Thu - Chi qua các tháng</a:t>
              </a:r>
              <a:endParaRPr lang="en-US" sz="1100" b="1">
                <a:solidFill>
                  <a:srgbClr val="00B0F0"/>
                </a:solidFill>
              </a:endParaRPr>
            </a:p>
          </xdr:txBody>
        </xdr:sp>
        <xdr:cxnSp macro="">
          <xdr:nvCxnSpPr>
            <xdr:cNvPr id="193" name="Straight Connector 192">
              <a:extLst>
                <a:ext uri="{FF2B5EF4-FFF2-40B4-BE49-F238E27FC236}">
                  <a16:creationId xmlns:a16="http://schemas.microsoft.com/office/drawing/2014/main" id="{803C9119-ABFF-4CDD-B83C-293B10C347DA}"/>
                </a:ext>
              </a:extLst>
            </xdr:cNvPr>
            <xdr:cNvCxnSpPr/>
          </xdr:nvCxnSpPr>
          <xdr:spPr>
            <a:xfrm>
              <a:off x="5612700" y="4922160"/>
              <a:ext cx="4140000" cy="0"/>
            </a:xfrm>
            <a:prstGeom prst="line">
              <a:avLst/>
            </a:prstGeom>
            <a:ln>
              <a:solidFill>
                <a:schemeClr val="bg1">
                  <a:lumMod val="50000"/>
                </a:schemeClr>
              </a:solidFill>
            </a:ln>
          </xdr:spPr>
          <xdr:style>
            <a:lnRef idx="1">
              <a:schemeClr val="dk1"/>
            </a:lnRef>
            <a:fillRef idx="0">
              <a:schemeClr val="dk1"/>
            </a:fillRef>
            <a:effectRef idx="0">
              <a:schemeClr val="dk1"/>
            </a:effectRef>
            <a:fontRef idx="minor">
              <a:schemeClr val="tx1"/>
            </a:fontRef>
          </xdr:style>
        </xdr:cxnSp>
        <xdr:sp macro="" textlink="">
          <xdr:nvSpPr>
            <xdr:cNvPr id="194" name="TextBox 193">
              <a:extLst>
                <a:ext uri="{FF2B5EF4-FFF2-40B4-BE49-F238E27FC236}">
                  <a16:creationId xmlns:a16="http://schemas.microsoft.com/office/drawing/2014/main" id="{FC19E092-F227-4629-A997-01881F8FA0F9}"/>
                </a:ext>
              </a:extLst>
            </xdr:cNvPr>
            <xdr:cNvSpPr txBox="1"/>
          </xdr:nvSpPr>
          <xdr:spPr>
            <a:xfrm>
              <a:off x="5560695" y="466725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Tháng</a:t>
              </a:r>
            </a:p>
          </xdr:txBody>
        </xdr:sp>
        <xdr:sp macro="" textlink="">
          <xdr:nvSpPr>
            <xdr:cNvPr id="195" name="TextBox 194">
              <a:extLst>
                <a:ext uri="{FF2B5EF4-FFF2-40B4-BE49-F238E27FC236}">
                  <a16:creationId xmlns:a16="http://schemas.microsoft.com/office/drawing/2014/main" id="{5CE5231B-C26B-41DB-9601-FBBE1C5145FF}"/>
                </a:ext>
              </a:extLst>
            </xdr:cNvPr>
            <xdr:cNvSpPr txBox="1"/>
          </xdr:nvSpPr>
          <xdr:spPr>
            <a:xfrm>
              <a:off x="6400800" y="466725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Thu</a:t>
              </a:r>
            </a:p>
          </xdr:txBody>
        </xdr:sp>
        <xdr:sp macro="" textlink="">
          <xdr:nvSpPr>
            <xdr:cNvPr id="196" name="TextBox 195">
              <a:extLst>
                <a:ext uri="{FF2B5EF4-FFF2-40B4-BE49-F238E27FC236}">
                  <a16:creationId xmlns:a16="http://schemas.microsoft.com/office/drawing/2014/main" id="{3A27D95E-C227-40A2-8B29-ABCA44EB6401}"/>
                </a:ext>
              </a:extLst>
            </xdr:cNvPr>
            <xdr:cNvSpPr txBox="1"/>
          </xdr:nvSpPr>
          <xdr:spPr>
            <a:xfrm>
              <a:off x="7612380" y="466725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Chi</a:t>
              </a:r>
            </a:p>
          </xdr:txBody>
        </xdr:sp>
        <xdr:sp macro="" textlink="">
          <xdr:nvSpPr>
            <xdr:cNvPr id="197" name="TextBox 196">
              <a:extLst>
                <a:ext uri="{FF2B5EF4-FFF2-40B4-BE49-F238E27FC236}">
                  <a16:creationId xmlns:a16="http://schemas.microsoft.com/office/drawing/2014/main" id="{0B2C4721-B061-47D3-8BA7-9EBAFE568376}"/>
                </a:ext>
              </a:extLst>
            </xdr:cNvPr>
            <xdr:cNvSpPr txBox="1"/>
          </xdr:nvSpPr>
          <xdr:spPr>
            <a:xfrm>
              <a:off x="8816340" y="4667250"/>
              <a:ext cx="82296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Chênh</a:t>
              </a:r>
              <a:r>
                <a:rPr lang="en-US" sz="1100" baseline="0">
                  <a:solidFill>
                    <a:schemeClr val="bg1"/>
                  </a:solidFill>
                </a:rPr>
                <a:t> lệch</a:t>
              </a:r>
              <a:endParaRPr lang="en-US" sz="1100">
                <a:solidFill>
                  <a:schemeClr val="bg1"/>
                </a:solidFill>
              </a:endParaRPr>
            </a:p>
          </xdr:txBody>
        </xdr:sp>
        <xdr:sp macro="" textlink="">
          <xdr:nvSpPr>
            <xdr:cNvPr id="198" name="TextBox 197">
              <a:extLst>
                <a:ext uri="{FF2B5EF4-FFF2-40B4-BE49-F238E27FC236}">
                  <a16:creationId xmlns:a16="http://schemas.microsoft.com/office/drawing/2014/main" id="{2AA61A3C-85A9-4CA6-BB78-8AE64AB5F6D8}"/>
                </a:ext>
              </a:extLst>
            </xdr:cNvPr>
            <xdr:cNvSpPr txBox="1"/>
          </xdr:nvSpPr>
          <xdr:spPr>
            <a:xfrm>
              <a:off x="5626635" y="491490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a:t>
              </a:r>
            </a:p>
          </xdr:txBody>
        </xdr:sp>
        <xdr:sp macro="" textlink="">
          <xdr:nvSpPr>
            <xdr:cNvPr id="199" name="TextBox 198">
              <a:extLst>
                <a:ext uri="{FF2B5EF4-FFF2-40B4-BE49-F238E27FC236}">
                  <a16:creationId xmlns:a16="http://schemas.microsoft.com/office/drawing/2014/main" id="{CF82CF7B-A66C-4963-846E-C92461A923E1}"/>
                </a:ext>
              </a:extLst>
            </xdr:cNvPr>
            <xdr:cNvSpPr txBox="1"/>
          </xdr:nvSpPr>
          <xdr:spPr>
            <a:xfrm>
              <a:off x="5626635" y="5107132"/>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2</a:t>
              </a:r>
            </a:p>
          </xdr:txBody>
        </xdr:sp>
        <xdr:sp macro="" textlink="">
          <xdr:nvSpPr>
            <xdr:cNvPr id="200" name="TextBox 199">
              <a:extLst>
                <a:ext uri="{FF2B5EF4-FFF2-40B4-BE49-F238E27FC236}">
                  <a16:creationId xmlns:a16="http://schemas.microsoft.com/office/drawing/2014/main" id="{F55EABAE-7586-4B5D-B041-D83FF8F69B70}"/>
                </a:ext>
              </a:extLst>
            </xdr:cNvPr>
            <xdr:cNvSpPr txBox="1"/>
          </xdr:nvSpPr>
          <xdr:spPr>
            <a:xfrm>
              <a:off x="5626635" y="5299364"/>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3</a:t>
              </a:r>
            </a:p>
          </xdr:txBody>
        </xdr:sp>
        <xdr:sp macro="" textlink="">
          <xdr:nvSpPr>
            <xdr:cNvPr id="201" name="TextBox 200">
              <a:extLst>
                <a:ext uri="{FF2B5EF4-FFF2-40B4-BE49-F238E27FC236}">
                  <a16:creationId xmlns:a16="http://schemas.microsoft.com/office/drawing/2014/main" id="{F64C5197-099D-45D8-8BAF-1F3E0FB65CFF}"/>
                </a:ext>
              </a:extLst>
            </xdr:cNvPr>
            <xdr:cNvSpPr txBox="1"/>
          </xdr:nvSpPr>
          <xdr:spPr>
            <a:xfrm>
              <a:off x="5626635" y="5491596"/>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4</a:t>
              </a:r>
            </a:p>
          </xdr:txBody>
        </xdr:sp>
        <xdr:sp macro="" textlink="">
          <xdr:nvSpPr>
            <xdr:cNvPr id="202" name="TextBox 201">
              <a:extLst>
                <a:ext uri="{FF2B5EF4-FFF2-40B4-BE49-F238E27FC236}">
                  <a16:creationId xmlns:a16="http://schemas.microsoft.com/office/drawing/2014/main" id="{00EAEB99-DFA5-4E08-8738-6F7E32E288AC}"/>
                </a:ext>
              </a:extLst>
            </xdr:cNvPr>
            <xdr:cNvSpPr txBox="1"/>
          </xdr:nvSpPr>
          <xdr:spPr>
            <a:xfrm>
              <a:off x="5626635" y="5683828"/>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5</a:t>
              </a:r>
            </a:p>
          </xdr:txBody>
        </xdr:sp>
        <xdr:sp macro="" textlink="">
          <xdr:nvSpPr>
            <xdr:cNvPr id="203" name="TextBox 202">
              <a:extLst>
                <a:ext uri="{FF2B5EF4-FFF2-40B4-BE49-F238E27FC236}">
                  <a16:creationId xmlns:a16="http://schemas.microsoft.com/office/drawing/2014/main" id="{0F9A1297-5791-4A73-A3D9-15D9FD38EC69}"/>
                </a:ext>
              </a:extLst>
            </xdr:cNvPr>
            <xdr:cNvSpPr txBox="1"/>
          </xdr:nvSpPr>
          <xdr:spPr>
            <a:xfrm>
              <a:off x="5626635" y="587606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6</a:t>
              </a:r>
            </a:p>
          </xdr:txBody>
        </xdr:sp>
        <xdr:sp macro="" textlink="">
          <xdr:nvSpPr>
            <xdr:cNvPr id="204" name="TextBox 203">
              <a:extLst>
                <a:ext uri="{FF2B5EF4-FFF2-40B4-BE49-F238E27FC236}">
                  <a16:creationId xmlns:a16="http://schemas.microsoft.com/office/drawing/2014/main" id="{6FC2B13A-3593-44E0-9423-3C88C2CAA63D}"/>
                </a:ext>
              </a:extLst>
            </xdr:cNvPr>
            <xdr:cNvSpPr txBox="1"/>
          </xdr:nvSpPr>
          <xdr:spPr>
            <a:xfrm>
              <a:off x="5626635" y="6068292"/>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7</a:t>
              </a:r>
            </a:p>
          </xdr:txBody>
        </xdr:sp>
        <xdr:sp macro="" textlink="">
          <xdr:nvSpPr>
            <xdr:cNvPr id="205" name="TextBox 204">
              <a:extLst>
                <a:ext uri="{FF2B5EF4-FFF2-40B4-BE49-F238E27FC236}">
                  <a16:creationId xmlns:a16="http://schemas.microsoft.com/office/drawing/2014/main" id="{C7CAF53A-58FD-41FF-90ED-ADE49217280E}"/>
                </a:ext>
              </a:extLst>
            </xdr:cNvPr>
            <xdr:cNvSpPr txBox="1"/>
          </xdr:nvSpPr>
          <xdr:spPr>
            <a:xfrm>
              <a:off x="5626635" y="6260524"/>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8</a:t>
              </a:r>
            </a:p>
          </xdr:txBody>
        </xdr:sp>
        <xdr:sp macro="" textlink="">
          <xdr:nvSpPr>
            <xdr:cNvPr id="206" name="TextBox 205">
              <a:extLst>
                <a:ext uri="{FF2B5EF4-FFF2-40B4-BE49-F238E27FC236}">
                  <a16:creationId xmlns:a16="http://schemas.microsoft.com/office/drawing/2014/main" id="{F6CAD9AD-287E-49AF-BD72-A7A853410A8D}"/>
                </a:ext>
              </a:extLst>
            </xdr:cNvPr>
            <xdr:cNvSpPr txBox="1"/>
          </xdr:nvSpPr>
          <xdr:spPr>
            <a:xfrm>
              <a:off x="5626635" y="6452756"/>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9</a:t>
              </a:r>
            </a:p>
          </xdr:txBody>
        </xdr:sp>
        <xdr:sp macro="" textlink="">
          <xdr:nvSpPr>
            <xdr:cNvPr id="207" name="TextBox 206">
              <a:extLst>
                <a:ext uri="{FF2B5EF4-FFF2-40B4-BE49-F238E27FC236}">
                  <a16:creationId xmlns:a16="http://schemas.microsoft.com/office/drawing/2014/main" id="{8C539D6E-5FC5-4EA4-AB4B-75BD9AB47A77}"/>
                </a:ext>
              </a:extLst>
            </xdr:cNvPr>
            <xdr:cNvSpPr txBox="1"/>
          </xdr:nvSpPr>
          <xdr:spPr>
            <a:xfrm>
              <a:off x="5626635" y="6644988"/>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10</a:t>
              </a:r>
            </a:p>
          </xdr:txBody>
        </xdr:sp>
        <xdr:sp macro="" textlink="">
          <xdr:nvSpPr>
            <xdr:cNvPr id="208" name="TextBox 207">
              <a:extLst>
                <a:ext uri="{FF2B5EF4-FFF2-40B4-BE49-F238E27FC236}">
                  <a16:creationId xmlns:a16="http://schemas.microsoft.com/office/drawing/2014/main" id="{E294AF79-9C61-4566-8B82-34B3B8C353C2}"/>
                </a:ext>
              </a:extLst>
            </xdr:cNvPr>
            <xdr:cNvSpPr txBox="1"/>
          </xdr:nvSpPr>
          <xdr:spPr>
            <a:xfrm>
              <a:off x="5626635" y="683722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11</a:t>
              </a:r>
            </a:p>
          </xdr:txBody>
        </xdr:sp>
        <xdr:sp macro="" textlink="">
          <xdr:nvSpPr>
            <xdr:cNvPr id="209" name="TextBox 208">
              <a:extLst>
                <a:ext uri="{FF2B5EF4-FFF2-40B4-BE49-F238E27FC236}">
                  <a16:creationId xmlns:a16="http://schemas.microsoft.com/office/drawing/2014/main" id="{05CB0109-37B2-4F39-B933-187EED838441}"/>
                </a:ext>
              </a:extLst>
            </xdr:cNvPr>
            <xdr:cNvSpPr txBox="1"/>
          </xdr:nvSpPr>
          <xdr:spPr>
            <a:xfrm>
              <a:off x="5626635" y="702945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12</a:t>
              </a:r>
            </a:p>
          </xdr:txBody>
        </xdr:sp>
        <xdr:cxnSp macro="">
          <xdr:nvCxnSpPr>
            <xdr:cNvPr id="210" name="Straight Connector 209">
              <a:extLst>
                <a:ext uri="{FF2B5EF4-FFF2-40B4-BE49-F238E27FC236}">
                  <a16:creationId xmlns:a16="http://schemas.microsoft.com/office/drawing/2014/main" id="{631AB33F-6AE6-44F9-9A41-0246DBA5F4A6}"/>
                </a:ext>
              </a:extLst>
            </xdr:cNvPr>
            <xdr:cNvCxnSpPr/>
          </xdr:nvCxnSpPr>
          <xdr:spPr>
            <a:xfrm>
              <a:off x="5612700" y="7265310"/>
              <a:ext cx="4140000" cy="0"/>
            </a:xfrm>
            <a:prstGeom prst="line">
              <a:avLst/>
            </a:prstGeom>
            <a:ln>
              <a:solidFill>
                <a:schemeClr val="bg1">
                  <a:lumMod val="50000"/>
                </a:schemeClr>
              </a:solidFill>
            </a:ln>
          </xdr:spPr>
          <xdr:style>
            <a:lnRef idx="1">
              <a:schemeClr val="dk1"/>
            </a:lnRef>
            <a:fillRef idx="0">
              <a:schemeClr val="dk1"/>
            </a:fillRef>
            <a:effectRef idx="0">
              <a:schemeClr val="dk1"/>
            </a:effectRef>
            <a:fontRef idx="minor">
              <a:schemeClr val="tx1"/>
            </a:fontRef>
          </xdr:style>
        </xdr:cxnSp>
        <xdr:sp macro="" textlink="">
          <xdr:nvSpPr>
            <xdr:cNvPr id="211" name="TextBox 210">
              <a:extLst>
                <a:ext uri="{FF2B5EF4-FFF2-40B4-BE49-F238E27FC236}">
                  <a16:creationId xmlns:a16="http://schemas.microsoft.com/office/drawing/2014/main" id="{388E2929-2145-4CD6-82D2-B5B22C76B70E}"/>
                </a:ext>
              </a:extLst>
            </xdr:cNvPr>
            <xdr:cNvSpPr txBox="1"/>
          </xdr:nvSpPr>
          <xdr:spPr>
            <a:xfrm>
              <a:off x="5594985" y="727710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C000"/>
                  </a:solidFill>
                </a:rPr>
                <a:t>Tổng</a:t>
              </a:r>
            </a:p>
          </xdr:txBody>
        </xdr:sp>
        <xdr:sp macro="" textlink="TONG_HOP!J33">
          <xdr:nvSpPr>
            <xdr:cNvPr id="212" name="TextBox 211">
              <a:extLst>
                <a:ext uri="{FF2B5EF4-FFF2-40B4-BE49-F238E27FC236}">
                  <a16:creationId xmlns:a16="http://schemas.microsoft.com/office/drawing/2014/main" id="{5AA3FA1C-0158-4C01-8658-4DF815DDF28D}"/>
                </a:ext>
              </a:extLst>
            </xdr:cNvPr>
            <xdr:cNvSpPr txBox="1"/>
          </xdr:nvSpPr>
          <xdr:spPr>
            <a:xfrm>
              <a:off x="6130290" y="727710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CAE141-2C7F-442E-8075-F607D6E50C21}" type="TxLink">
                <a:rPr lang="en-US" sz="1100" b="1" i="0" u="none" strike="noStrike">
                  <a:solidFill>
                    <a:srgbClr val="FFC000"/>
                  </a:solidFill>
                  <a:latin typeface="Calibri"/>
                  <a:cs typeface="Calibri"/>
                </a:rPr>
                <a:pPr algn="ctr"/>
                <a:t> 42,980,000 </a:t>
              </a:fld>
              <a:endParaRPr lang="en-US" sz="1100" b="1">
                <a:solidFill>
                  <a:srgbClr val="FFC000"/>
                </a:solidFill>
              </a:endParaRPr>
            </a:p>
          </xdr:txBody>
        </xdr:sp>
        <xdr:sp macro="" textlink="TONG_HOP!J21">
          <xdr:nvSpPr>
            <xdr:cNvPr id="215" name="TextBox 214">
              <a:extLst>
                <a:ext uri="{FF2B5EF4-FFF2-40B4-BE49-F238E27FC236}">
                  <a16:creationId xmlns:a16="http://schemas.microsoft.com/office/drawing/2014/main" id="{30D5C72E-D6AD-4522-9D7C-2E575F3092DB}"/>
                </a:ext>
              </a:extLst>
            </xdr:cNvPr>
            <xdr:cNvSpPr txBox="1"/>
          </xdr:nvSpPr>
          <xdr:spPr>
            <a:xfrm>
              <a:off x="6130290" y="491871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7E61F14-2B5E-4A15-A27E-CBEB7C81B778}" type="TxLink">
                <a:rPr lang="en-US" sz="1100" b="0" i="0" u="none" strike="noStrike">
                  <a:solidFill>
                    <a:srgbClr val="0ECB74"/>
                  </a:solidFill>
                  <a:latin typeface="Calibri"/>
                  <a:cs typeface="Calibri"/>
                </a:rPr>
                <a:pPr algn="r"/>
                <a:t> 7,400,000 </a:t>
              </a:fld>
              <a:endParaRPr lang="en-US" sz="1100">
                <a:solidFill>
                  <a:srgbClr val="0ECB74"/>
                </a:solidFill>
              </a:endParaRPr>
            </a:p>
          </xdr:txBody>
        </xdr:sp>
        <xdr:sp macro="" textlink="TONG_HOP!J22">
          <xdr:nvSpPr>
            <xdr:cNvPr id="217" name="TextBox 216">
              <a:extLst>
                <a:ext uri="{FF2B5EF4-FFF2-40B4-BE49-F238E27FC236}">
                  <a16:creationId xmlns:a16="http://schemas.microsoft.com/office/drawing/2014/main" id="{D0E3F2C9-4A71-4EE9-8F3A-C8D20CB350EC}"/>
                </a:ext>
              </a:extLst>
            </xdr:cNvPr>
            <xdr:cNvSpPr txBox="1"/>
          </xdr:nvSpPr>
          <xdr:spPr>
            <a:xfrm>
              <a:off x="6130290" y="5107323"/>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F10D0A82-6332-4EB1-9144-23F066B50389}" type="TxLink">
                <a:rPr lang="en-US" sz="1100" b="0" i="0" u="none" strike="noStrike">
                  <a:solidFill>
                    <a:srgbClr val="0ECB74"/>
                  </a:solidFill>
                  <a:latin typeface="Calibri"/>
                  <a:cs typeface="Calibri"/>
                </a:rPr>
                <a:pPr algn="r"/>
                <a:t> 7,300,000 </a:t>
              </a:fld>
              <a:endParaRPr lang="en-US" sz="1100">
                <a:solidFill>
                  <a:srgbClr val="0ECB74"/>
                </a:solidFill>
              </a:endParaRPr>
            </a:p>
          </xdr:txBody>
        </xdr:sp>
        <xdr:sp macro="" textlink="TONG_HOP!J23">
          <xdr:nvSpPr>
            <xdr:cNvPr id="218" name="TextBox 217">
              <a:extLst>
                <a:ext uri="{FF2B5EF4-FFF2-40B4-BE49-F238E27FC236}">
                  <a16:creationId xmlns:a16="http://schemas.microsoft.com/office/drawing/2014/main" id="{640D813C-2553-47D8-9121-C86FAF526241}"/>
                </a:ext>
              </a:extLst>
            </xdr:cNvPr>
            <xdr:cNvSpPr txBox="1"/>
          </xdr:nvSpPr>
          <xdr:spPr>
            <a:xfrm>
              <a:off x="6130290" y="5295936"/>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687CB7A-F7CF-494E-85EA-1C0D32B957BE}" type="TxLink">
                <a:rPr lang="en-US" sz="1100" b="0" i="0" u="none" strike="noStrike">
                  <a:solidFill>
                    <a:srgbClr val="0ECB74"/>
                  </a:solidFill>
                  <a:latin typeface="Calibri"/>
                  <a:cs typeface="Calibri"/>
                </a:rPr>
                <a:pPr algn="r"/>
                <a:t> 7,950,000 </a:t>
              </a:fld>
              <a:endParaRPr lang="en-US" sz="1100">
                <a:solidFill>
                  <a:srgbClr val="0ECB74"/>
                </a:solidFill>
              </a:endParaRPr>
            </a:p>
          </xdr:txBody>
        </xdr:sp>
        <xdr:sp macro="" textlink="TONG_HOP!J24">
          <xdr:nvSpPr>
            <xdr:cNvPr id="219" name="TextBox 218">
              <a:extLst>
                <a:ext uri="{FF2B5EF4-FFF2-40B4-BE49-F238E27FC236}">
                  <a16:creationId xmlns:a16="http://schemas.microsoft.com/office/drawing/2014/main" id="{F8F62EB1-AAC2-45EF-9F9C-CDCB45B419E4}"/>
                </a:ext>
              </a:extLst>
            </xdr:cNvPr>
            <xdr:cNvSpPr txBox="1"/>
          </xdr:nvSpPr>
          <xdr:spPr>
            <a:xfrm>
              <a:off x="6130290" y="5484549"/>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5F0F656-1606-4851-AF31-CB2B6CE0F248}" type="TxLink">
                <a:rPr lang="en-US" sz="1100" b="0" i="0" u="none" strike="noStrike">
                  <a:solidFill>
                    <a:srgbClr val="0ECB74"/>
                  </a:solidFill>
                  <a:latin typeface="Calibri"/>
                  <a:cs typeface="Calibri"/>
                </a:rPr>
                <a:pPr algn="r"/>
                <a:t> 6,400,000 </a:t>
              </a:fld>
              <a:endParaRPr lang="en-US" sz="1100">
                <a:solidFill>
                  <a:srgbClr val="0ECB74"/>
                </a:solidFill>
              </a:endParaRPr>
            </a:p>
          </xdr:txBody>
        </xdr:sp>
        <xdr:sp macro="" textlink="TONG_HOP!J25">
          <xdr:nvSpPr>
            <xdr:cNvPr id="220" name="TextBox 219">
              <a:extLst>
                <a:ext uri="{FF2B5EF4-FFF2-40B4-BE49-F238E27FC236}">
                  <a16:creationId xmlns:a16="http://schemas.microsoft.com/office/drawing/2014/main" id="{D103A1DD-E4F7-47B0-B9DC-08CA0D5E258D}"/>
                </a:ext>
              </a:extLst>
            </xdr:cNvPr>
            <xdr:cNvSpPr txBox="1"/>
          </xdr:nvSpPr>
          <xdr:spPr>
            <a:xfrm>
              <a:off x="6130290" y="5673162"/>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18C20DA-FBEC-444D-AD26-D2E9A9D11184}" type="TxLink">
                <a:rPr lang="en-US" sz="1100" b="0" i="0" u="none" strike="noStrike">
                  <a:solidFill>
                    <a:srgbClr val="0ECB74"/>
                  </a:solidFill>
                  <a:latin typeface="Calibri"/>
                  <a:cs typeface="Calibri"/>
                </a:rPr>
                <a:pPr algn="r"/>
                <a:t> 6,950,000 </a:t>
              </a:fld>
              <a:endParaRPr lang="en-US" sz="1100">
                <a:solidFill>
                  <a:srgbClr val="0ECB74"/>
                </a:solidFill>
              </a:endParaRPr>
            </a:p>
          </xdr:txBody>
        </xdr:sp>
        <xdr:sp macro="" textlink="TONG_HOP!J26">
          <xdr:nvSpPr>
            <xdr:cNvPr id="221" name="TextBox 220">
              <a:extLst>
                <a:ext uri="{FF2B5EF4-FFF2-40B4-BE49-F238E27FC236}">
                  <a16:creationId xmlns:a16="http://schemas.microsoft.com/office/drawing/2014/main" id="{E8CA9364-0702-4932-B729-78298F432338}"/>
                </a:ext>
              </a:extLst>
            </xdr:cNvPr>
            <xdr:cNvSpPr txBox="1"/>
          </xdr:nvSpPr>
          <xdr:spPr>
            <a:xfrm>
              <a:off x="6130290" y="5861775"/>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FF7E802B-F595-41D8-8E23-0AC1C4C5968A}" type="TxLink">
                <a:rPr lang="en-US" sz="1100" b="0" i="0" u="none" strike="noStrike">
                  <a:solidFill>
                    <a:srgbClr val="0ECB74"/>
                  </a:solidFill>
                  <a:latin typeface="Calibri"/>
                  <a:cs typeface="Calibri"/>
                </a:rPr>
                <a:pPr algn="r"/>
                <a:t> 6,980,000 </a:t>
              </a:fld>
              <a:endParaRPr lang="en-US" sz="1100">
                <a:solidFill>
                  <a:srgbClr val="0ECB74"/>
                </a:solidFill>
              </a:endParaRPr>
            </a:p>
          </xdr:txBody>
        </xdr:sp>
        <xdr:sp macro="" textlink="TONG_HOP!J27">
          <xdr:nvSpPr>
            <xdr:cNvPr id="222" name="TextBox 221">
              <a:extLst>
                <a:ext uri="{FF2B5EF4-FFF2-40B4-BE49-F238E27FC236}">
                  <a16:creationId xmlns:a16="http://schemas.microsoft.com/office/drawing/2014/main" id="{319A1738-4844-49E2-B415-69F755355630}"/>
                </a:ext>
              </a:extLst>
            </xdr:cNvPr>
            <xdr:cNvSpPr txBox="1"/>
          </xdr:nvSpPr>
          <xdr:spPr>
            <a:xfrm>
              <a:off x="6130290" y="6050388"/>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894C5E8C-7A4A-4B90-B968-4B379267764E}"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8">
          <xdr:nvSpPr>
            <xdr:cNvPr id="223" name="TextBox 222">
              <a:extLst>
                <a:ext uri="{FF2B5EF4-FFF2-40B4-BE49-F238E27FC236}">
                  <a16:creationId xmlns:a16="http://schemas.microsoft.com/office/drawing/2014/main" id="{72B0CBD7-DC6B-40EA-A0EC-BA5598B40356}"/>
                </a:ext>
              </a:extLst>
            </xdr:cNvPr>
            <xdr:cNvSpPr txBox="1"/>
          </xdr:nvSpPr>
          <xdr:spPr>
            <a:xfrm>
              <a:off x="6130290" y="6239001"/>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AF9B6BD-165B-4C74-8D92-D44FA2552F3C}"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9">
          <xdr:nvSpPr>
            <xdr:cNvPr id="224" name="TextBox 223">
              <a:extLst>
                <a:ext uri="{FF2B5EF4-FFF2-40B4-BE49-F238E27FC236}">
                  <a16:creationId xmlns:a16="http://schemas.microsoft.com/office/drawing/2014/main" id="{A101BE64-EB3A-4197-9A70-74BED5A52BC6}"/>
                </a:ext>
              </a:extLst>
            </xdr:cNvPr>
            <xdr:cNvSpPr txBox="1"/>
          </xdr:nvSpPr>
          <xdr:spPr>
            <a:xfrm>
              <a:off x="6130290" y="6427614"/>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76693CAB-65EC-4D00-8CFA-1B52A0D2624C}"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30">
          <xdr:nvSpPr>
            <xdr:cNvPr id="225" name="TextBox 224">
              <a:extLst>
                <a:ext uri="{FF2B5EF4-FFF2-40B4-BE49-F238E27FC236}">
                  <a16:creationId xmlns:a16="http://schemas.microsoft.com/office/drawing/2014/main" id="{5D30BDBB-5A3F-4963-A01D-C61775F8DD49}"/>
                </a:ext>
              </a:extLst>
            </xdr:cNvPr>
            <xdr:cNvSpPr txBox="1"/>
          </xdr:nvSpPr>
          <xdr:spPr>
            <a:xfrm>
              <a:off x="6130290" y="6616227"/>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1F4F1458-18D5-4296-A560-299190D2DEA1}"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31">
          <xdr:nvSpPr>
            <xdr:cNvPr id="226" name="TextBox 225">
              <a:extLst>
                <a:ext uri="{FF2B5EF4-FFF2-40B4-BE49-F238E27FC236}">
                  <a16:creationId xmlns:a16="http://schemas.microsoft.com/office/drawing/2014/main" id="{43B1010E-E7A3-420A-8141-2E9BCFCCD3B0}"/>
                </a:ext>
              </a:extLst>
            </xdr:cNvPr>
            <xdr:cNvSpPr txBox="1"/>
          </xdr:nvSpPr>
          <xdr:spPr>
            <a:xfrm>
              <a:off x="6130290" y="680484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9329F574-1F28-4EAD-B7D4-260F63E1F8AC}"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32">
          <xdr:nvSpPr>
            <xdr:cNvPr id="227" name="TextBox 226">
              <a:extLst>
                <a:ext uri="{FF2B5EF4-FFF2-40B4-BE49-F238E27FC236}">
                  <a16:creationId xmlns:a16="http://schemas.microsoft.com/office/drawing/2014/main" id="{4631EA74-DCEF-4ABA-B47C-13B8AAFB2D26}"/>
                </a:ext>
              </a:extLst>
            </xdr:cNvPr>
            <xdr:cNvSpPr txBox="1"/>
          </xdr:nvSpPr>
          <xdr:spPr>
            <a:xfrm>
              <a:off x="6130290" y="699345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43990CA-AA2D-4F29-A892-0D01384C4439}"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K33">
          <xdr:nvSpPr>
            <xdr:cNvPr id="228" name="TextBox 227">
              <a:extLst>
                <a:ext uri="{FF2B5EF4-FFF2-40B4-BE49-F238E27FC236}">
                  <a16:creationId xmlns:a16="http://schemas.microsoft.com/office/drawing/2014/main" id="{1D0CF4B3-5F33-430D-A65C-8B1B08592A64}"/>
                </a:ext>
              </a:extLst>
            </xdr:cNvPr>
            <xdr:cNvSpPr txBox="1"/>
          </xdr:nvSpPr>
          <xdr:spPr>
            <a:xfrm>
              <a:off x="7395210" y="727710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13A8C8-1ACF-4022-BACE-8D199DBC4EBD}" type="TxLink">
                <a:rPr lang="en-US" sz="1100" b="1" i="0" u="none" strike="noStrike">
                  <a:solidFill>
                    <a:srgbClr val="FFC000"/>
                  </a:solidFill>
                  <a:latin typeface="Calibri"/>
                  <a:cs typeface="Calibri"/>
                </a:rPr>
                <a:pPr algn="ctr"/>
                <a:t> 31,980,000 </a:t>
              </a:fld>
              <a:endParaRPr lang="en-US" sz="1100" b="1">
                <a:solidFill>
                  <a:srgbClr val="FFC000"/>
                </a:solidFill>
              </a:endParaRPr>
            </a:p>
          </xdr:txBody>
        </xdr:sp>
        <xdr:sp macro="" textlink="TONG_HOP!K21">
          <xdr:nvSpPr>
            <xdr:cNvPr id="229" name="TextBox 228">
              <a:extLst>
                <a:ext uri="{FF2B5EF4-FFF2-40B4-BE49-F238E27FC236}">
                  <a16:creationId xmlns:a16="http://schemas.microsoft.com/office/drawing/2014/main" id="{3FE99DBE-82B4-464F-8527-C7ACA6F9CC4E}"/>
                </a:ext>
              </a:extLst>
            </xdr:cNvPr>
            <xdr:cNvSpPr txBox="1"/>
          </xdr:nvSpPr>
          <xdr:spPr>
            <a:xfrm>
              <a:off x="7395210" y="491871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1E3C48D-E72B-47C5-9E71-101A2E331D95}" type="TxLink">
                <a:rPr lang="en-US" sz="1100" b="0" i="0" u="none" strike="noStrike">
                  <a:solidFill>
                    <a:srgbClr val="F87C8B"/>
                  </a:solidFill>
                  <a:latin typeface="Calibri"/>
                  <a:cs typeface="Calibri"/>
                </a:rPr>
                <a:pPr algn="r"/>
                <a:t> 3,800,000 </a:t>
              </a:fld>
              <a:endParaRPr lang="en-US" sz="1100">
                <a:solidFill>
                  <a:srgbClr val="F87C8B"/>
                </a:solidFill>
              </a:endParaRPr>
            </a:p>
          </xdr:txBody>
        </xdr:sp>
        <xdr:sp macro="" textlink="TONG_HOP!K22">
          <xdr:nvSpPr>
            <xdr:cNvPr id="230" name="TextBox 229">
              <a:extLst>
                <a:ext uri="{FF2B5EF4-FFF2-40B4-BE49-F238E27FC236}">
                  <a16:creationId xmlns:a16="http://schemas.microsoft.com/office/drawing/2014/main" id="{DCD134D0-E61D-4372-91DB-6A5BF5CE0E7C}"/>
                </a:ext>
              </a:extLst>
            </xdr:cNvPr>
            <xdr:cNvSpPr txBox="1"/>
          </xdr:nvSpPr>
          <xdr:spPr>
            <a:xfrm>
              <a:off x="7395210" y="5107323"/>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D8AE8CF-A1FD-4F09-B828-2E8210401181}" type="TxLink">
                <a:rPr lang="en-US" sz="1100" b="0" i="0" u="none" strike="noStrike">
                  <a:solidFill>
                    <a:srgbClr val="F87C8B"/>
                  </a:solidFill>
                  <a:latin typeface="Calibri"/>
                  <a:cs typeface="Calibri"/>
                </a:rPr>
                <a:pPr algn="r"/>
                <a:t> 7,700,000 </a:t>
              </a:fld>
              <a:endParaRPr lang="en-US" sz="1100">
                <a:solidFill>
                  <a:srgbClr val="F87C8B"/>
                </a:solidFill>
              </a:endParaRPr>
            </a:p>
          </xdr:txBody>
        </xdr:sp>
        <xdr:sp macro="" textlink="TONG_HOP!K23">
          <xdr:nvSpPr>
            <xdr:cNvPr id="231" name="TextBox 230">
              <a:extLst>
                <a:ext uri="{FF2B5EF4-FFF2-40B4-BE49-F238E27FC236}">
                  <a16:creationId xmlns:a16="http://schemas.microsoft.com/office/drawing/2014/main" id="{11EFC7C0-E1C2-4748-94A5-69A6346A7302}"/>
                </a:ext>
              </a:extLst>
            </xdr:cNvPr>
            <xdr:cNvSpPr txBox="1"/>
          </xdr:nvSpPr>
          <xdr:spPr>
            <a:xfrm>
              <a:off x="7395210" y="5295936"/>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74E982E-8626-4107-BDCA-365DB7033A74}" type="TxLink">
                <a:rPr lang="en-US" sz="1100" b="0" i="0" u="none" strike="noStrike">
                  <a:solidFill>
                    <a:srgbClr val="F87C8B"/>
                  </a:solidFill>
                  <a:latin typeface="Calibri"/>
                  <a:cs typeface="Calibri"/>
                </a:rPr>
                <a:pPr algn="r"/>
                <a:t> 5,000,000 </a:t>
              </a:fld>
              <a:endParaRPr lang="en-US" sz="1100">
                <a:solidFill>
                  <a:srgbClr val="F87C8B"/>
                </a:solidFill>
              </a:endParaRPr>
            </a:p>
          </xdr:txBody>
        </xdr:sp>
        <xdr:sp macro="" textlink="TONG_HOP!K24">
          <xdr:nvSpPr>
            <xdr:cNvPr id="232" name="TextBox 231">
              <a:extLst>
                <a:ext uri="{FF2B5EF4-FFF2-40B4-BE49-F238E27FC236}">
                  <a16:creationId xmlns:a16="http://schemas.microsoft.com/office/drawing/2014/main" id="{37CD2DE7-20C0-4608-A594-C8E5171A4456}"/>
                </a:ext>
              </a:extLst>
            </xdr:cNvPr>
            <xdr:cNvSpPr txBox="1"/>
          </xdr:nvSpPr>
          <xdr:spPr>
            <a:xfrm>
              <a:off x="7395210" y="5484549"/>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82B56E5-BF22-48CA-B9EE-CE28CF153953}" type="TxLink">
                <a:rPr lang="en-US" sz="1100" b="0" i="0" u="none" strike="noStrike">
                  <a:solidFill>
                    <a:srgbClr val="F87C8B"/>
                  </a:solidFill>
                  <a:latin typeface="Calibri"/>
                  <a:cs typeface="Calibri"/>
                </a:rPr>
                <a:pPr algn="r"/>
                <a:t> 5,200,000 </a:t>
              </a:fld>
              <a:endParaRPr lang="en-US" sz="1100">
                <a:solidFill>
                  <a:srgbClr val="F87C8B"/>
                </a:solidFill>
              </a:endParaRPr>
            </a:p>
          </xdr:txBody>
        </xdr:sp>
        <xdr:sp macro="" textlink="TONG_HOP!K25">
          <xdr:nvSpPr>
            <xdr:cNvPr id="233" name="TextBox 232">
              <a:extLst>
                <a:ext uri="{FF2B5EF4-FFF2-40B4-BE49-F238E27FC236}">
                  <a16:creationId xmlns:a16="http://schemas.microsoft.com/office/drawing/2014/main" id="{38830E5E-A766-462A-B3F9-759A36FF0503}"/>
                </a:ext>
              </a:extLst>
            </xdr:cNvPr>
            <xdr:cNvSpPr txBox="1"/>
          </xdr:nvSpPr>
          <xdr:spPr>
            <a:xfrm>
              <a:off x="7395210" y="5673162"/>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80239B6-2CAB-4A83-A7BC-8A0A79CED6D2}" type="TxLink">
                <a:rPr lang="en-US" sz="1100" b="0" i="0" u="none" strike="noStrike">
                  <a:solidFill>
                    <a:srgbClr val="F87C8B"/>
                  </a:solidFill>
                  <a:latin typeface="Calibri"/>
                  <a:cs typeface="Calibri"/>
                </a:rPr>
                <a:pPr algn="r"/>
                <a:t> 4,980,000 </a:t>
              </a:fld>
              <a:endParaRPr lang="en-US" sz="1100">
                <a:solidFill>
                  <a:srgbClr val="F87C8B"/>
                </a:solidFill>
              </a:endParaRPr>
            </a:p>
          </xdr:txBody>
        </xdr:sp>
        <xdr:sp macro="" textlink="TONG_HOP!K26">
          <xdr:nvSpPr>
            <xdr:cNvPr id="234" name="TextBox 233">
              <a:extLst>
                <a:ext uri="{FF2B5EF4-FFF2-40B4-BE49-F238E27FC236}">
                  <a16:creationId xmlns:a16="http://schemas.microsoft.com/office/drawing/2014/main" id="{C7256A70-3916-41C3-B8C8-903B82A73DF5}"/>
                </a:ext>
              </a:extLst>
            </xdr:cNvPr>
            <xdr:cNvSpPr txBox="1"/>
          </xdr:nvSpPr>
          <xdr:spPr>
            <a:xfrm>
              <a:off x="7395210" y="5861775"/>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853EBF0-E5B2-4458-95EB-CF878221653F}" type="TxLink">
                <a:rPr lang="en-US" sz="1100" b="0" i="0" u="none" strike="noStrike">
                  <a:solidFill>
                    <a:srgbClr val="F87C8B"/>
                  </a:solidFill>
                  <a:latin typeface="Calibri"/>
                  <a:cs typeface="Calibri"/>
                </a:rPr>
                <a:pPr algn="r"/>
                <a:t> 5,300,000 </a:t>
              </a:fld>
              <a:endParaRPr lang="en-US" sz="1100">
                <a:solidFill>
                  <a:srgbClr val="F87C8B"/>
                </a:solidFill>
              </a:endParaRPr>
            </a:p>
          </xdr:txBody>
        </xdr:sp>
        <xdr:sp macro="" textlink="TONG_HOP!K27">
          <xdr:nvSpPr>
            <xdr:cNvPr id="235" name="TextBox 234">
              <a:extLst>
                <a:ext uri="{FF2B5EF4-FFF2-40B4-BE49-F238E27FC236}">
                  <a16:creationId xmlns:a16="http://schemas.microsoft.com/office/drawing/2014/main" id="{518F3BA6-6F8E-49E5-BC7D-CFC4BA69375E}"/>
                </a:ext>
              </a:extLst>
            </xdr:cNvPr>
            <xdr:cNvSpPr txBox="1"/>
          </xdr:nvSpPr>
          <xdr:spPr>
            <a:xfrm>
              <a:off x="7395210" y="6050388"/>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4051566-7970-4C34-8EC8-9F83C4076417}"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8">
          <xdr:nvSpPr>
            <xdr:cNvPr id="236" name="TextBox 235">
              <a:extLst>
                <a:ext uri="{FF2B5EF4-FFF2-40B4-BE49-F238E27FC236}">
                  <a16:creationId xmlns:a16="http://schemas.microsoft.com/office/drawing/2014/main" id="{71DE018E-33FC-4B9A-B8F6-9EB6F2132E7C}"/>
                </a:ext>
              </a:extLst>
            </xdr:cNvPr>
            <xdr:cNvSpPr txBox="1"/>
          </xdr:nvSpPr>
          <xdr:spPr>
            <a:xfrm>
              <a:off x="7395210" y="6239001"/>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9B7FD94-CA61-4F18-A448-C6E138FEB72A}"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9">
          <xdr:nvSpPr>
            <xdr:cNvPr id="237" name="TextBox 236">
              <a:extLst>
                <a:ext uri="{FF2B5EF4-FFF2-40B4-BE49-F238E27FC236}">
                  <a16:creationId xmlns:a16="http://schemas.microsoft.com/office/drawing/2014/main" id="{BC9BEDAE-7390-4321-9FD5-3130C7215533}"/>
                </a:ext>
              </a:extLst>
            </xdr:cNvPr>
            <xdr:cNvSpPr txBox="1"/>
          </xdr:nvSpPr>
          <xdr:spPr>
            <a:xfrm>
              <a:off x="7395210" y="6427614"/>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12B6ACA-DB2D-4C92-B907-90F0618F0281}"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30">
          <xdr:nvSpPr>
            <xdr:cNvPr id="238" name="TextBox 237">
              <a:extLst>
                <a:ext uri="{FF2B5EF4-FFF2-40B4-BE49-F238E27FC236}">
                  <a16:creationId xmlns:a16="http://schemas.microsoft.com/office/drawing/2014/main" id="{7BB0F0C9-4BDB-4625-8D58-BD3EB3F6477D}"/>
                </a:ext>
              </a:extLst>
            </xdr:cNvPr>
            <xdr:cNvSpPr txBox="1"/>
          </xdr:nvSpPr>
          <xdr:spPr>
            <a:xfrm>
              <a:off x="7395210" y="6616227"/>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AE8BEB6-D6A2-4126-88DE-D10DD2D6ED04}"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31">
          <xdr:nvSpPr>
            <xdr:cNvPr id="239" name="TextBox 238">
              <a:extLst>
                <a:ext uri="{FF2B5EF4-FFF2-40B4-BE49-F238E27FC236}">
                  <a16:creationId xmlns:a16="http://schemas.microsoft.com/office/drawing/2014/main" id="{8BAE3016-1D70-4566-8DAF-E0472F0A29E2}"/>
                </a:ext>
              </a:extLst>
            </xdr:cNvPr>
            <xdr:cNvSpPr txBox="1"/>
          </xdr:nvSpPr>
          <xdr:spPr>
            <a:xfrm>
              <a:off x="7395210" y="680484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BD837F9-41B7-42A0-8E36-CF55C00463B0}"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32">
          <xdr:nvSpPr>
            <xdr:cNvPr id="240" name="TextBox 239">
              <a:extLst>
                <a:ext uri="{FF2B5EF4-FFF2-40B4-BE49-F238E27FC236}">
                  <a16:creationId xmlns:a16="http://schemas.microsoft.com/office/drawing/2014/main" id="{13B03195-1FE2-4C3A-8E70-0C62B3639455}"/>
                </a:ext>
              </a:extLst>
            </xdr:cNvPr>
            <xdr:cNvSpPr txBox="1"/>
          </xdr:nvSpPr>
          <xdr:spPr>
            <a:xfrm>
              <a:off x="7395210" y="699345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1D74257-B855-482F-93A0-5660E4543ED4}"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L33">
          <xdr:nvSpPr>
            <xdr:cNvPr id="241" name="TextBox 240">
              <a:extLst>
                <a:ext uri="{FF2B5EF4-FFF2-40B4-BE49-F238E27FC236}">
                  <a16:creationId xmlns:a16="http://schemas.microsoft.com/office/drawing/2014/main" id="{0A2228E7-88E9-451B-BD77-DDC1DD36C49F}"/>
                </a:ext>
              </a:extLst>
            </xdr:cNvPr>
            <xdr:cNvSpPr txBox="1"/>
          </xdr:nvSpPr>
          <xdr:spPr>
            <a:xfrm>
              <a:off x="8763000" y="727710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1ADD19-295E-4C44-BF5F-F3F997436C12}" type="TxLink">
                <a:rPr lang="en-US" sz="1100" b="1" i="0" u="none" strike="noStrike">
                  <a:solidFill>
                    <a:srgbClr val="FFC000"/>
                  </a:solidFill>
                  <a:latin typeface="Calibri"/>
                  <a:cs typeface="Calibri"/>
                </a:rPr>
                <a:pPr algn="ctr"/>
                <a:t>11,000,000</a:t>
              </a:fld>
              <a:endParaRPr lang="en-US" sz="1100" b="1">
                <a:solidFill>
                  <a:srgbClr val="FFC000"/>
                </a:solidFill>
              </a:endParaRPr>
            </a:p>
          </xdr:txBody>
        </xdr:sp>
        <xdr:sp macro="" textlink="TONG_HOP!L21">
          <xdr:nvSpPr>
            <xdr:cNvPr id="242" name="TextBox 241">
              <a:extLst>
                <a:ext uri="{FF2B5EF4-FFF2-40B4-BE49-F238E27FC236}">
                  <a16:creationId xmlns:a16="http://schemas.microsoft.com/office/drawing/2014/main" id="{32283F64-F80A-424F-A036-1E75CE556127}"/>
                </a:ext>
              </a:extLst>
            </xdr:cNvPr>
            <xdr:cNvSpPr txBox="1"/>
          </xdr:nvSpPr>
          <xdr:spPr>
            <a:xfrm>
              <a:off x="8763000" y="491871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13374F2-F01D-489E-93C7-9AE7343D372F}" type="TxLink">
                <a:rPr lang="en-US" sz="1100" b="0" i="0" u="none" strike="noStrike">
                  <a:solidFill>
                    <a:srgbClr val="00B0F0"/>
                  </a:solidFill>
                  <a:latin typeface="Calibri"/>
                  <a:cs typeface="Calibri"/>
                </a:rPr>
                <a:pPr algn="r"/>
                <a:t>3,600,000</a:t>
              </a:fld>
              <a:endParaRPr lang="en-US" sz="1100">
                <a:solidFill>
                  <a:srgbClr val="00B0F0"/>
                </a:solidFill>
              </a:endParaRPr>
            </a:p>
          </xdr:txBody>
        </xdr:sp>
        <xdr:sp macro="" textlink="TONG_HOP!L22">
          <xdr:nvSpPr>
            <xdr:cNvPr id="243" name="TextBox 242">
              <a:extLst>
                <a:ext uri="{FF2B5EF4-FFF2-40B4-BE49-F238E27FC236}">
                  <a16:creationId xmlns:a16="http://schemas.microsoft.com/office/drawing/2014/main" id="{3F28416E-4F91-44D4-82C0-5A0CBD7836A2}"/>
                </a:ext>
              </a:extLst>
            </xdr:cNvPr>
            <xdr:cNvSpPr txBox="1"/>
          </xdr:nvSpPr>
          <xdr:spPr>
            <a:xfrm>
              <a:off x="8763000" y="5107323"/>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341D79A-BBCF-4E97-A806-3F492045A142}" type="TxLink">
                <a:rPr lang="en-US" sz="1100" b="0" i="0" u="none" strike="noStrike">
                  <a:solidFill>
                    <a:srgbClr val="00B0F0"/>
                  </a:solidFill>
                  <a:latin typeface="Calibri"/>
                  <a:cs typeface="Calibri"/>
                </a:rPr>
                <a:pPr algn="r"/>
                <a:t>-400,000</a:t>
              </a:fld>
              <a:endParaRPr lang="en-US" sz="1100">
                <a:solidFill>
                  <a:srgbClr val="00B0F0"/>
                </a:solidFill>
              </a:endParaRPr>
            </a:p>
          </xdr:txBody>
        </xdr:sp>
        <xdr:sp macro="" textlink="TONG_HOP!L23">
          <xdr:nvSpPr>
            <xdr:cNvPr id="244" name="TextBox 243">
              <a:extLst>
                <a:ext uri="{FF2B5EF4-FFF2-40B4-BE49-F238E27FC236}">
                  <a16:creationId xmlns:a16="http://schemas.microsoft.com/office/drawing/2014/main" id="{EA7E37CE-2AB7-406F-B1A7-3D07BBCA67DC}"/>
                </a:ext>
              </a:extLst>
            </xdr:cNvPr>
            <xdr:cNvSpPr txBox="1"/>
          </xdr:nvSpPr>
          <xdr:spPr>
            <a:xfrm>
              <a:off x="8763000" y="5295936"/>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CFE19B8-F926-44CD-8141-B4EEF0DB20F9}" type="TxLink">
                <a:rPr lang="en-US" sz="1100" b="0" i="0" u="none" strike="noStrike">
                  <a:solidFill>
                    <a:srgbClr val="00B0F0"/>
                  </a:solidFill>
                  <a:latin typeface="Calibri"/>
                  <a:cs typeface="Calibri"/>
                </a:rPr>
                <a:pPr algn="r"/>
                <a:t>2,950,000</a:t>
              </a:fld>
              <a:endParaRPr lang="en-US" sz="1100">
                <a:solidFill>
                  <a:srgbClr val="00B0F0"/>
                </a:solidFill>
              </a:endParaRPr>
            </a:p>
          </xdr:txBody>
        </xdr:sp>
        <xdr:sp macro="" textlink="TONG_HOP!L24">
          <xdr:nvSpPr>
            <xdr:cNvPr id="245" name="TextBox 244">
              <a:extLst>
                <a:ext uri="{FF2B5EF4-FFF2-40B4-BE49-F238E27FC236}">
                  <a16:creationId xmlns:a16="http://schemas.microsoft.com/office/drawing/2014/main" id="{3BDCF552-45DB-4BCC-B786-169D52975448}"/>
                </a:ext>
              </a:extLst>
            </xdr:cNvPr>
            <xdr:cNvSpPr txBox="1"/>
          </xdr:nvSpPr>
          <xdr:spPr>
            <a:xfrm>
              <a:off x="8763000" y="5484549"/>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8D630D5-009B-493B-B1D4-749703420035}" type="TxLink">
                <a:rPr lang="en-US" sz="1100" b="0" i="0" u="none" strike="noStrike">
                  <a:solidFill>
                    <a:srgbClr val="00B0F0"/>
                  </a:solidFill>
                  <a:latin typeface="Calibri"/>
                  <a:cs typeface="Calibri"/>
                </a:rPr>
                <a:pPr algn="r"/>
                <a:t>1,200,000</a:t>
              </a:fld>
              <a:endParaRPr lang="en-US" sz="1100">
                <a:solidFill>
                  <a:srgbClr val="00B0F0"/>
                </a:solidFill>
              </a:endParaRPr>
            </a:p>
          </xdr:txBody>
        </xdr:sp>
        <xdr:sp macro="" textlink="TONG_HOP!L25">
          <xdr:nvSpPr>
            <xdr:cNvPr id="246" name="TextBox 245">
              <a:extLst>
                <a:ext uri="{FF2B5EF4-FFF2-40B4-BE49-F238E27FC236}">
                  <a16:creationId xmlns:a16="http://schemas.microsoft.com/office/drawing/2014/main" id="{B938D932-4AD0-4844-A4BB-55A5B26E8DCF}"/>
                </a:ext>
              </a:extLst>
            </xdr:cNvPr>
            <xdr:cNvSpPr txBox="1"/>
          </xdr:nvSpPr>
          <xdr:spPr>
            <a:xfrm>
              <a:off x="8763000" y="5673162"/>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9BEDFB5-CD6D-44AF-8A81-273B6521C9BA}" type="TxLink">
                <a:rPr lang="en-US" sz="1100" b="0" i="0" u="none" strike="noStrike">
                  <a:solidFill>
                    <a:srgbClr val="00B0F0"/>
                  </a:solidFill>
                  <a:latin typeface="Calibri"/>
                  <a:cs typeface="Calibri"/>
                </a:rPr>
                <a:pPr algn="r"/>
                <a:t>1,970,000</a:t>
              </a:fld>
              <a:endParaRPr lang="en-US" sz="1100">
                <a:solidFill>
                  <a:srgbClr val="00B0F0"/>
                </a:solidFill>
              </a:endParaRPr>
            </a:p>
          </xdr:txBody>
        </xdr:sp>
        <xdr:sp macro="" textlink="TONG_HOP!L26">
          <xdr:nvSpPr>
            <xdr:cNvPr id="247" name="TextBox 246">
              <a:extLst>
                <a:ext uri="{FF2B5EF4-FFF2-40B4-BE49-F238E27FC236}">
                  <a16:creationId xmlns:a16="http://schemas.microsoft.com/office/drawing/2014/main" id="{6D1AEDA5-920E-4958-9CFD-97D3F4A4C665}"/>
                </a:ext>
              </a:extLst>
            </xdr:cNvPr>
            <xdr:cNvSpPr txBox="1"/>
          </xdr:nvSpPr>
          <xdr:spPr>
            <a:xfrm>
              <a:off x="8763000" y="5861775"/>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004AA7C-5DA0-49C7-8BDE-6F99AB769B11}" type="TxLink">
                <a:rPr lang="en-US" sz="1100" b="0" i="0" u="none" strike="noStrike">
                  <a:solidFill>
                    <a:srgbClr val="00B0F0"/>
                  </a:solidFill>
                  <a:latin typeface="Calibri"/>
                  <a:cs typeface="Calibri"/>
                </a:rPr>
                <a:pPr algn="r"/>
                <a:t>1,680,000</a:t>
              </a:fld>
              <a:endParaRPr lang="en-US" sz="1100">
                <a:solidFill>
                  <a:srgbClr val="00B0F0"/>
                </a:solidFill>
              </a:endParaRPr>
            </a:p>
          </xdr:txBody>
        </xdr:sp>
        <xdr:sp macro="" textlink="TONG_HOP!L27">
          <xdr:nvSpPr>
            <xdr:cNvPr id="248" name="TextBox 247">
              <a:extLst>
                <a:ext uri="{FF2B5EF4-FFF2-40B4-BE49-F238E27FC236}">
                  <a16:creationId xmlns:a16="http://schemas.microsoft.com/office/drawing/2014/main" id="{4E6F57F2-B7A4-4E1C-BEE5-BE38C23DF131}"/>
                </a:ext>
              </a:extLst>
            </xdr:cNvPr>
            <xdr:cNvSpPr txBox="1"/>
          </xdr:nvSpPr>
          <xdr:spPr>
            <a:xfrm>
              <a:off x="8763000" y="6050388"/>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02EFFA3-EC4B-487B-9475-ABA26C546E05}"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8">
          <xdr:nvSpPr>
            <xdr:cNvPr id="249" name="TextBox 248">
              <a:extLst>
                <a:ext uri="{FF2B5EF4-FFF2-40B4-BE49-F238E27FC236}">
                  <a16:creationId xmlns:a16="http://schemas.microsoft.com/office/drawing/2014/main" id="{E0F6639F-9EE4-4E2E-9975-BD9E338B374A}"/>
                </a:ext>
              </a:extLst>
            </xdr:cNvPr>
            <xdr:cNvSpPr txBox="1"/>
          </xdr:nvSpPr>
          <xdr:spPr>
            <a:xfrm>
              <a:off x="8763000" y="6239001"/>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8E42C6C-435D-42B4-8C14-C7D9DAF1B750}"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9">
          <xdr:nvSpPr>
            <xdr:cNvPr id="250" name="TextBox 249">
              <a:extLst>
                <a:ext uri="{FF2B5EF4-FFF2-40B4-BE49-F238E27FC236}">
                  <a16:creationId xmlns:a16="http://schemas.microsoft.com/office/drawing/2014/main" id="{98C06508-1555-452C-B5F0-4681DA201EB8}"/>
                </a:ext>
              </a:extLst>
            </xdr:cNvPr>
            <xdr:cNvSpPr txBox="1"/>
          </xdr:nvSpPr>
          <xdr:spPr>
            <a:xfrm>
              <a:off x="8763000" y="6427614"/>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11F5EB6A-D00F-4E98-BB12-74BB4D0FFC68}"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30">
          <xdr:nvSpPr>
            <xdr:cNvPr id="251" name="TextBox 250">
              <a:extLst>
                <a:ext uri="{FF2B5EF4-FFF2-40B4-BE49-F238E27FC236}">
                  <a16:creationId xmlns:a16="http://schemas.microsoft.com/office/drawing/2014/main" id="{A5EE424F-EC91-4152-9233-919953CE9945}"/>
                </a:ext>
              </a:extLst>
            </xdr:cNvPr>
            <xdr:cNvSpPr txBox="1"/>
          </xdr:nvSpPr>
          <xdr:spPr>
            <a:xfrm>
              <a:off x="8763000" y="6616227"/>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75D09DE0-CDD7-48FF-87C8-7889206DD33D}"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31">
          <xdr:nvSpPr>
            <xdr:cNvPr id="252" name="TextBox 251">
              <a:extLst>
                <a:ext uri="{FF2B5EF4-FFF2-40B4-BE49-F238E27FC236}">
                  <a16:creationId xmlns:a16="http://schemas.microsoft.com/office/drawing/2014/main" id="{DC997DFC-4798-41F6-A9F0-6BCBA46EB994}"/>
                </a:ext>
              </a:extLst>
            </xdr:cNvPr>
            <xdr:cNvSpPr txBox="1"/>
          </xdr:nvSpPr>
          <xdr:spPr>
            <a:xfrm>
              <a:off x="8763000" y="680484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C39C803-7070-4CD4-9BAC-6F2A2F1B7503}"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32">
          <xdr:nvSpPr>
            <xdr:cNvPr id="253" name="TextBox 252">
              <a:extLst>
                <a:ext uri="{FF2B5EF4-FFF2-40B4-BE49-F238E27FC236}">
                  <a16:creationId xmlns:a16="http://schemas.microsoft.com/office/drawing/2014/main" id="{297DCFDE-BADA-486E-AE27-DC86AB7046E9}"/>
                </a:ext>
              </a:extLst>
            </xdr:cNvPr>
            <xdr:cNvSpPr txBox="1"/>
          </xdr:nvSpPr>
          <xdr:spPr>
            <a:xfrm>
              <a:off x="8763000" y="699345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765754F-EDC8-4C44-8F38-192C7EDED346}" type="TxLink">
                <a:rPr lang="en-US" sz="1100" b="0" i="0" u="none" strike="noStrike">
                  <a:solidFill>
                    <a:srgbClr val="00B0F0"/>
                  </a:solidFill>
                  <a:latin typeface="Calibri"/>
                  <a:cs typeface="Calibri"/>
                </a:rPr>
                <a:pPr algn="r"/>
                <a:t>0</a:t>
              </a:fld>
              <a:endParaRPr lang="en-US" sz="1100">
                <a:solidFill>
                  <a:srgbClr val="00B0F0"/>
                </a:solidFill>
              </a:endParaRPr>
            </a:p>
          </xdr:txBody>
        </xdr:sp>
        <xdr:pic>
          <xdr:nvPicPr>
            <xdr:cNvPr id="18" name="Picture 17">
              <a:extLst>
                <a:ext uri="{FF2B5EF4-FFF2-40B4-BE49-F238E27FC236}">
                  <a16:creationId xmlns:a16="http://schemas.microsoft.com/office/drawing/2014/main" id="{54B57438-74AE-472E-AFD3-4C0C9748DBCF}"/>
                </a:ext>
              </a:extLst>
            </xdr:cNvPr>
            <xdr:cNvPicPr>
              <a:picLocks noChangeAspect="1"/>
            </xdr:cNvPicPr>
          </xdr:nvPicPr>
          <xdr:blipFill>
            <a:blip xmlns:r="http://schemas.openxmlformats.org/officeDocument/2006/relationships" r:embed="rId33"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516880" y="439734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24" name="TextBox 23">
            <a:extLst>
              <a:ext uri="{FF2B5EF4-FFF2-40B4-BE49-F238E27FC236}">
                <a16:creationId xmlns:a16="http://schemas.microsoft.com/office/drawing/2014/main" id="{4C2A0EAA-06E2-4E7B-A3BE-9387B68DB0BB}"/>
              </a:ext>
            </a:extLst>
          </xdr:cNvPr>
          <xdr:cNvSpPr txBox="1"/>
        </xdr:nvSpPr>
        <xdr:spPr>
          <a:xfrm>
            <a:off x="5585460" y="2821800"/>
            <a:ext cx="192024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solidFill>
                  <a:srgbClr val="FFFF00"/>
                </a:solidFill>
              </a:rPr>
              <a:t>Agribank: 7901 205 167 122</a:t>
            </a:r>
          </a:p>
        </xdr:txBody>
      </xdr:sp>
      <xdr:sp macro="" textlink="">
        <xdr:nvSpPr>
          <xdr:cNvPr id="180" name="TextBox 179">
            <a:extLst>
              <a:ext uri="{FF2B5EF4-FFF2-40B4-BE49-F238E27FC236}">
                <a16:creationId xmlns:a16="http://schemas.microsoft.com/office/drawing/2014/main" id="{BF9335D4-C72A-4F5B-97CA-FBBF460E1936}"/>
              </a:ext>
            </a:extLst>
          </xdr:cNvPr>
          <xdr:cNvSpPr txBox="1"/>
        </xdr:nvSpPr>
        <xdr:spPr>
          <a:xfrm>
            <a:off x="7726680" y="2821800"/>
            <a:ext cx="192024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solidFill>
                  <a:srgbClr val="FFFF00"/>
                </a:solidFill>
              </a:rPr>
              <a:t>MB Bank: 0347 320 368</a:t>
            </a:r>
          </a:p>
        </xdr:txBody>
      </xdr:sp>
      <xdr:sp macro="" textlink="">
        <xdr:nvSpPr>
          <xdr:cNvPr id="181" name="TextBox 180">
            <a:extLst>
              <a:ext uri="{FF2B5EF4-FFF2-40B4-BE49-F238E27FC236}">
                <a16:creationId xmlns:a16="http://schemas.microsoft.com/office/drawing/2014/main" id="{A8B100DA-666D-46FE-92B5-6E2300D91C05}"/>
              </a:ext>
            </a:extLst>
          </xdr:cNvPr>
          <xdr:cNvSpPr txBox="1"/>
        </xdr:nvSpPr>
        <xdr:spPr>
          <a:xfrm>
            <a:off x="5585460" y="3804780"/>
            <a:ext cx="192024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solidFill>
                  <a:srgbClr val="FFFF00"/>
                </a:solidFill>
              </a:rPr>
              <a:t>BIDV: 4111 0000 7299 84</a:t>
            </a:r>
          </a:p>
        </xdr:txBody>
      </xdr:sp>
      <xdr:sp macro="" textlink="">
        <xdr:nvSpPr>
          <xdr:cNvPr id="182" name="TextBox 181">
            <a:extLst>
              <a:ext uri="{FF2B5EF4-FFF2-40B4-BE49-F238E27FC236}">
                <a16:creationId xmlns:a16="http://schemas.microsoft.com/office/drawing/2014/main" id="{3B5D4D08-AA0F-411B-A8F2-8F4196B49C12}"/>
              </a:ext>
            </a:extLst>
          </xdr:cNvPr>
          <xdr:cNvSpPr txBox="1"/>
        </xdr:nvSpPr>
        <xdr:spPr>
          <a:xfrm>
            <a:off x="7726680" y="3804780"/>
            <a:ext cx="192024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solidFill>
                  <a:srgbClr val="FFFF00"/>
                </a:solidFill>
              </a:rPr>
              <a:t>Viettinbank: 1018 722 70 585</a:t>
            </a:r>
          </a:p>
        </xdr:txBody>
      </xdr:sp>
      <xdr:pic>
        <xdr:nvPicPr>
          <xdr:cNvPr id="64" name="Picture 63">
            <a:extLst>
              <a:ext uri="{FF2B5EF4-FFF2-40B4-BE49-F238E27FC236}">
                <a16:creationId xmlns:a16="http://schemas.microsoft.com/office/drawing/2014/main" id="{7FDD5640-834A-48D1-921E-031A04EBA3AB}"/>
              </a:ext>
            </a:extLst>
          </xdr:cNvPr>
          <xdr:cNvPicPr>
            <a:picLocks noChangeAspect="1"/>
          </xdr:cNvPicPr>
        </xdr:nvPicPr>
        <xdr:blipFill>
          <a:blip xmlns:r="http://schemas.openxmlformats.org/officeDocument/2006/relationships" r:embed="rId34"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10218420" y="1820999"/>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aphicFrame macro="">
        <xdr:nvGraphicFramePr>
          <xdr:cNvPr id="214" name="Chart 213">
            <a:extLst>
              <a:ext uri="{FF2B5EF4-FFF2-40B4-BE49-F238E27FC236}">
                <a16:creationId xmlns:a16="http://schemas.microsoft.com/office/drawing/2014/main" id="{243738B9-344F-4016-A6F5-3A563D100413}"/>
              </a:ext>
            </a:extLst>
          </xdr:cNvPr>
          <xdr:cNvGraphicFramePr>
            <a:graphicFrameLocks/>
          </xdr:cNvGraphicFramePr>
        </xdr:nvGraphicFramePr>
        <xdr:xfrm>
          <a:off x="10614660" y="1821180"/>
          <a:ext cx="5615940" cy="2392680"/>
        </xdr:xfrm>
        <a:graphic>
          <a:graphicData uri="http://schemas.openxmlformats.org/drawingml/2006/chart">
            <c:chart xmlns:c="http://schemas.openxmlformats.org/drawingml/2006/chart" xmlns:r="http://schemas.openxmlformats.org/officeDocument/2006/relationships" r:id="rId35"/>
          </a:graphicData>
        </a:graphic>
      </xdr:graphicFrame>
      <xdr:sp macro="" textlink="">
        <xdr:nvSpPr>
          <xdr:cNvPr id="183" name="TextBox 182">
            <a:extLst>
              <a:ext uri="{FF2B5EF4-FFF2-40B4-BE49-F238E27FC236}">
                <a16:creationId xmlns:a16="http://schemas.microsoft.com/office/drawing/2014/main" id="{13A47A20-0D37-468F-A88F-F182AF433A8E}"/>
              </a:ext>
            </a:extLst>
          </xdr:cNvPr>
          <xdr:cNvSpPr txBox="1"/>
        </xdr:nvSpPr>
        <xdr:spPr>
          <a:xfrm>
            <a:off x="10561320" y="4361340"/>
            <a:ext cx="272034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rPr>
              <a:t>Tổng</a:t>
            </a:r>
            <a:r>
              <a:rPr lang="en-US" sz="1100" b="1" baseline="0">
                <a:solidFill>
                  <a:srgbClr val="00B0F0"/>
                </a:solidFill>
              </a:rPr>
              <a:t> quan tài khoản gửi tiết kiệm</a:t>
            </a:r>
            <a:endParaRPr lang="en-US" sz="1100" b="1">
              <a:solidFill>
                <a:srgbClr val="00B0F0"/>
              </a:solidFill>
            </a:endParaRPr>
          </a:p>
        </xdr:txBody>
      </xdr:sp>
      <xdr:pic>
        <xdr:nvPicPr>
          <xdr:cNvPr id="36" name="Picture 35">
            <a:extLst>
              <a:ext uri="{FF2B5EF4-FFF2-40B4-BE49-F238E27FC236}">
                <a16:creationId xmlns:a16="http://schemas.microsoft.com/office/drawing/2014/main" id="{57D7FA0A-2F6B-4A20-BCAC-90B39707FA4A}"/>
              </a:ext>
            </a:extLst>
          </xdr:cNvPr>
          <xdr:cNvPicPr>
            <a:picLocks noChangeAspect="1"/>
          </xdr:cNvPicPr>
        </xdr:nvPicPr>
        <xdr:blipFill>
          <a:blip xmlns:r="http://schemas.openxmlformats.org/officeDocument/2006/relationships" r:embed="rId36"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10218420" y="439734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sp macro="" textlink="">
        <xdr:nvSpPr>
          <xdr:cNvPr id="52" name="Rectangle: Rounded Corners 51">
            <a:extLst>
              <a:ext uri="{FF2B5EF4-FFF2-40B4-BE49-F238E27FC236}">
                <a16:creationId xmlns:a16="http://schemas.microsoft.com/office/drawing/2014/main" id="{4045B3D9-2F50-4E1C-B712-68FD2733C528}"/>
              </a:ext>
            </a:extLst>
          </xdr:cNvPr>
          <xdr:cNvSpPr/>
        </xdr:nvSpPr>
        <xdr:spPr>
          <a:xfrm>
            <a:off x="10302240" y="4808220"/>
            <a:ext cx="2736000" cy="576000"/>
          </a:xfrm>
          <a:prstGeom prst="roundRect">
            <a:avLst/>
          </a:prstGeom>
          <a:solidFill>
            <a:srgbClr val="D0F2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0" name="Rectangle: Rounded Corners 189">
            <a:extLst>
              <a:ext uri="{FF2B5EF4-FFF2-40B4-BE49-F238E27FC236}">
                <a16:creationId xmlns:a16="http://schemas.microsoft.com/office/drawing/2014/main" id="{60AF2B19-EEAE-4697-9664-030CC871B41C}"/>
              </a:ext>
            </a:extLst>
          </xdr:cNvPr>
          <xdr:cNvSpPr/>
        </xdr:nvSpPr>
        <xdr:spPr>
          <a:xfrm>
            <a:off x="10302240" y="5458460"/>
            <a:ext cx="2736000" cy="576000"/>
          </a:xfrm>
          <a:prstGeom prst="roundRect">
            <a:avLst/>
          </a:prstGeom>
          <a:solidFill>
            <a:srgbClr val="D2E8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3" name="Rectangle: Rounded Corners 212">
            <a:extLst>
              <a:ext uri="{FF2B5EF4-FFF2-40B4-BE49-F238E27FC236}">
                <a16:creationId xmlns:a16="http://schemas.microsoft.com/office/drawing/2014/main" id="{44ACBF10-A719-4289-9EDB-A177791DB569}"/>
              </a:ext>
            </a:extLst>
          </xdr:cNvPr>
          <xdr:cNvSpPr/>
        </xdr:nvSpPr>
        <xdr:spPr>
          <a:xfrm>
            <a:off x="10302240" y="6108700"/>
            <a:ext cx="2736000" cy="576000"/>
          </a:xfrm>
          <a:prstGeom prst="roundRect">
            <a:avLst/>
          </a:prstGeom>
          <a:solidFill>
            <a:srgbClr val="FFF6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6" name="Rectangle: Rounded Corners 215">
            <a:extLst>
              <a:ext uri="{FF2B5EF4-FFF2-40B4-BE49-F238E27FC236}">
                <a16:creationId xmlns:a16="http://schemas.microsoft.com/office/drawing/2014/main" id="{FE3CA5AE-DF9F-4E7A-BA2A-B97D3884AD97}"/>
              </a:ext>
            </a:extLst>
          </xdr:cNvPr>
          <xdr:cNvSpPr/>
        </xdr:nvSpPr>
        <xdr:spPr>
          <a:xfrm>
            <a:off x="10302240" y="6758940"/>
            <a:ext cx="2736000" cy="576000"/>
          </a:xfrm>
          <a:prstGeom prst="roundRect">
            <a:avLst/>
          </a:prstGeom>
          <a:solidFill>
            <a:srgbClr val="FEE7D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54" name="Picture 253">
            <a:extLst>
              <a:ext uri="{FF2B5EF4-FFF2-40B4-BE49-F238E27FC236}">
                <a16:creationId xmlns:a16="http://schemas.microsoft.com/office/drawing/2014/main" id="{433BC155-993C-4520-AD43-2EDC6A913430}"/>
              </a:ext>
            </a:extLst>
          </xdr:cNvPr>
          <xdr:cNvPicPr>
            <a:picLocks noChangeAspect="1"/>
          </xdr:cNvPicPr>
        </xdr:nvPicPr>
        <xdr:blipFill>
          <a:blip xmlns:r="http://schemas.openxmlformats.org/officeDocument/2006/relationships" r:embed="rId37"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10408920" y="4898220"/>
            <a:ext cx="396000" cy="396000"/>
          </a:xfrm>
          <a:prstGeom prst="round2DiagRect">
            <a:avLst>
              <a:gd name="adj1" fmla="val 50000"/>
              <a:gd name="adj2" fmla="val 50000"/>
            </a:avLst>
          </a:prstGeom>
          <a:ln w="88900" cap="sq">
            <a:noFill/>
            <a:miter lim="800000"/>
          </a:ln>
          <a:effectLst>
            <a:outerShdw blurRad="254000" algn="tl" rotWithShape="0">
              <a:srgbClr val="000000">
                <a:alpha val="43000"/>
              </a:srgbClr>
            </a:outerShdw>
          </a:effectLst>
        </xdr:spPr>
      </xdr:pic>
      <xdr:grpSp>
        <xdr:nvGrpSpPr>
          <xdr:cNvPr id="54" name="Group 53">
            <a:extLst>
              <a:ext uri="{FF2B5EF4-FFF2-40B4-BE49-F238E27FC236}">
                <a16:creationId xmlns:a16="http://schemas.microsoft.com/office/drawing/2014/main" id="{C5D6C000-A099-47C7-8E4A-AE52F48EE895}"/>
              </a:ext>
            </a:extLst>
          </xdr:cNvPr>
          <xdr:cNvGrpSpPr/>
        </xdr:nvGrpSpPr>
        <xdr:grpSpPr>
          <a:xfrm>
            <a:off x="10797540" y="4772820"/>
            <a:ext cx="2179320" cy="596220"/>
            <a:chOff x="10797540" y="4772820"/>
            <a:chExt cx="2179320" cy="596220"/>
          </a:xfrm>
        </xdr:grpSpPr>
        <xdr:sp macro="" textlink="TIET_KIEM!O9">
          <xdr:nvSpPr>
            <xdr:cNvPr id="255" name="TextBox 254">
              <a:extLst>
                <a:ext uri="{FF2B5EF4-FFF2-40B4-BE49-F238E27FC236}">
                  <a16:creationId xmlns:a16="http://schemas.microsoft.com/office/drawing/2014/main" id="{D375EA08-A5D8-4575-AE9E-118712F008BB}"/>
                </a:ext>
              </a:extLst>
            </xdr:cNvPr>
            <xdr:cNvSpPr txBox="1"/>
          </xdr:nvSpPr>
          <xdr:spPr>
            <a:xfrm>
              <a:off x="10797540" y="4772820"/>
              <a:ext cx="21793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B4ED24F-E908-49B7-A009-CCDE4E9F9C2C}" type="TxLink">
                <a:rPr lang="en-US" sz="1100" b="0" i="0" u="none" strike="noStrike">
                  <a:solidFill>
                    <a:schemeClr val="tx1">
                      <a:lumMod val="75000"/>
                      <a:lumOff val="25000"/>
                    </a:schemeClr>
                  </a:solidFill>
                  <a:latin typeface="Calibri"/>
                  <a:cs typeface="Calibri"/>
                </a:rPr>
                <a:pPr algn="l"/>
                <a:t>Tổng số tiền nếu rút hết TKTK:</a:t>
              </a:fld>
              <a:endParaRPr lang="en-US" sz="1100" b="0">
                <a:solidFill>
                  <a:schemeClr val="tx1">
                    <a:lumMod val="75000"/>
                    <a:lumOff val="25000"/>
                  </a:schemeClr>
                </a:solidFill>
              </a:endParaRPr>
            </a:p>
          </xdr:txBody>
        </xdr:sp>
        <xdr:sp macro="" textlink="TIET_KIEM!Q9">
          <xdr:nvSpPr>
            <xdr:cNvPr id="256" name="TextBox 255">
              <a:extLst>
                <a:ext uri="{FF2B5EF4-FFF2-40B4-BE49-F238E27FC236}">
                  <a16:creationId xmlns:a16="http://schemas.microsoft.com/office/drawing/2014/main" id="{69D78D37-7075-4EE2-A183-8B94245629DC}"/>
                </a:ext>
              </a:extLst>
            </xdr:cNvPr>
            <xdr:cNvSpPr txBox="1"/>
          </xdr:nvSpPr>
          <xdr:spPr>
            <a:xfrm>
              <a:off x="10797540" y="5009040"/>
              <a:ext cx="169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8CD5E0C-24F9-4425-AB7C-06A618B38211}" type="TxLink">
                <a:rPr lang="en-US" sz="1400" b="1" i="0" u="none" strike="noStrike">
                  <a:solidFill>
                    <a:srgbClr val="0070C0"/>
                  </a:solidFill>
                  <a:latin typeface="Calibri"/>
                  <a:cs typeface="Calibri"/>
                </a:rPr>
                <a:pPr algn="l"/>
                <a:t>20,750,000 VNĐ</a:t>
              </a:fld>
              <a:endParaRPr lang="en-US" sz="1800" b="1">
                <a:solidFill>
                  <a:srgbClr val="0070C0"/>
                </a:solidFill>
              </a:endParaRPr>
            </a:p>
          </xdr:txBody>
        </xdr:sp>
      </xdr:grpSp>
      <xdr:grpSp>
        <xdr:nvGrpSpPr>
          <xdr:cNvPr id="259" name="Group 258">
            <a:extLst>
              <a:ext uri="{FF2B5EF4-FFF2-40B4-BE49-F238E27FC236}">
                <a16:creationId xmlns:a16="http://schemas.microsoft.com/office/drawing/2014/main" id="{752FFBAE-0C3E-4B3C-A495-CA2140E7D2EA}"/>
              </a:ext>
            </a:extLst>
          </xdr:cNvPr>
          <xdr:cNvGrpSpPr/>
        </xdr:nvGrpSpPr>
        <xdr:grpSpPr>
          <a:xfrm>
            <a:off x="10797540" y="5428140"/>
            <a:ext cx="2179320" cy="596220"/>
            <a:chOff x="10797540" y="4772820"/>
            <a:chExt cx="2179320" cy="596220"/>
          </a:xfrm>
        </xdr:grpSpPr>
        <xdr:sp macro="" textlink="TIET_KIEM!O10">
          <xdr:nvSpPr>
            <xdr:cNvPr id="260" name="TextBox 259">
              <a:extLst>
                <a:ext uri="{FF2B5EF4-FFF2-40B4-BE49-F238E27FC236}">
                  <a16:creationId xmlns:a16="http://schemas.microsoft.com/office/drawing/2014/main" id="{C0EA180A-267D-4E93-AF77-5BACA156C262}"/>
                </a:ext>
              </a:extLst>
            </xdr:cNvPr>
            <xdr:cNvSpPr txBox="1"/>
          </xdr:nvSpPr>
          <xdr:spPr>
            <a:xfrm>
              <a:off x="10797540" y="4772820"/>
              <a:ext cx="21793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FD9E263-EADF-4DEE-BCD1-CD30016008E9}" type="TxLink">
                <a:rPr lang="en-US" sz="1100" b="0" i="0" u="none" strike="noStrike">
                  <a:solidFill>
                    <a:schemeClr val="tx1">
                      <a:lumMod val="85000"/>
                      <a:lumOff val="15000"/>
                    </a:schemeClr>
                  </a:solidFill>
                  <a:latin typeface="Calibri"/>
                  <a:cs typeface="Calibri"/>
                </a:rPr>
                <a:pPr algn="l"/>
                <a:t>Tổng số tiền chưa gửi tiết kiệm:</a:t>
              </a:fld>
              <a:endParaRPr lang="en-US" sz="1100" b="0">
                <a:solidFill>
                  <a:schemeClr val="tx1">
                    <a:lumMod val="85000"/>
                    <a:lumOff val="15000"/>
                  </a:schemeClr>
                </a:solidFill>
              </a:endParaRPr>
            </a:p>
          </xdr:txBody>
        </xdr:sp>
        <xdr:sp macro="" textlink="TIET_KIEM!Q10">
          <xdr:nvSpPr>
            <xdr:cNvPr id="261" name="TextBox 260">
              <a:extLst>
                <a:ext uri="{FF2B5EF4-FFF2-40B4-BE49-F238E27FC236}">
                  <a16:creationId xmlns:a16="http://schemas.microsoft.com/office/drawing/2014/main" id="{C8E7672D-E170-4458-80EB-2894B2A488F1}"/>
                </a:ext>
              </a:extLst>
            </xdr:cNvPr>
            <xdr:cNvSpPr txBox="1"/>
          </xdr:nvSpPr>
          <xdr:spPr>
            <a:xfrm>
              <a:off x="10797540" y="5009040"/>
              <a:ext cx="169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0354F73-E5E8-4EF3-9DBB-9CEBEF0EDB1E}" type="TxLink">
                <a:rPr lang="en-US" sz="1400" b="1" i="0" u="none" strike="noStrike">
                  <a:solidFill>
                    <a:srgbClr val="0070C0"/>
                  </a:solidFill>
                  <a:latin typeface="Calibri"/>
                  <a:cs typeface="Calibri"/>
                </a:rPr>
                <a:pPr algn="l"/>
                <a:t>8,750,000 VNĐ</a:t>
              </a:fld>
              <a:endParaRPr lang="en-US" sz="2400" b="1">
                <a:solidFill>
                  <a:srgbClr val="0070C0"/>
                </a:solidFill>
              </a:endParaRPr>
            </a:p>
          </xdr:txBody>
        </xdr:sp>
      </xdr:grpSp>
      <xdr:grpSp>
        <xdr:nvGrpSpPr>
          <xdr:cNvPr id="262" name="Group 261">
            <a:extLst>
              <a:ext uri="{FF2B5EF4-FFF2-40B4-BE49-F238E27FC236}">
                <a16:creationId xmlns:a16="http://schemas.microsoft.com/office/drawing/2014/main" id="{A928DDF6-56F9-4DD3-94EB-03D505248FFD}"/>
              </a:ext>
            </a:extLst>
          </xdr:cNvPr>
          <xdr:cNvGrpSpPr/>
        </xdr:nvGrpSpPr>
        <xdr:grpSpPr>
          <a:xfrm>
            <a:off x="10797540" y="6075840"/>
            <a:ext cx="2179320" cy="596220"/>
            <a:chOff x="10797540" y="4772820"/>
            <a:chExt cx="2179320" cy="596220"/>
          </a:xfrm>
        </xdr:grpSpPr>
        <xdr:sp macro="" textlink="TIET_KIEM!O11">
          <xdr:nvSpPr>
            <xdr:cNvPr id="263" name="TextBox 262">
              <a:extLst>
                <a:ext uri="{FF2B5EF4-FFF2-40B4-BE49-F238E27FC236}">
                  <a16:creationId xmlns:a16="http://schemas.microsoft.com/office/drawing/2014/main" id="{637F2649-833E-45F9-9938-4C55F445F086}"/>
                </a:ext>
              </a:extLst>
            </xdr:cNvPr>
            <xdr:cNvSpPr txBox="1"/>
          </xdr:nvSpPr>
          <xdr:spPr>
            <a:xfrm>
              <a:off x="10797540" y="4772820"/>
              <a:ext cx="21793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4445CD5-4A5F-44E4-857F-7B288D8FEB57}" type="TxLink">
                <a:rPr lang="en-US" sz="1100" b="0" i="0" u="none" strike="noStrike">
                  <a:solidFill>
                    <a:schemeClr val="tx1">
                      <a:lumMod val="75000"/>
                      <a:lumOff val="25000"/>
                    </a:schemeClr>
                  </a:solidFill>
                  <a:latin typeface="Calibri"/>
                  <a:cs typeface="Calibri"/>
                </a:rPr>
                <a:pPr algn="l"/>
                <a:t>Tổng số tiền đang gửi tiết kiệm:</a:t>
              </a:fld>
              <a:endParaRPr lang="en-US" sz="1100" b="0">
                <a:solidFill>
                  <a:schemeClr val="tx1">
                    <a:lumMod val="75000"/>
                    <a:lumOff val="25000"/>
                  </a:schemeClr>
                </a:solidFill>
              </a:endParaRPr>
            </a:p>
          </xdr:txBody>
        </xdr:sp>
        <xdr:sp macro="" textlink="TIET_KIEM!Q11">
          <xdr:nvSpPr>
            <xdr:cNvPr id="264" name="TextBox 263">
              <a:extLst>
                <a:ext uri="{FF2B5EF4-FFF2-40B4-BE49-F238E27FC236}">
                  <a16:creationId xmlns:a16="http://schemas.microsoft.com/office/drawing/2014/main" id="{AD4EE324-1230-4C65-B2ED-36F60AE513A4}"/>
                </a:ext>
              </a:extLst>
            </xdr:cNvPr>
            <xdr:cNvSpPr txBox="1"/>
          </xdr:nvSpPr>
          <xdr:spPr>
            <a:xfrm>
              <a:off x="10797540" y="5009040"/>
              <a:ext cx="169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11284F9-5606-4AB1-AA4E-24D41DA3EEC6}" type="TxLink">
                <a:rPr lang="en-US" sz="1400" b="1" i="0" u="none" strike="noStrike">
                  <a:solidFill>
                    <a:srgbClr val="0070C0"/>
                  </a:solidFill>
                  <a:latin typeface="Calibri"/>
                  <a:cs typeface="Calibri"/>
                </a:rPr>
                <a:pPr algn="l"/>
                <a:t>12,000,000 VNĐ</a:t>
              </a:fld>
              <a:endParaRPr lang="en-US" sz="2400" b="1">
                <a:solidFill>
                  <a:srgbClr val="0070C0"/>
                </a:solidFill>
              </a:endParaRPr>
            </a:p>
          </xdr:txBody>
        </xdr:sp>
      </xdr:grpSp>
      <xdr:grpSp>
        <xdr:nvGrpSpPr>
          <xdr:cNvPr id="265" name="Group 264">
            <a:extLst>
              <a:ext uri="{FF2B5EF4-FFF2-40B4-BE49-F238E27FC236}">
                <a16:creationId xmlns:a16="http://schemas.microsoft.com/office/drawing/2014/main" id="{6547F2DE-9B56-44D4-BBFA-5DFEBB9BDD8C}"/>
              </a:ext>
            </a:extLst>
          </xdr:cNvPr>
          <xdr:cNvGrpSpPr/>
        </xdr:nvGrpSpPr>
        <xdr:grpSpPr>
          <a:xfrm>
            <a:off x="10797540" y="6746400"/>
            <a:ext cx="2179320" cy="596220"/>
            <a:chOff x="10797540" y="4772820"/>
            <a:chExt cx="2179320" cy="596220"/>
          </a:xfrm>
        </xdr:grpSpPr>
        <xdr:sp macro="" textlink="TIET_KIEM!O12">
          <xdr:nvSpPr>
            <xdr:cNvPr id="266" name="TextBox 265">
              <a:extLst>
                <a:ext uri="{FF2B5EF4-FFF2-40B4-BE49-F238E27FC236}">
                  <a16:creationId xmlns:a16="http://schemas.microsoft.com/office/drawing/2014/main" id="{9F2C2CE5-58FE-4144-9CE5-65415B15539B}"/>
                </a:ext>
              </a:extLst>
            </xdr:cNvPr>
            <xdr:cNvSpPr txBox="1"/>
          </xdr:nvSpPr>
          <xdr:spPr>
            <a:xfrm>
              <a:off x="10797540" y="4772820"/>
              <a:ext cx="21793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FD44DAC-5113-489C-818E-0340E33B0B44}" type="TxLink">
                <a:rPr lang="en-US" sz="1100" b="0" i="0" u="none" strike="noStrike">
                  <a:solidFill>
                    <a:schemeClr val="tx1">
                      <a:lumMod val="75000"/>
                      <a:lumOff val="25000"/>
                    </a:schemeClr>
                  </a:solidFill>
                  <a:latin typeface="Calibri"/>
                  <a:cs typeface="Calibri"/>
                </a:rPr>
                <a:pPr algn="l"/>
                <a:t>Tổng số tiền lãi có thể nhận được :</a:t>
              </a:fld>
              <a:endParaRPr lang="en-US" sz="1100" b="0">
                <a:solidFill>
                  <a:schemeClr val="tx1">
                    <a:lumMod val="75000"/>
                    <a:lumOff val="25000"/>
                  </a:schemeClr>
                </a:solidFill>
              </a:endParaRPr>
            </a:p>
          </xdr:txBody>
        </xdr:sp>
        <xdr:sp macro="" textlink="TIET_KIEM!Q12">
          <xdr:nvSpPr>
            <xdr:cNvPr id="267" name="TextBox 266">
              <a:extLst>
                <a:ext uri="{FF2B5EF4-FFF2-40B4-BE49-F238E27FC236}">
                  <a16:creationId xmlns:a16="http://schemas.microsoft.com/office/drawing/2014/main" id="{E4CB1A98-E7D8-4218-962B-D20EEBCA173D}"/>
                </a:ext>
              </a:extLst>
            </xdr:cNvPr>
            <xdr:cNvSpPr txBox="1"/>
          </xdr:nvSpPr>
          <xdr:spPr>
            <a:xfrm>
              <a:off x="10797540" y="5009040"/>
              <a:ext cx="169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396C977-7263-4BE4-AF5C-025CC9A84B61}" type="TxLink">
                <a:rPr lang="en-US" sz="1400" b="1" i="0" u="none" strike="noStrike">
                  <a:solidFill>
                    <a:srgbClr val="0070C0"/>
                  </a:solidFill>
                  <a:latin typeface="Calibri"/>
                  <a:cs typeface="Calibri"/>
                </a:rPr>
                <a:pPr algn="l"/>
                <a:t>517,000 VNĐ</a:t>
              </a:fld>
              <a:endParaRPr lang="en-US" sz="2400" b="1">
                <a:solidFill>
                  <a:srgbClr val="0070C0"/>
                </a:solidFill>
              </a:endParaRPr>
            </a:p>
          </xdr:txBody>
        </xdr:sp>
      </xdr:grpSp>
      <xdr:pic>
        <xdr:nvPicPr>
          <xdr:cNvPr id="66" name="Picture 65">
            <a:extLst>
              <a:ext uri="{FF2B5EF4-FFF2-40B4-BE49-F238E27FC236}">
                <a16:creationId xmlns:a16="http://schemas.microsoft.com/office/drawing/2014/main" id="{84731E13-5629-4CFC-B2CD-E1A7DF9E11D1}"/>
              </a:ext>
            </a:extLst>
          </xdr:cNvPr>
          <xdr:cNvPicPr>
            <a:picLocks noChangeAspect="1"/>
          </xdr:cNvPicPr>
        </xdr:nvPicPr>
        <xdr:blipFill>
          <a:blip xmlns:r="http://schemas.openxmlformats.org/officeDocument/2006/relationships" r:embed="rId38"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10408920" y="5548460"/>
            <a:ext cx="396000" cy="396000"/>
          </a:xfrm>
          <a:prstGeom prst="round2DiagRect">
            <a:avLst>
              <a:gd name="adj1" fmla="val 50000"/>
              <a:gd name="adj2" fmla="val 50000"/>
            </a:avLst>
          </a:prstGeom>
          <a:ln w="88900" cap="sq">
            <a:noFill/>
            <a:miter lim="800000"/>
          </a:ln>
          <a:effectLst>
            <a:outerShdw blurRad="254000" algn="tl" rotWithShape="0">
              <a:srgbClr val="000000">
                <a:alpha val="43000"/>
              </a:srgbClr>
            </a:outerShdw>
          </a:effectLst>
        </xdr:spPr>
      </xdr:pic>
      <xdr:pic>
        <xdr:nvPicPr>
          <xdr:cNvPr id="118" name="Picture 117">
            <a:extLst>
              <a:ext uri="{FF2B5EF4-FFF2-40B4-BE49-F238E27FC236}">
                <a16:creationId xmlns:a16="http://schemas.microsoft.com/office/drawing/2014/main" id="{28E4E037-C77A-4A66-B029-4AF9F6B0D1E1}"/>
              </a:ext>
            </a:extLst>
          </xdr:cNvPr>
          <xdr:cNvPicPr>
            <a:picLocks noChangeAspect="1"/>
          </xdr:cNvPicPr>
        </xdr:nvPicPr>
        <xdr:blipFill>
          <a:blip xmlns:r="http://schemas.openxmlformats.org/officeDocument/2006/relationships" r:embed="rId39"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10408920" y="6198700"/>
            <a:ext cx="396000" cy="396000"/>
          </a:xfrm>
          <a:prstGeom prst="round2DiagRect">
            <a:avLst>
              <a:gd name="adj1" fmla="val 50000"/>
              <a:gd name="adj2" fmla="val 50000"/>
            </a:avLst>
          </a:prstGeom>
          <a:ln w="88900" cap="sq">
            <a:noFill/>
            <a:miter lim="800000"/>
          </a:ln>
          <a:effectLst>
            <a:outerShdw blurRad="254000" algn="tl" rotWithShape="0">
              <a:srgbClr val="000000">
                <a:alpha val="43000"/>
              </a:srgbClr>
            </a:outerShdw>
          </a:effectLst>
        </xdr:spPr>
      </xdr:pic>
      <xdr:pic>
        <xdr:nvPicPr>
          <xdr:cNvPr id="120" name="Picture 119">
            <a:extLst>
              <a:ext uri="{FF2B5EF4-FFF2-40B4-BE49-F238E27FC236}">
                <a16:creationId xmlns:a16="http://schemas.microsoft.com/office/drawing/2014/main" id="{683032C6-621B-43AB-988D-830243D39475}"/>
              </a:ext>
            </a:extLst>
          </xdr:cNvPr>
          <xdr:cNvPicPr>
            <a:picLocks noChangeAspect="1"/>
          </xdr:cNvPicPr>
        </xdr:nvPicPr>
        <xdr:blipFill>
          <a:blip xmlns:r="http://schemas.openxmlformats.org/officeDocument/2006/relationships" r:embed="rId40"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10408920" y="6848940"/>
            <a:ext cx="396000" cy="396000"/>
          </a:xfrm>
          <a:prstGeom prst="round2DiagRect">
            <a:avLst>
              <a:gd name="adj1" fmla="val 50000"/>
              <a:gd name="adj2" fmla="val 50000"/>
            </a:avLst>
          </a:prstGeom>
          <a:ln w="88900" cap="sq">
            <a:noFill/>
            <a:miter lim="800000"/>
          </a:ln>
          <a:effectLst>
            <a:outerShdw blurRad="254000" algn="tl" rotWithShape="0">
              <a:srgbClr val="000000">
                <a:alpha val="43000"/>
              </a:srgbClr>
            </a:outerShdw>
          </a:effectLst>
        </xdr:spPr>
      </xdr:pic>
      <xdr:grpSp>
        <xdr:nvGrpSpPr>
          <xdr:cNvPr id="55" name="Group 54">
            <a:extLst>
              <a:ext uri="{FF2B5EF4-FFF2-40B4-BE49-F238E27FC236}">
                <a16:creationId xmlns:a16="http://schemas.microsoft.com/office/drawing/2014/main" id="{6B561CDA-B6E5-4589-939C-884A94BDBECB}"/>
              </a:ext>
            </a:extLst>
          </xdr:cNvPr>
          <xdr:cNvGrpSpPr/>
        </xdr:nvGrpSpPr>
        <xdr:grpSpPr>
          <a:xfrm>
            <a:off x="13345800" y="4315620"/>
            <a:ext cx="3096000" cy="3240000"/>
            <a:chOff x="13345800" y="4315620"/>
            <a:chExt cx="3096000" cy="3240000"/>
          </a:xfrm>
        </xdr:grpSpPr>
        <xdr:sp macro="" textlink="">
          <xdr:nvSpPr>
            <xdr:cNvPr id="188" name="Rectangle: Rounded Corners 187">
              <a:extLst>
                <a:ext uri="{FF2B5EF4-FFF2-40B4-BE49-F238E27FC236}">
                  <a16:creationId xmlns:a16="http://schemas.microsoft.com/office/drawing/2014/main" id="{AA4B7F03-F78A-45FB-8EA6-AC5A5A5EB38A}"/>
                </a:ext>
              </a:extLst>
            </xdr:cNvPr>
            <xdr:cNvSpPr/>
          </xdr:nvSpPr>
          <xdr:spPr>
            <a:xfrm>
              <a:off x="13345800" y="4315620"/>
              <a:ext cx="3096000" cy="3240000"/>
            </a:xfrm>
            <a:prstGeom prst="roundRect">
              <a:avLst>
                <a:gd name="adj" fmla="val 3322"/>
              </a:avLst>
            </a:prstGeom>
            <a:blipFill>
              <a:blip xmlns:r="http://schemas.openxmlformats.org/officeDocument/2006/relationships" r:embed="rId41">
                <a:alphaModFix amt="35000"/>
                <a:extLst>
                  <a:ext uri="{28A0092B-C50C-407E-A947-70E740481C1C}">
                    <a14:useLocalDpi xmlns:a14="http://schemas.microsoft.com/office/drawing/2010/main" val="0"/>
                  </a:ext>
                  <a:ext uri="{837473B0-CC2E-450A-ABE3-18F120FF3D39}">
                    <a1611:picAttrSrcUrl xmlns:a1611="http://schemas.microsoft.com/office/drawing/2016/11/main" r:id="rId42"/>
                  </a:ext>
                </a:extLst>
              </a:blip>
              <a:stretch>
                <a:fillRect/>
              </a:stretch>
            </a:blipFill>
            <a:ln w="3175">
              <a:solidFill>
                <a:schemeClr val="tx1">
                  <a:lumMod val="75000"/>
                  <a:lumOff val="25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8" name="TextBox 267">
              <a:extLst>
                <a:ext uri="{FF2B5EF4-FFF2-40B4-BE49-F238E27FC236}">
                  <a16:creationId xmlns:a16="http://schemas.microsoft.com/office/drawing/2014/main" id="{FEA9DE62-2AC8-4C58-B0B6-AD7BA2368A03}"/>
                </a:ext>
              </a:extLst>
            </xdr:cNvPr>
            <xdr:cNvSpPr txBox="1"/>
          </xdr:nvSpPr>
          <xdr:spPr>
            <a:xfrm>
              <a:off x="13792200" y="4361340"/>
              <a:ext cx="2556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rPr>
                <a:t>Tổng</a:t>
              </a:r>
              <a:r>
                <a:rPr lang="en-US" sz="1100" b="1" baseline="0">
                  <a:solidFill>
                    <a:srgbClr val="00B0F0"/>
                  </a:solidFill>
                </a:rPr>
                <a:t> quan tài khoản đầu tư</a:t>
              </a:r>
              <a:endParaRPr lang="en-US" sz="1100" b="1">
                <a:solidFill>
                  <a:srgbClr val="00B0F0"/>
                </a:solidFill>
              </a:endParaRPr>
            </a:p>
          </xdr:txBody>
        </xdr:sp>
        <xdr:pic>
          <xdr:nvPicPr>
            <xdr:cNvPr id="122" name="Picture 121">
              <a:extLst>
                <a:ext uri="{FF2B5EF4-FFF2-40B4-BE49-F238E27FC236}">
                  <a16:creationId xmlns:a16="http://schemas.microsoft.com/office/drawing/2014/main" id="{A7A45B5C-B6FF-49CE-B666-C261432287C0}"/>
                </a:ext>
              </a:extLst>
            </xdr:cNvPr>
            <xdr:cNvPicPr>
              <a:picLocks noChangeAspect="1"/>
            </xdr:cNvPicPr>
          </xdr:nvPicPr>
          <xdr:blipFill>
            <a:blip xmlns:r="http://schemas.openxmlformats.org/officeDocument/2006/relationships" r:embed="rId43"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13456920" y="439734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sp macro="" textlink="">
          <xdr:nvSpPr>
            <xdr:cNvPr id="158" name="Rectangle: Rounded Corners 157">
              <a:extLst>
                <a:ext uri="{FF2B5EF4-FFF2-40B4-BE49-F238E27FC236}">
                  <a16:creationId xmlns:a16="http://schemas.microsoft.com/office/drawing/2014/main" id="{5115EBFA-4EA2-4EEF-9312-62742754660E}"/>
                </a:ext>
              </a:extLst>
            </xdr:cNvPr>
            <xdr:cNvSpPr/>
          </xdr:nvSpPr>
          <xdr:spPr>
            <a:xfrm>
              <a:off x="14353800" y="4815840"/>
              <a:ext cx="1080000" cy="1080000"/>
            </a:xfrm>
            <a:prstGeom prst="roundRect">
              <a:avLst/>
            </a:prstGeom>
            <a:solidFill>
              <a:srgbClr val="F8D7DA">
                <a:alpha val="80000"/>
              </a:srgb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2" name="Rectangle: Rounded Corners 271">
              <a:extLst>
                <a:ext uri="{FF2B5EF4-FFF2-40B4-BE49-F238E27FC236}">
                  <a16:creationId xmlns:a16="http://schemas.microsoft.com/office/drawing/2014/main" id="{0DD341C7-D54B-4A62-B4B6-C32F027904D2}"/>
                </a:ext>
              </a:extLst>
            </xdr:cNvPr>
            <xdr:cNvSpPr/>
          </xdr:nvSpPr>
          <xdr:spPr>
            <a:xfrm>
              <a:off x="15133200" y="6210300"/>
              <a:ext cx="1080000" cy="1080000"/>
            </a:xfrm>
            <a:prstGeom prst="roundRect">
              <a:avLst/>
            </a:prstGeom>
            <a:solidFill>
              <a:srgbClr val="FFF3CD">
                <a:alpha val="80000"/>
              </a:srgb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73" name="Rectangle: Rounded Corners 272">
              <a:extLst>
                <a:ext uri="{FF2B5EF4-FFF2-40B4-BE49-F238E27FC236}">
                  <a16:creationId xmlns:a16="http://schemas.microsoft.com/office/drawing/2014/main" id="{202F6D71-167C-44E6-88F5-1F0C7B678FDC}"/>
                </a:ext>
              </a:extLst>
            </xdr:cNvPr>
            <xdr:cNvSpPr/>
          </xdr:nvSpPr>
          <xdr:spPr>
            <a:xfrm>
              <a:off x="13574400" y="6210300"/>
              <a:ext cx="1080000" cy="1080000"/>
            </a:xfrm>
            <a:prstGeom prst="roundRect">
              <a:avLst/>
            </a:prstGeom>
            <a:solidFill>
              <a:srgbClr val="CFF4FC">
                <a:alpha val="80000"/>
              </a:srgb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DAU_TU!L8">
          <xdr:nvSpPr>
            <xdr:cNvPr id="291" name="TextBox 290">
              <a:extLst>
                <a:ext uri="{FF2B5EF4-FFF2-40B4-BE49-F238E27FC236}">
                  <a16:creationId xmlns:a16="http://schemas.microsoft.com/office/drawing/2014/main" id="{6B9E8CFE-82C3-4098-8630-CCA4F8E5F538}"/>
                </a:ext>
              </a:extLst>
            </xdr:cNvPr>
            <xdr:cNvSpPr txBox="1"/>
          </xdr:nvSpPr>
          <xdr:spPr>
            <a:xfrm>
              <a:off x="14353800" y="4815840"/>
              <a:ext cx="108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C49CC0-D3AD-4835-8038-A9695A3577ED}" type="TxLink">
                <a:rPr lang="en-US" sz="1100" b="0" i="0" u="none" strike="noStrike">
                  <a:solidFill>
                    <a:schemeClr val="tx1">
                      <a:lumMod val="75000"/>
                      <a:lumOff val="25000"/>
                    </a:schemeClr>
                  </a:solidFill>
                  <a:latin typeface="Calibri"/>
                  <a:cs typeface="Calibri"/>
                </a:rPr>
                <a:pPr algn="ctr"/>
                <a:t>Số tiền đầu tư có thể có:</a:t>
              </a:fld>
              <a:endParaRPr lang="en-US" sz="1100">
                <a:solidFill>
                  <a:schemeClr val="tx1">
                    <a:lumMod val="75000"/>
                    <a:lumOff val="25000"/>
                  </a:schemeClr>
                </a:solidFill>
              </a:endParaRPr>
            </a:p>
          </xdr:txBody>
        </xdr:sp>
        <xdr:sp macro="" textlink="DAU_TU!N8">
          <xdr:nvSpPr>
            <xdr:cNvPr id="292" name="TextBox 291">
              <a:extLst>
                <a:ext uri="{FF2B5EF4-FFF2-40B4-BE49-F238E27FC236}">
                  <a16:creationId xmlns:a16="http://schemas.microsoft.com/office/drawing/2014/main" id="{42658F25-22DD-4096-98DA-CCCD4D6784CD}"/>
                </a:ext>
              </a:extLst>
            </xdr:cNvPr>
            <xdr:cNvSpPr txBox="1"/>
          </xdr:nvSpPr>
          <xdr:spPr>
            <a:xfrm>
              <a:off x="14353800" y="4995840"/>
              <a:ext cx="1080000" cy="90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58BD50-0BEF-469C-B3C6-50AFD5BDCC0A}" type="TxLink">
                <a:rPr lang="en-US" sz="1200" b="1" i="0" u="none" strike="noStrike">
                  <a:solidFill>
                    <a:srgbClr val="002060"/>
                  </a:solidFill>
                  <a:latin typeface="Calibri"/>
                  <a:cs typeface="Calibri"/>
                </a:rPr>
                <a:pPr algn="ctr"/>
                <a:t> 8,950,000 </a:t>
              </a:fld>
              <a:endParaRPr lang="en-US" sz="1200" b="1">
                <a:solidFill>
                  <a:srgbClr val="002060"/>
                </a:solidFill>
              </a:endParaRPr>
            </a:p>
          </xdr:txBody>
        </xdr:sp>
        <xdr:sp macro="" textlink="DAU_TU!L9">
          <xdr:nvSpPr>
            <xdr:cNvPr id="295" name="TextBox 294">
              <a:extLst>
                <a:ext uri="{FF2B5EF4-FFF2-40B4-BE49-F238E27FC236}">
                  <a16:creationId xmlns:a16="http://schemas.microsoft.com/office/drawing/2014/main" id="{EB0D0E50-3627-4E5C-8A72-2907D0FD16F3}"/>
                </a:ext>
              </a:extLst>
            </xdr:cNvPr>
            <xdr:cNvSpPr txBox="1"/>
          </xdr:nvSpPr>
          <xdr:spPr>
            <a:xfrm>
              <a:off x="13574400" y="6210300"/>
              <a:ext cx="108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C7AC01-1C6E-4F19-BE26-01825FF9D6AF}" type="TxLink">
                <a:rPr lang="en-US" sz="1100" b="0" i="0" u="none" strike="noStrike">
                  <a:solidFill>
                    <a:schemeClr val="tx1">
                      <a:lumMod val="75000"/>
                      <a:lumOff val="25000"/>
                    </a:schemeClr>
                  </a:solidFill>
                  <a:latin typeface="Calibri"/>
                  <a:cs typeface="Calibri"/>
                </a:rPr>
                <a:pPr algn="ctr"/>
                <a:t>Tổng số tiền chưa đem đi đầu tư:</a:t>
              </a:fld>
              <a:endParaRPr lang="en-US" sz="1100">
                <a:solidFill>
                  <a:schemeClr val="tx1">
                    <a:lumMod val="75000"/>
                    <a:lumOff val="25000"/>
                  </a:schemeClr>
                </a:solidFill>
              </a:endParaRPr>
            </a:p>
          </xdr:txBody>
        </xdr:sp>
        <xdr:sp macro="" textlink="DAU_TU!N9">
          <xdr:nvSpPr>
            <xdr:cNvPr id="296" name="TextBox 295">
              <a:extLst>
                <a:ext uri="{FF2B5EF4-FFF2-40B4-BE49-F238E27FC236}">
                  <a16:creationId xmlns:a16="http://schemas.microsoft.com/office/drawing/2014/main" id="{A50B32DB-FA0F-4425-8C62-F50CE40FD9D4}"/>
                </a:ext>
              </a:extLst>
            </xdr:cNvPr>
            <xdr:cNvSpPr txBox="1"/>
          </xdr:nvSpPr>
          <xdr:spPr>
            <a:xfrm>
              <a:off x="13574400" y="6390300"/>
              <a:ext cx="1080000" cy="90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84DF03-EC09-4D2F-A266-A7F9D28AAC93}" type="TxLink">
                <a:rPr lang="en-US" sz="1200" b="1" i="0" u="none" strike="noStrike">
                  <a:solidFill>
                    <a:srgbClr val="002060"/>
                  </a:solidFill>
                  <a:latin typeface="Calibri"/>
                  <a:cs typeface="Calibri"/>
                </a:rPr>
                <a:pPr algn="ctr"/>
                <a:t>3,950,000</a:t>
              </a:fld>
              <a:endParaRPr lang="en-US" sz="1400" b="1">
                <a:solidFill>
                  <a:srgbClr val="002060"/>
                </a:solidFill>
              </a:endParaRPr>
            </a:p>
          </xdr:txBody>
        </xdr:sp>
        <xdr:sp macro="" textlink="DAU_TU!L10">
          <xdr:nvSpPr>
            <xdr:cNvPr id="298" name="TextBox 297">
              <a:extLst>
                <a:ext uri="{FF2B5EF4-FFF2-40B4-BE49-F238E27FC236}">
                  <a16:creationId xmlns:a16="http://schemas.microsoft.com/office/drawing/2014/main" id="{FE0DB1D0-8C3A-4FC7-AC69-46D9F1BF86DD}"/>
                </a:ext>
              </a:extLst>
            </xdr:cNvPr>
            <xdr:cNvSpPr txBox="1"/>
          </xdr:nvSpPr>
          <xdr:spPr>
            <a:xfrm>
              <a:off x="15133200" y="6210300"/>
              <a:ext cx="108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5F34F1-B4EA-44A2-8584-780EE946F0B3}" type="TxLink">
                <a:rPr lang="en-US" sz="1100" b="0" i="0" u="none" strike="noStrike">
                  <a:solidFill>
                    <a:schemeClr val="tx1">
                      <a:lumMod val="75000"/>
                      <a:lumOff val="25000"/>
                    </a:schemeClr>
                  </a:solidFill>
                  <a:latin typeface="Calibri"/>
                  <a:cs typeface="Calibri"/>
                </a:rPr>
                <a:pPr algn="ctr"/>
                <a:t>Tổng số tiền có thể lãi lỗ:</a:t>
              </a:fld>
              <a:endParaRPr lang="en-US" sz="1100">
                <a:solidFill>
                  <a:schemeClr val="tx1">
                    <a:lumMod val="75000"/>
                    <a:lumOff val="25000"/>
                  </a:schemeClr>
                </a:solidFill>
              </a:endParaRPr>
            </a:p>
          </xdr:txBody>
        </xdr:sp>
        <xdr:sp macro="" textlink="DAU_TU!N10">
          <xdr:nvSpPr>
            <xdr:cNvPr id="299" name="TextBox 298">
              <a:extLst>
                <a:ext uri="{FF2B5EF4-FFF2-40B4-BE49-F238E27FC236}">
                  <a16:creationId xmlns:a16="http://schemas.microsoft.com/office/drawing/2014/main" id="{A738B958-8074-4A47-8FD2-BA9B4FCA3227}"/>
                </a:ext>
              </a:extLst>
            </xdr:cNvPr>
            <xdr:cNvSpPr txBox="1"/>
          </xdr:nvSpPr>
          <xdr:spPr>
            <a:xfrm>
              <a:off x="15133200" y="6390300"/>
              <a:ext cx="1080000" cy="90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E4C429-4BC0-46BC-8899-7CDBA69376BB}" type="TxLink">
                <a:rPr lang="en-US" sz="1200" b="1" i="0" u="none" strike="noStrike">
                  <a:solidFill>
                    <a:srgbClr val="002060"/>
                  </a:solidFill>
                  <a:latin typeface="Calibri"/>
                  <a:cs typeface="Calibri"/>
                </a:rPr>
                <a:pPr algn="ctr"/>
                <a:t>-5,000,000</a:t>
              </a:fld>
              <a:endParaRPr lang="en-US" sz="1400" b="1">
                <a:solidFill>
                  <a:srgbClr val="002060"/>
                </a:solidFill>
              </a:endParaRPr>
            </a:p>
          </xdr:txBody>
        </xdr:sp>
        <xdr:sp macro="" textlink="DAU_TU!N8">
          <xdr:nvSpPr>
            <xdr:cNvPr id="300" name="TextBox 299">
              <a:extLst>
                <a:ext uri="{FF2B5EF4-FFF2-40B4-BE49-F238E27FC236}">
                  <a16:creationId xmlns:a16="http://schemas.microsoft.com/office/drawing/2014/main" id="{5D50D2DF-B0C0-4A14-AD67-0F1E04D33B59}"/>
                </a:ext>
              </a:extLst>
            </xdr:cNvPr>
            <xdr:cNvSpPr txBox="1"/>
          </xdr:nvSpPr>
          <xdr:spPr>
            <a:xfrm>
              <a:off x="14533800" y="5535840"/>
              <a:ext cx="72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accent2">
                      <a:lumMod val="75000"/>
                    </a:schemeClr>
                  </a:solidFill>
                  <a:latin typeface="Calibri"/>
                  <a:cs typeface="Calibri"/>
                </a:rPr>
                <a:t>VNĐ</a:t>
              </a:r>
              <a:endParaRPr lang="en-US" sz="1200" b="1">
                <a:solidFill>
                  <a:schemeClr val="accent2">
                    <a:lumMod val="75000"/>
                  </a:schemeClr>
                </a:solidFill>
              </a:endParaRPr>
            </a:p>
          </xdr:txBody>
        </xdr:sp>
        <xdr:sp macro="" textlink="DAU_TU!N8">
          <xdr:nvSpPr>
            <xdr:cNvPr id="301" name="TextBox 300">
              <a:extLst>
                <a:ext uri="{FF2B5EF4-FFF2-40B4-BE49-F238E27FC236}">
                  <a16:creationId xmlns:a16="http://schemas.microsoft.com/office/drawing/2014/main" id="{47A6F009-6366-49AA-B4F7-257478BFE942}"/>
                </a:ext>
              </a:extLst>
            </xdr:cNvPr>
            <xdr:cNvSpPr txBox="1"/>
          </xdr:nvSpPr>
          <xdr:spPr>
            <a:xfrm>
              <a:off x="13754400" y="6930300"/>
              <a:ext cx="72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accent2">
                      <a:lumMod val="75000"/>
                    </a:schemeClr>
                  </a:solidFill>
                  <a:latin typeface="Calibri"/>
                  <a:cs typeface="Calibri"/>
                </a:rPr>
                <a:t>VNĐ</a:t>
              </a:r>
              <a:endParaRPr lang="en-US" sz="1200" b="1">
                <a:solidFill>
                  <a:schemeClr val="accent2">
                    <a:lumMod val="75000"/>
                  </a:schemeClr>
                </a:solidFill>
              </a:endParaRPr>
            </a:p>
          </xdr:txBody>
        </xdr:sp>
        <xdr:sp macro="" textlink="DAU_TU!N8">
          <xdr:nvSpPr>
            <xdr:cNvPr id="302" name="TextBox 301">
              <a:extLst>
                <a:ext uri="{FF2B5EF4-FFF2-40B4-BE49-F238E27FC236}">
                  <a16:creationId xmlns:a16="http://schemas.microsoft.com/office/drawing/2014/main" id="{6B0DF1D9-2C41-40C3-8A0F-5BAAE2334243}"/>
                </a:ext>
              </a:extLst>
            </xdr:cNvPr>
            <xdr:cNvSpPr txBox="1"/>
          </xdr:nvSpPr>
          <xdr:spPr>
            <a:xfrm>
              <a:off x="15313200" y="6930300"/>
              <a:ext cx="72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accent2">
                      <a:lumMod val="75000"/>
                    </a:schemeClr>
                  </a:solidFill>
                  <a:latin typeface="Calibri"/>
                  <a:cs typeface="Calibri"/>
                </a:rPr>
                <a:t>VNĐ</a:t>
              </a:r>
              <a:endParaRPr lang="en-US" sz="1200" b="1">
                <a:solidFill>
                  <a:schemeClr val="accent2">
                    <a:lumMod val="75000"/>
                  </a:schemeClr>
                </a:solidFill>
              </a:endParaRPr>
            </a:p>
          </xdr:txBody>
        </xdr:sp>
      </xdr:grpSp>
    </xdr:grp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243840</xdr:colOff>
      <xdr:row>3</xdr:row>
      <xdr:rowOff>60960</xdr:rowOff>
    </xdr:to>
    <xdr:sp macro="" textlink="">
      <xdr:nvSpPr>
        <xdr:cNvPr id="7" name="Rectangle 6">
          <a:extLst>
            <a:ext uri="{FF2B5EF4-FFF2-40B4-BE49-F238E27FC236}">
              <a16:creationId xmlns:a16="http://schemas.microsoft.com/office/drawing/2014/main" id="{BFBCD7B3-8A68-4CB6-9DE7-764D0EE7B2BC}"/>
            </a:ext>
          </a:extLst>
        </xdr:cNvPr>
        <xdr:cNvSpPr/>
      </xdr:nvSpPr>
      <xdr:spPr>
        <a:xfrm>
          <a:off x="0" y="0"/>
          <a:ext cx="1463040" cy="609600"/>
        </a:xfrm>
        <a:prstGeom prst="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167640</xdr:colOff>
      <xdr:row>2</xdr:row>
      <xdr:rowOff>160020</xdr:rowOff>
    </xdr:from>
    <xdr:to>
      <xdr:col>27</xdr:col>
      <xdr:colOff>546840</xdr:colOff>
      <xdr:row>44</xdr:row>
      <xdr:rowOff>39060</xdr:rowOff>
    </xdr:to>
    <xdr:grpSp>
      <xdr:nvGrpSpPr>
        <xdr:cNvPr id="47" name="Group 46">
          <a:extLst>
            <a:ext uri="{FF2B5EF4-FFF2-40B4-BE49-F238E27FC236}">
              <a16:creationId xmlns:a16="http://schemas.microsoft.com/office/drawing/2014/main" id="{24DCA2C8-B1D2-4E64-94D2-C7FBEABA3D8C}"/>
            </a:ext>
          </a:extLst>
        </xdr:cNvPr>
        <xdr:cNvGrpSpPr/>
      </xdr:nvGrpSpPr>
      <xdr:grpSpPr>
        <a:xfrm>
          <a:off x="2606040" y="525780"/>
          <a:ext cx="14400000" cy="7560000"/>
          <a:chOff x="2606040" y="525780"/>
          <a:chExt cx="14400000" cy="7560000"/>
        </a:xfrm>
      </xdr:grpSpPr>
      <xdr:sp macro="" textlink="">
        <xdr:nvSpPr>
          <xdr:cNvPr id="2" name="Rectangle: Rounded Corners 1">
            <a:extLst>
              <a:ext uri="{FF2B5EF4-FFF2-40B4-BE49-F238E27FC236}">
                <a16:creationId xmlns:a16="http://schemas.microsoft.com/office/drawing/2014/main" id="{DAF1CDCE-09EA-4759-962C-957D10BB3CE2}"/>
              </a:ext>
            </a:extLst>
          </xdr:cNvPr>
          <xdr:cNvSpPr/>
        </xdr:nvSpPr>
        <xdr:spPr>
          <a:xfrm>
            <a:off x="2606040" y="525780"/>
            <a:ext cx="14400000" cy="7560000"/>
          </a:xfrm>
          <a:prstGeom prst="roundRect">
            <a:avLst>
              <a:gd name="adj" fmla="val 1346"/>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637E115A-6BAA-4229-BD3C-7BDF081BAD8D}"/>
              </a:ext>
            </a:extLst>
          </xdr:cNvPr>
          <xdr:cNvSpPr/>
        </xdr:nvSpPr>
        <xdr:spPr>
          <a:xfrm>
            <a:off x="5181240" y="1480980"/>
            <a:ext cx="11520000" cy="6300000"/>
          </a:xfrm>
          <a:prstGeom prst="roundRect">
            <a:avLst>
              <a:gd name="adj" fmla="val 1346"/>
            </a:avLst>
          </a:prstGeom>
          <a:solidFill>
            <a:srgbClr val="181A2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 name="Group 3">
            <a:hlinkClick xmlns:r="http://schemas.openxmlformats.org/officeDocument/2006/relationships" r:id="rId1"/>
            <a:extLst>
              <a:ext uri="{FF2B5EF4-FFF2-40B4-BE49-F238E27FC236}">
                <a16:creationId xmlns:a16="http://schemas.microsoft.com/office/drawing/2014/main" id="{3B694FE8-3D8E-4AF9-8639-E34C094C4063}"/>
              </a:ext>
            </a:extLst>
          </xdr:cNvPr>
          <xdr:cNvGrpSpPr/>
        </xdr:nvGrpSpPr>
        <xdr:grpSpPr>
          <a:xfrm>
            <a:off x="2773680" y="678180"/>
            <a:ext cx="2084263" cy="720000"/>
            <a:chOff x="2773680" y="723900"/>
            <a:chExt cx="2084263" cy="720000"/>
          </a:xfrm>
        </xdr:grpSpPr>
        <xdr:pic>
          <xdr:nvPicPr>
            <xdr:cNvPr id="5" name="Picture 4">
              <a:extLst>
                <a:ext uri="{FF2B5EF4-FFF2-40B4-BE49-F238E27FC236}">
                  <a16:creationId xmlns:a16="http://schemas.microsoft.com/office/drawing/2014/main" id="{15BAA8D2-4E41-40C4-8CC0-25AC28710316}"/>
                </a:ext>
              </a:extLst>
            </xdr:cNvPr>
            <xdr:cNvPicPr>
              <a:picLocks noChangeAspect="1"/>
            </xdr:cNvPicPr>
          </xdr:nvPicPr>
          <xdr:blipFill>
            <a:blip xmlns:r="http://schemas.openxmlformats.org/officeDocument/2006/relationships" r:embed="rId2" cstate="print">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2773680" y="723900"/>
              <a:ext cx="720000" cy="720000"/>
            </a:xfrm>
            <a:prstGeom prst="ellipse">
              <a:avLst/>
            </a:prstGeom>
            <a:ln>
              <a:noFill/>
            </a:ln>
            <a:effectLst>
              <a:softEdge rad="112500"/>
            </a:effectLst>
          </xdr:spPr>
        </xdr:pic>
        <xdr:sp macro="" textlink="">
          <xdr:nvSpPr>
            <xdr:cNvPr id="6" name="Rectangle 5">
              <a:extLst>
                <a:ext uri="{FF2B5EF4-FFF2-40B4-BE49-F238E27FC236}">
                  <a16:creationId xmlns:a16="http://schemas.microsoft.com/office/drawing/2014/main" id="{B2BC3BC1-1A6D-429C-BCCE-1553766AC40B}"/>
                </a:ext>
              </a:extLst>
            </xdr:cNvPr>
            <xdr:cNvSpPr/>
          </xdr:nvSpPr>
          <xdr:spPr>
            <a:xfrm>
              <a:off x="3432616" y="756311"/>
              <a:ext cx="1425327" cy="655179"/>
            </a:xfrm>
            <a:prstGeom prst="rect">
              <a:avLst/>
            </a:prstGeom>
            <a:noFill/>
          </xdr:spPr>
          <xdr:txBody>
            <a:bodyPr wrap="non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latin typeface="StarsStripes" panose="00000400000000000000" pitchFamily="2" charset="0"/>
                </a:rPr>
                <a:t>MONEY</a:t>
              </a:r>
              <a:endPar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grpSp>
        <xdr:nvGrpSpPr>
          <xdr:cNvPr id="8" name="Group 7">
            <a:hlinkClick xmlns:r="http://schemas.openxmlformats.org/officeDocument/2006/relationships" r:id="rId3"/>
            <a:extLst>
              <a:ext uri="{FF2B5EF4-FFF2-40B4-BE49-F238E27FC236}">
                <a16:creationId xmlns:a16="http://schemas.microsoft.com/office/drawing/2014/main" id="{699BA6A4-E424-471B-92DC-469A0CC65DE2}"/>
              </a:ext>
            </a:extLst>
          </xdr:cNvPr>
          <xdr:cNvGrpSpPr/>
        </xdr:nvGrpSpPr>
        <xdr:grpSpPr>
          <a:xfrm>
            <a:off x="2880360" y="1752600"/>
            <a:ext cx="1417320" cy="360000"/>
            <a:chOff x="2880360" y="1798320"/>
            <a:chExt cx="1417320" cy="360000"/>
          </a:xfrm>
        </xdr:grpSpPr>
        <xdr:sp macro="" textlink="">
          <xdr:nvSpPr>
            <xdr:cNvPr id="9" name="TextBox 8">
              <a:extLst>
                <a:ext uri="{FF2B5EF4-FFF2-40B4-BE49-F238E27FC236}">
                  <a16:creationId xmlns:a16="http://schemas.microsoft.com/office/drawing/2014/main" id="{857CE92B-3CE8-4565-9B15-DD562F10E677}"/>
                </a:ext>
              </a:extLst>
            </xdr:cNvPr>
            <xdr:cNvSpPr txBox="1"/>
          </xdr:nvSpPr>
          <xdr:spPr>
            <a:xfrm>
              <a:off x="3291840" y="18259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Thu</a:t>
              </a:r>
            </a:p>
          </xdr:txBody>
        </xdr:sp>
        <xdr:pic>
          <xdr:nvPicPr>
            <xdr:cNvPr id="10" name="Picture 9">
              <a:extLst>
                <a:ext uri="{FF2B5EF4-FFF2-40B4-BE49-F238E27FC236}">
                  <a16:creationId xmlns:a16="http://schemas.microsoft.com/office/drawing/2014/main" id="{1B8BDEFD-6810-4007-AFCD-1FB9D5AF35F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80360" y="17983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1" name="Group 10">
            <a:hlinkClick xmlns:r="http://schemas.openxmlformats.org/officeDocument/2006/relationships" r:id="rId5"/>
            <a:extLst>
              <a:ext uri="{FF2B5EF4-FFF2-40B4-BE49-F238E27FC236}">
                <a16:creationId xmlns:a16="http://schemas.microsoft.com/office/drawing/2014/main" id="{AB05DA1F-0501-428B-8E2D-069779897ECF}"/>
              </a:ext>
            </a:extLst>
          </xdr:cNvPr>
          <xdr:cNvGrpSpPr/>
        </xdr:nvGrpSpPr>
        <xdr:grpSpPr>
          <a:xfrm>
            <a:off x="2880360" y="2336766"/>
            <a:ext cx="1417320" cy="360000"/>
            <a:chOff x="2880360" y="2270760"/>
            <a:chExt cx="1417320" cy="360000"/>
          </a:xfrm>
        </xdr:grpSpPr>
        <xdr:sp macro="" textlink="">
          <xdr:nvSpPr>
            <xdr:cNvPr id="12" name="TextBox 11">
              <a:extLst>
                <a:ext uri="{FF2B5EF4-FFF2-40B4-BE49-F238E27FC236}">
                  <a16:creationId xmlns:a16="http://schemas.microsoft.com/office/drawing/2014/main" id="{CB79F550-16A7-4808-936E-00DA9827C239}"/>
                </a:ext>
              </a:extLst>
            </xdr:cNvPr>
            <xdr:cNvSpPr txBox="1"/>
          </xdr:nvSpPr>
          <xdr:spPr>
            <a:xfrm>
              <a:off x="3291840" y="22983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Chi</a:t>
              </a:r>
            </a:p>
          </xdr:txBody>
        </xdr:sp>
        <xdr:pic>
          <xdr:nvPicPr>
            <xdr:cNvPr id="13" name="Picture 12">
              <a:extLst>
                <a:ext uri="{FF2B5EF4-FFF2-40B4-BE49-F238E27FC236}">
                  <a16:creationId xmlns:a16="http://schemas.microsoft.com/office/drawing/2014/main" id="{AE928F32-4B6B-4C29-9255-F7B95608ABD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880360" y="22707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4" name="Group 13">
            <a:hlinkClick xmlns:r="http://schemas.openxmlformats.org/officeDocument/2006/relationships" r:id="rId7"/>
            <a:extLst>
              <a:ext uri="{FF2B5EF4-FFF2-40B4-BE49-F238E27FC236}">
                <a16:creationId xmlns:a16="http://schemas.microsoft.com/office/drawing/2014/main" id="{D6C86309-2A03-48CD-9061-7E8226C45BF5}"/>
              </a:ext>
            </a:extLst>
          </xdr:cNvPr>
          <xdr:cNvGrpSpPr/>
        </xdr:nvGrpSpPr>
        <xdr:grpSpPr>
          <a:xfrm>
            <a:off x="2880360" y="2920932"/>
            <a:ext cx="1417320" cy="360000"/>
            <a:chOff x="2880360" y="2766060"/>
            <a:chExt cx="1417320" cy="360000"/>
          </a:xfrm>
        </xdr:grpSpPr>
        <xdr:sp macro="" textlink="">
          <xdr:nvSpPr>
            <xdr:cNvPr id="15" name="TextBox 14">
              <a:extLst>
                <a:ext uri="{FF2B5EF4-FFF2-40B4-BE49-F238E27FC236}">
                  <a16:creationId xmlns:a16="http://schemas.microsoft.com/office/drawing/2014/main" id="{6EF0331B-4687-4597-AF04-3061C920B3A9}"/>
                </a:ext>
              </a:extLst>
            </xdr:cNvPr>
            <xdr:cNvSpPr txBox="1"/>
          </xdr:nvSpPr>
          <xdr:spPr>
            <a:xfrm>
              <a:off x="3291840" y="27936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Tiết</a:t>
              </a:r>
              <a:r>
                <a:rPr lang="en-US" sz="1200" baseline="0">
                  <a:solidFill>
                    <a:schemeClr val="bg1">
                      <a:lumMod val="85000"/>
                    </a:schemeClr>
                  </a:solidFill>
                </a:rPr>
                <a:t> kiệm</a:t>
              </a:r>
              <a:endParaRPr lang="en-US" sz="1200">
                <a:solidFill>
                  <a:schemeClr val="bg1">
                    <a:lumMod val="85000"/>
                  </a:schemeClr>
                </a:solidFill>
              </a:endParaRPr>
            </a:p>
          </xdr:txBody>
        </xdr:sp>
        <xdr:pic>
          <xdr:nvPicPr>
            <xdr:cNvPr id="16" name="Picture 15">
              <a:extLst>
                <a:ext uri="{FF2B5EF4-FFF2-40B4-BE49-F238E27FC236}">
                  <a16:creationId xmlns:a16="http://schemas.microsoft.com/office/drawing/2014/main" id="{DEB789BD-6EE7-4187-BAFC-7B349A43DA0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880360" y="27660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7" name="Group 16">
            <a:hlinkClick xmlns:r="http://schemas.openxmlformats.org/officeDocument/2006/relationships" r:id="rId9"/>
            <a:extLst>
              <a:ext uri="{FF2B5EF4-FFF2-40B4-BE49-F238E27FC236}">
                <a16:creationId xmlns:a16="http://schemas.microsoft.com/office/drawing/2014/main" id="{FA28142E-9AB8-4433-BD80-197FB86E2A3D}"/>
              </a:ext>
            </a:extLst>
          </xdr:cNvPr>
          <xdr:cNvGrpSpPr/>
        </xdr:nvGrpSpPr>
        <xdr:grpSpPr>
          <a:xfrm>
            <a:off x="2880360" y="3505098"/>
            <a:ext cx="1417320" cy="360000"/>
            <a:chOff x="2880360" y="3284220"/>
            <a:chExt cx="1417320" cy="360000"/>
          </a:xfrm>
        </xdr:grpSpPr>
        <xdr:sp macro="" textlink="">
          <xdr:nvSpPr>
            <xdr:cNvPr id="18" name="TextBox 17">
              <a:extLst>
                <a:ext uri="{FF2B5EF4-FFF2-40B4-BE49-F238E27FC236}">
                  <a16:creationId xmlns:a16="http://schemas.microsoft.com/office/drawing/2014/main" id="{8F3CFAA9-C6DE-483D-9CC9-62E070391FAB}"/>
                </a:ext>
              </a:extLst>
            </xdr:cNvPr>
            <xdr:cNvSpPr txBox="1"/>
          </xdr:nvSpPr>
          <xdr:spPr>
            <a:xfrm>
              <a:off x="3291840" y="33118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Đầu</a:t>
              </a:r>
              <a:r>
                <a:rPr lang="en-US" sz="1200" baseline="0">
                  <a:solidFill>
                    <a:schemeClr val="bg1">
                      <a:lumMod val="85000"/>
                    </a:schemeClr>
                  </a:solidFill>
                </a:rPr>
                <a:t> tư</a:t>
              </a:r>
              <a:endParaRPr lang="en-US" sz="1200">
                <a:solidFill>
                  <a:schemeClr val="bg1">
                    <a:lumMod val="85000"/>
                  </a:schemeClr>
                </a:solidFill>
              </a:endParaRPr>
            </a:p>
          </xdr:txBody>
        </xdr:sp>
        <xdr:pic>
          <xdr:nvPicPr>
            <xdr:cNvPr id="19" name="Picture 18">
              <a:extLst>
                <a:ext uri="{FF2B5EF4-FFF2-40B4-BE49-F238E27FC236}">
                  <a16:creationId xmlns:a16="http://schemas.microsoft.com/office/drawing/2014/main" id="{C4FDE2AE-3FE9-46F4-8391-2CB0926688E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880360" y="32842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0" name="Group 19">
            <a:hlinkClick xmlns:r="http://schemas.openxmlformats.org/officeDocument/2006/relationships" r:id="rId11"/>
            <a:extLst>
              <a:ext uri="{FF2B5EF4-FFF2-40B4-BE49-F238E27FC236}">
                <a16:creationId xmlns:a16="http://schemas.microsoft.com/office/drawing/2014/main" id="{92D72A6D-42D6-4FA7-8C83-E530F631C69E}"/>
              </a:ext>
            </a:extLst>
          </xdr:cNvPr>
          <xdr:cNvGrpSpPr/>
        </xdr:nvGrpSpPr>
        <xdr:grpSpPr>
          <a:xfrm>
            <a:off x="2880360" y="4089264"/>
            <a:ext cx="1417320" cy="360000"/>
            <a:chOff x="2880360" y="3787140"/>
            <a:chExt cx="1417320" cy="360000"/>
          </a:xfrm>
        </xdr:grpSpPr>
        <xdr:sp macro="" textlink="">
          <xdr:nvSpPr>
            <xdr:cNvPr id="21" name="TextBox 20">
              <a:extLst>
                <a:ext uri="{FF2B5EF4-FFF2-40B4-BE49-F238E27FC236}">
                  <a16:creationId xmlns:a16="http://schemas.microsoft.com/office/drawing/2014/main" id="{BF24F6E8-D0C6-4CE9-8B69-693AB26F973C}"/>
                </a:ext>
              </a:extLst>
            </xdr:cNvPr>
            <xdr:cNvSpPr txBox="1"/>
          </xdr:nvSpPr>
          <xdr:spPr>
            <a:xfrm>
              <a:off x="3291840" y="381474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Danh mục</a:t>
              </a:r>
            </a:p>
          </xdr:txBody>
        </xdr:sp>
        <xdr:pic>
          <xdr:nvPicPr>
            <xdr:cNvPr id="22" name="Picture 21">
              <a:extLst>
                <a:ext uri="{FF2B5EF4-FFF2-40B4-BE49-F238E27FC236}">
                  <a16:creationId xmlns:a16="http://schemas.microsoft.com/office/drawing/2014/main" id="{7F2E07CA-3D33-43C8-8395-330A40A3706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880360" y="378714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3" name="Group 22">
            <a:hlinkClick xmlns:r="http://schemas.openxmlformats.org/officeDocument/2006/relationships" r:id="rId13"/>
            <a:extLst>
              <a:ext uri="{FF2B5EF4-FFF2-40B4-BE49-F238E27FC236}">
                <a16:creationId xmlns:a16="http://schemas.microsoft.com/office/drawing/2014/main" id="{60F2220A-7225-4963-AD28-461ED4A15161}"/>
              </a:ext>
            </a:extLst>
          </xdr:cNvPr>
          <xdr:cNvGrpSpPr/>
        </xdr:nvGrpSpPr>
        <xdr:grpSpPr>
          <a:xfrm>
            <a:off x="2880360" y="4673430"/>
            <a:ext cx="1417320" cy="360000"/>
            <a:chOff x="2880360" y="4322910"/>
            <a:chExt cx="1417320" cy="360000"/>
          </a:xfrm>
        </xdr:grpSpPr>
        <xdr:sp macro="" textlink="">
          <xdr:nvSpPr>
            <xdr:cNvPr id="24" name="TextBox 23">
              <a:extLst>
                <a:ext uri="{FF2B5EF4-FFF2-40B4-BE49-F238E27FC236}">
                  <a16:creationId xmlns:a16="http://schemas.microsoft.com/office/drawing/2014/main" id="{41C58C01-A5BC-4105-8629-0A961BDEA02D}"/>
                </a:ext>
              </a:extLst>
            </xdr:cNvPr>
            <xdr:cNvSpPr txBox="1"/>
          </xdr:nvSpPr>
          <xdr:spPr>
            <a:xfrm>
              <a:off x="3291840" y="435051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Tổng</a:t>
              </a:r>
              <a:r>
                <a:rPr lang="en-US" sz="1200" baseline="0">
                  <a:solidFill>
                    <a:schemeClr val="bg1">
                      <a:lumMod val="85000"/>
                    </a:schemeClr>
                  </a:solidFill>
                </a:rPr>
                <a:t> hợp</a:t>
              </a:r>
              <a:endParaRPr lang="en-US" sz="1200">
                <a:solidFill>
                  <a:schemeClr val="bg1">
                    <a:lumMod val="85000"/>
                  </a:schemeClr>
                </a:solidFill>
              </a:endParaRPr>
            </a:p>
          </xdr:txBody>
        </xdr:sp>
        <xdr:pic>
          <xdr:nvPicPr>
            <xdr:cNvPr id="25" name="Picture 24">
              <a:extLst>
                <a:ext uri="{FF2B5EF4-FFF2-40B4-BE49-F238E27FC236}">
                  <a16:creationId xmlns:a16="http://schemas.microsoft.com/office/drawing/2014/main" id="{F51E3589-9D22-49E6-9B40-2AA68617E1E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880360" y="432291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6" name="Group 25">
            <a:hlinkClick xmlns:r="http://schemas.openxmlformats.org/officeDocument/2006/relationships" r:id="rId15"/>
            <a:extLst>
              <a:ext uri="{FF2B5EF4-FFF2-40B4-BE49-F238E27FC236}">
                <a16:creationId xmlns:a16="http://schemas.microsoft.com/office/drawing/2014/main" id="{032AA3F2-5C11-4551-8FB5-1D952BDCBF26}"/>
              </a:ext>
            </a:extLst>
          </xdr:cNvPr>
          <xdr:cNvGrpSpPr/>
        </xdr:nvGrpSpPr>
        <xdr:grpSpPr>
          <a:xfrm>
            <a:off x="5196840" y="858180"/>
            <a:ext cx="1440000" cy="360000"/>
            <a:chOff x="5196840" y="845820"/>
            <a:chExt cx="1440000" cy="360000"/>
          </a:xfrm>
        </xdr:grpSpPr>
        <xdr:sp macro="" textlink="">
          <xdr:nvSpPr>
            <xdr:cNvPr id="27" name="Rectangle: Rounded Corners 26">
              <a:extLst>
                <a:ext uri="{FF2B5EF4-FFF2-40B4-BE49-F238E27FC236}">
                  <a16:creationId xmlns:a16="http://schemas.microsoft.com/office/drawing/2014/main" id="{8467EDFE-2683-453F-A8EE-8FE70E2839BA}"/>
                </a:ext>
              </a:extLst>
            </xdr:cNvPr>
            <xdr:cNvSpPr/>
          </xdr:nvSpPr>
          <xdr:spPr>
            <a:xfrm>
              <a:off x="5196840" y="845820"/>
              <a:ext cx="1440000" cy="360000"/>
            </a:xfrm>
            <a:prstGeom prst="roundRect">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0F0"/>
                </a:solidFill>
              </a:endParaRPr>
            </a:p>
          </xdr:txBody>
        </xdr:sp>
        <xdr:sp macro="" textlink="">
          <xdr:nvSpPr>
            <xdr:cNvPr id="28" name="TextBox 27">
              <a:extLst>
                <a:ext uri="{FF2B5EF4-FFF2-40B4-BE49-F238E27FC236}">
                  <a16:creationId xmlns:a16="http://schemas.microsoft.com/office/drawing/2014/main" id="{D1BED646-80A6-4CEF-9E88-1812F8CB9FD0}"/>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thu</a:t>
              </a:r>
              <a:endParaRPr lang="en-US" sz="1200">
                <a:solidFill>
                  <a:schemeClr val="bg1">
                    <a:lumMod val="85000"/>
                  </a:schemeClr>
                </a:solidFill>
              </a:endParaRPr>
            </a:p>
          </xdr:txBody>
        </xdr:sp>
        <xdr:pic>
          <xdr:nvPicPr>
            <xdr:cNvPr id="29" name="Picture 28">
              <a:extLst>
                <a:ext uri="{FF2B5EF4-FFF2-40B4-BE49-F238E27FC236}">
                  <a16:creationId xmlns:a16="http://schemas.microsoft.com/office/drawing/2014/main" id="{07C57FBF-824B-48DF-9EFA-A309BEEAE941}"/>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0" name="Group 29">
            <a:hlinkClick xmlns:r="http://schemas.openxmlformats.org/officeDocument/2006/relationships" r:id="rId18"/>
            <a:extLst>
              <a:ext uri="{FF2B5EF4-FFF2-40B4-BE49-F238E27FC236}">
                <a16:creationId xmlns:a16="http://schemas.microsoft.com/office/drawing/2014/main" id="{4EDC8D4C-1A3D-4DB2-ABF3-0AA4D351368B}"/>
              </a:ext>
            </a:extLst>
          </xdr:cNvPr>
          <xdr:cNvGrpSpPr/>
        </xdr:nvGrpSpPr>
        <xdr:grpSpPr>
          <a:xfrm>
            <a:off x="6847840" y="858180"/>
            <a:ext cx="1440000" cy="360000"/>
            <a:chOff x="5196840" y="845820"/>
            <a:chExt cx="1440000" cy="360000"/>
          </a:xfrm>
        </xdr:grpSpPr>
        <xdr:sp macro="" textlink="">
          <xdr:nvSpPr>
            <xdr:cNvPr id="31" name="Rectangle: Rounded Corners 30">
              <a:extLst>
                <a:ext uri="{FF2B5EF4-FFF2-40B4-BE49-F238E27FC236}">
                  <a16:creationId xmlns:a16="http://schemas.microsoft.com/office/drawing/2014/main" id="{11CAE269-84D1-4A55-9925-143F0C67B9EE}"/>
                </a:ext>
              </a:extLst>
            </xdr:cNvPr>
            <xdr:cNvSpPr/>
          </xdr:nvSpPr>
          <xdr:spPr>
            <a:xfrm>
              <a:off x="5196840" y="845820"/>
              <a:ext cx="1440000" cy="360000"/>
            </a:xfrm>
            <a:prstGeom prst="roundRect">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D9A14FAA-07AB-4252-A953-4BA20F055BAD}"/>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rPr>
                <a:t>Báo</a:t>
              </a:r>
              <a:r>
                <a:rPr lang="en-US" sz="1200" baseline="0">
                  <a:solidFill>
                    <a:schemeClr val="bg1"/>
                  </a:solidFill>
                </a:rPr>
                <a:t> cáo chi</a:t>
              </a:r>
              <a:endParaRPr lang="en-US" sz="1200">
                <a:solidFill>
                  <a:schemeClr val="bg1"/>
                </a:solidFill>
              </a:endParaRPr>
            </a:p>
          </xdr:txBody>
        </xdr:sp>
        <xdr:pic>
          <xdr:nvPicPr>
            <xdr:cNvPr id="33" name="Picture 32">
              <a:extLst>
                <a:ext uri="{FF2B5EF4-FFF2-40B4-BE49-F238E27FC236}">
                  <a16:creationId xmlns:a16="http://schemas.microsoft.com/office/drawing/2014/main" id="{3B7CC313-4D05-4C52-A485-844F61A12FE1}"/>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4" name="Group 33">
            <a:extLst>
              <a:ext uri="{FF2B5EF4-FFF2-40B4-BE49-F238E27FC236}">
                <a16:creationId xmlns:a16="http://schemas.microsoft.com/office/drawing/2014/main" id="{CF5931EA-22A8-4E7E-8113-53EB6411DEA3}"/>
              </a:ext>
            </a:extLst>
          </xdr:cNvPr>
          <xdr:cNvGrpSpPr/>
        </xdr:nvGrpSpPr>
        <xdr:grpSpPr>
          <a:xfrm>
            <a:off x="8498840" y="858180"/>
            <a:ext cx="1440000" cy="360000"/>
            <a:chOff x="5196840" y="845820"/>
            <a:chExt cx="1440000" cy="360000"/>
          </a:xfrm>
        </xdr:grpSpPr>
        <xdr:sp macro="" textlink="">
          <xdr:nvSpPr>
            <xdr:cNvPr id="35" name="Rectangle: Rounded Corners 34">
              <a:extLst>
                <a:ext uri="{FF2B5EF4-FFF2-40B4-BE49-F238E27FC236}">
                  <a16:creationId xmlns:a16="http://schemas.microsoft.com/office/drawing/2014/main" id="{C82EF906-7AE8-4D32-8271-91AAE251D269}"/>
                </a:ext>
              </a:extLst>
            </xdr:cNvPr>
            <xdr:cNvSpPr/>
          </xdr:nvSpPr>
          <xdr:spPr>
            <a:xfrm>
              <a:off x="5196840" y="845820"/>
              <a:ext cx="1440000" cy="360000"/>
            </a:xfrm>
            <a:prstGeom prst="round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TextBox 35">
              <a:extLst>
                <a:ext uri="{FF2B5EF4-FFF2-40B4-BE49-F238E27FC236}">
                  <a16:creationId xmlns:a16="http://schemas.microsoft.com/office/drawing/2014/main" id="{37268663-D9C7-4A21-997D-8C6BFF85E622}"/>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rPr>
                <a:t>BC</a:t>
              </a:r>
              <a:r>
                <a:rPr lang="en-US" sz="1200" baseline="0">
                  <a:solidFill>
                    <a:schemeClr val="bg1"/>
                  </a:solidFill>
                </a:rPr>
                <a:t> tiết kiệm</a:t>
              </a:r>
              <a:endParaRPr lang="en-US" sz="1200">
                <a:solidFill>
                  <a:schemeClr val="bg1"/>
                </a:solidFill>
              </a:endParaRPr>
            </a:p>
          </xdr:txBody>
        </xdr:sp>
        <xdr:pic>
          <xdr:nvPicPr>
            <xdr:cNvPr id="37" name="Picture 36">
              <a:extLst>
                <a:ext uri="{FF2B5EF4-FFF2-40B4-BE49-F238E27FC236}">
                  <a16:creationId xmlns:a16="http://schemas.microsoft.com/office/drawing/2014/main" id="{66520954-C508-4B91-A182-63A183D8AA21}"/>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round2DiagRect">
              <a:avLst>
                <a:gd name="adj1" fmla="val 50000"/>
                <a:gd name="adj2" fmla="val 50000"/>
              </a:avLst>
            </a:prstGeom>
            <a:ln w="12700" cap="sq">
              <a:solidFill>
                <a:schemeClr val="bg1"/>
              </a:solidFill>
              <a:miter lim="800000"/>
            </a:ln>
            <a:effectLst>
              <a:glow rad="63500">
                <a:schemeClr val="accent5">
                  <a:satMod val="175000"/>
                  <a:alpha val="40000"/>
                </a:schemeClr>
              </a:glow>
              <a:outerShdw blurRad="254000" algn="tl" rotWithShape="0">
                <a:srgbClr val="000000">
                  <a:alpha val="43000"/>
                </a:srgbClr>
              </a:outerShdw>
            </a:effectLst>
          </xdr:spPr>
        </xdr:pic>
      </xdr:grpSp>
      <xdr:grpSp>
        <xdr:nvGrpSpPr>
          <xdr:cNvPr id="38" name="Group 37">
            <a:hlinkClick xmlns:r="http://schemas.openxmlformats.org/officeDocument/2006/relationships" r:id="rId19"/>
            <a:extLst>
              <a:ext uri="{FF2B5EF4-FFF2-40B4-BE49-F238E27FC236}">
                <a16:creationId xmlns:a16="http://schemas.microsoft.com/office/drawing/2014/main" id="{09A72BD8-1D79-420A-8995-38F246A605C5}"/>
              </a:ext>
            </a:extLst>
          </xdr:cNvPr>
          <xdr:cNvGrpSpPr/>
        </xdr:nvGrpSpPr>
        <xdr:grpSpPr>
          <a:xfrm>
            <a:off x="10149840" y="858180"/>
            <a:ext cx="1440000" cy="360000"/>
            <a:chOff x="5196840" y="845820"/>
            <a:chExt cx="1440000" cy="360000"/>
          </a:xfrm>
        </xdr:grpSpPr>
        <xdr:sp macro="" textlink="">
          <xdr:nvSpPr>
            <xdr:cNvPr id="39" name="Rectangle: Rounded Corners 38">
              <a:extLst>
                <a:ext uri="{FF2B5EF4-FFF2-40B4-BE49-F238E27FC236}">
                  <a16:creationId xmlns:a16="http://schemas.microsoft.com/office/drawing/2014/main" id="{D66FBBC1-5D4E-4A40-B17A-CC23C31BCE9D}"/>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TextBox 39">
              <a:extLst>
                <a:ext uri="{FF2B5EF4-FFF2-40B4-BE49-F238E27FC236}">
                  <a16:creationId xmlns:a16="http://schemas.microsoft.com/office/drawing/2014/main" id="{D38118DB-DB6F-4003-88E5-18AF3FA6F80E}"/>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đầu tư</a:t>
              </a:r>
              <a:endParaRPr lang="en-US" sz="1200">
                <a:solidFill>
                  <a:schemeClr val="bg1">
                    <a:lumMod val="85000"/>
                  </a:schemeClr>
                </a:solidFill>
              </a:endParaRPr>
            </a:p>
          </xdr:txBody>
        </xdr:sp>
        <xdr:pic>
          <xdr:nvPicPr>
            <xdr:cNvPr id="41" name="Picture 40">
              <a:extLst>
                <a:ext uri="{FF2B5EF4-FFF2-40B4-BE49-F238E27FC236}">
                  <a16:creationId xmlns:a16="http://schemas.microsoft.com/office/drawing/2014/main" id="{7840ADE9-176A-481C-9FA5-E58709D19E83}"/>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42" name="TextBox 41">
            <a:hlinkClick xmlns:r="http://schemas.openxmlformats.org/officeDocument/2006/relationships" r:id="rId20"/>
            <a:extLst>
              <a:ext uri="{FF2B5EF4-FFF2-40B4-BE49-F238E27FC236}">
                <a16:creationId xmlns:a16="http://schemas.microsoft.com/office/drawing/2014/main" id="{B4876982-CEC3-4258-B2CB-54F0595758FE}"/>
              </a:ext>
            </a:extLst>
          </xdr:cNvPr>
          <xdr:cNvSpPr txBox="1"/>
        </xdr:nvSpPr>
        <xdr:spPr>
          <a:xfrm>
            <a:off x="2872740" y="759714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i="1">
                <a:solidFill>
                  <a:schemeClr val="tx1">
                    <a:lumMod val="75000"/>
                    <a:lumOff val="25000"/>
                  </a:schemeClr>
                </a:solidFill>
              </a:rPr>
              <a:t>Version</a:t>
            </a:r>
            <a:r>
              <a:rPr lang="en-US" sz="1100" i="1" baseline="0">
                <a:solidFill>
                  <a:schemeClr val="tx1">
                    <a:lumMod val="75000"/>
                    <a:lumOff val="25000"/>
                  </a:schemeClr>
                </a:solidFill>
              </a:rPr>
              <a:t> 6.06.2023</a:t>
            </a:r>
            <a:endParaRPr lang="en-US" sz="1100" i="1">
              <a:solidFill>
                <a:schemeClr val="tx1">
                  <a:lumMod val="75000"/>
                  <a:lumOff val="25000"/>
                </a:schemeClr>
              </a:solidFill>
            </a:endParaRPr>
          </a:p>
        </xdr:txBody>
      </xdr:sp>
      <xdr:pic>
        <xdr:nvPicPr>
          <xdr:cNvPr id="43" name="Picture 42">
            <a:hlinkClick xmlns:r="http://schemas.openxmlformats.org/officeDocument/2006/relationships" r:id="rId21"/>
            <a:extLst>
              <a:ext uri="{FF2B5EF4-FFF2-40B4-BE49-F238E27FC236}">
                <a16:creationId xmlns:a16="http://schemas.microsoft.com/office/drawing/2014/main" id="{B2B1F391-B9D3-4EAF-B7C4-22B71FD4CEF7}"/>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837473B0-CC2E-450A-ABE3-18F120FF3D39}">
                <a1611:picAttrSrcUrl xmlns:a1611="http://schemas.microsoft.com/office/drawing/2016/11/main" r:id="rId23"/>
              </a:ext>
            </a:extLst>
          </a:blip>
          <a:stretch>
            <a:fillRect/>
          </a:stretch>
        </xdr:blipFill>
        <xdr:spPr>
          <a:xfrm>
            <a:off x="1546098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44" name="Picture 43">
            <a:hlinkClick xmlns:r="http://schemas.openxmlformats.org/officeDocument/2006/relationships" r:id="rId24"/>
            <a:extLst>
              <a:ext uri="{FF2B5EF4-FFF2-40B4-BE49-F238E27FC236}">
                <a16:creationId xmlns:a16="http://schemas.microsoft.com/office/drawing/2014/main" id="{BD63573D-62BE-4E14-AB9E-E3BA76E7DC34}"/>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837473B0-CC2E-450A-ABE3-18F120FF3D39}">
                <a1611:picAttrSrcUrl xmlns:a1611="http://schemas.microsoft.com/office/drawing/2016/11/main" r:id="rId26"/>
              </a:ext>
            </a:extLst>
          </a:blip>
          <a:stretch>
            <a:fillRect/>
          </a:stretch>
        </xdr:blipFill>
        <xdr:spPr>
          <a:xfrm>
            <a:off x="1593102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45" name="Picture 44">
            <a:hlinkClick xmlns:r="http://schemas.openxmlformats.org/officeDocument/2006/relationships" r:id="rId27"/>
            <a:extLst>
              <a:ext uri="{FF2B5EF4-FFF2-40B4-BE49-F238E27FC236}">
                <a16:creationId xmlns:a16="http://schemas.microsoft.com/office/drawing/2014/main" id="{6EB13EF0-D3E7-4A8D-8C5F-EB9F613BF8C3}"/>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 uri="{837473B0-CC2E-450A-ABE3-18F120FF3D39}">
                <a1611:picAttrSrcUrl xmlns:a1611="http://schemas.microsoft.com/office/drawing/2016/11/main" r:id="rId29"/>
              </a:ext>
            </a:extLst>
          </a:blip>
          <a:srcRect l="17980" r="16157"/>
          <a:stretch/>
        </xdr:blipFill>
        <xdr:spPr>
          <a:xfrm>
            <a:off x="16383000" y="894180"/>
            <a:ext cx="2895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xnSp macro="">
        <xdr:nvCxnSpPr>
          <xdr:cNvPr id="46" name="Straight Connector 45">
            <a:extLst>
              <a:ext uri="{FF2B5EF4-FFF2-40B4-BE49-F238E27FC236}">
                <a16:creationId xmlns:a16="http://schemas.microsoft.com/office/drawing/2014/main" id="{12E431A9-933D-40D7-8570-985625DC1381}"/>
              </a:ext>
            </a:extLst>
          </xdr:cNvPr>
          <xdr:cNvCxnSpPr/>
        </xdr:nvCxnSpPr>
        <xdr:spPr>
          <a:xfrm>
            <a:off x="2887980" y="1480980"/>
            <a:ext cx="1944000" cy="0"/>
          </a:xfrm>
          <a:prstGeom prst="line">
            <a:avLst/>
          </a:prstGeom>
          <a:ln>
            <a:solidFill>
              <a:srgbClr val="30313A"/>
            </a:solidFill>
          </a:ln>
        </xdr:spPr>
        <xdr:style>
          <a:lnRef idx="1">
            <a:schemeClr val="dk1"/>
          </a:lnRef>
          <a:fillRef idx="0">
            <a:schemeClr val="dk1"/>
          </a:fillRef>
          <a:effectRef idx="0">
            <a:schemeClr val="dk1"/>
          </a:effectRef>
          <a:fontRef idx="minor">
            <a:schemeClr val="tx1"/>
          </a:fontRef>
        </xdr:style>
      </xdr:cxnSp>
      <xdr:grpSp>
        <xdr:nvGrpSpPr>
          <xdr:cNvPr id="146" name="Group 145">
            <a:extLst>
              <a:ext uri="{FF2B5EF4-FFF2-40B4-BE49-F238E27FC236}">
                <a16:creationId xmlns:a16="http://schemas.microsoft.com/office/drawing/2014/main" id="{391D5587-85F6-4B8F-A010-F42E4297FC7F}"/>
              </a:ext>
            </a:extLst>
          </xdr:cNvPr>
          <xdr:cNvGrpSpPr/>
        </xdr:nvGrpSpPr>
        <xdr:grpSpPr>
          <a:xfrm>
            <a:off x="5402220" y="1717200"/>
            <a:ext cx="3177540" cy="3240000"/>
            <a:chOff x="5433060" y="4297680"/>
            <a:chExt cx="3177540" cy="3240000"/>
          </a:xfrm>
        </xdr:grpSpPr>
        <xdr:sp macro="" textlink="">
          <xdr:nvSpPr>
            <xdr:cNvPr id="123" name="Rectangle: Rounded Corners 122">
              <a:extLst>
                <a:ext uri="{FF2B5EF4-FFF2-40B4-BE49-F238E27FC236}">
                  <a16:creationId xmlns:a16="http://schemas.microsoft.com/office/drawing/2014/main" id="{33300B8C-C9FF-4BD5-B3A0-790894117236}"/>
                </a:ext>
              </a:extLst>
            </xdr:cNvPr>
            <xdr:cNvSpPr/>
          </xdr:nvSpPr>
          <xdr:spPr>
            <a:xfrm>
              <a:off x="5433060" y="4297680"/>
              <a:ext cx="3096000" cy="3240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4" name="TextBox 123">
              <a:extLst>
                <a:ext uri="{FF2B5EF4-FFF2-40B4-BE49-F238E27FC236}">
                  <a16:creationId xmlns:a16="http://schemas.microsoft.com/office/drawing/2014/main" id="{70B0441D-7FAE-4E08-90FD-DEA23B4EC4F4}"/>
                </a:ext>
              </a:extLst>
            </xdr:cNvPr>
            <xdr:cNvSpPr txBox="1"/>
          </xdr:nvSpPr>
          <xdr:spPr>
            <a:xfrm>
              <a:off x="5890260" y="4343400"/>
              <a:ext cx="272034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rPr>
                <a:t>Tổng</a:t>
              </a:r>
              <a:r>
                <a:rPr lang="en-US" sz="1100" b="1" baseline="0">
                  <a:solidFill>
                    <a:srgbClr val="00B0F0"/>
                  </a:solidFill>
                </a:rPr>
                <a:t> quan tài khoản gửi tiết kiệm</a:t>
              </a:r>
              <a:endParaRPr lang="en-US" sz="1100" b="1">
                <a:solidFill>
                  <a:srgbClr val="00B0F0"/>
                </a:solidFill>
              </a:endParaRPr>
            </a:p>
          </xdr:txBody>
        </xdr:sp>
        <xdr:pic>
          <xdr:nvPicPr>
            <xdr:cNvPr id="125" name="Picture 124">
              <a:extLst>
                <a:ext uri="{FF2B5EF4-FFF2-40B4-BE49-F238E27FC236}">
                  <a16:creationId xmlns:a16="http://schemas.microsoft.com/office/drawing/2014/main" id="{D35F9B92-3DA3-4F3D-A3F7-4CC484746BF0}"/>
                </a:ext>
              </a:extLst>
            </xdr:cNvPr>
            <xdr:cNvPicPr>
              <a:picLocks noChangeAspect="1"/>
            </xdr:cNvPicPr>
          </xdr:nvPicPr>
          <xdr:blipFill>
            <a:blip xmlns:r="http://schemas.openxmlformats.org/officeDocument/2006/relationships" r:embed="rId30"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547360" y="437940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sp macro="" textlink="">
          <xdr:nvSpPr>
            <xdr:cNvPr id="126" name="Rectangle: Rounded Corners 125">
              <a:extLst>
                <a:ext uri="{FF2B5EF4-FFF2-40B4-BE49-F238E27FC236}">
                  <a16:creationId xmlns:a16="http://schemas.microsoft.com/office/drawing/2014/main" id="{42FE33F2-131E-42EC-88B2-620872E56A29}"/>
                </a:ext>
              </a:extLst>
            </xdr:cNvPr>
            <xdr:cNvSpPr/>
          </xdr:nvSpPr>
          <xdr:spPr>
            <a:xfrm>
              <a:off x="5631180" y="4790280"/>
              <a:ext cx="2736000" cy="576000"/>
            </a:xfrm>
            <a:prstGeom prst="roundRect">
              <a:avLst/>
            </a:prstGeom>
            <a:solidFill>
              <a:srgbClr val="D0F2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7" name="Rectangle: Rounded Corners 126">
              <a:extLst>
                <a:ext uri="{FF2B5EF4-FFF2-40B4-BE49-F238E27FC236}">
                  <a16:creationId xmlns:a16="http://schemas.microsoft.com/office/drawing/2014/main" id="{BCAFE4BB-D9AA-4C6F-ACA9-2773B64BDC8E}"/>
                </a:ext>
              </a:extLst>
            </xdr:cNvPr>
            <xdr:cNvSpPr/>
          </xdr:nvSpPr>
          <xdr:spPr>
            <a:xfrm>
              <a:off x="5631180" y="5440520"/>
              <a:ext cx="2736000" cy="576000"/>
            </a:xfrm>
            <a:prstGeom prst="roundRect">
              <a:avLst/>
            </a:prstGeom>
            <a:solidFill>
              <a:srgbClr val="D2E8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8" name="Rectangle: Rounded Corners 127">
              <a:extLst>
                <a:ext uri="{FF2B5EF4-FFF2-40B4-BE49-F238E27FC236}">
                  <a16:creationId xmlns:a16="http://schemas.microsoft.com/office/drawing/2014/main" id="{D60469C3-020E-487F-BC40-7428B2C90EDE}"/>
                </a:ext>
              </a:extLst>
            </xdr:cNvPr>
            <xdr:cNvSpPr/>
          </xdr:nvSpPr>
          <xdr:spPr>
            <a:xfrm>
              <a:off x="5631180" y="6090760"/>
              <a:ext cx="2736000" cy="576000"/>
            </a:xfrm>
            <a:prstGeom prst="roundRect">
              <a:avLst/>
            </a:prstGeom>
            <a:solidFill>
              <a:srgbClr val="FFF6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9" name="Rectangle: Rounded Corners 128">
              <a:extLst>
                <a:ext uri="{FF2B5EF4-FFF2-40B4-BE49-F238E27FC236}">
                  <a16:creationId xmlns:a16="http://schemas.microsoft.com/office/drawing/2014/main" id="{7F69956B-B668-4808-BCC7-FA89E72E77AA}"/>
                </a:ext>
              </a:extLst>
            </xdr:cNvPr>
            <xdr:cNvSpPr/>
          </xdr:nvSpPr>
          <xdr:spPr>
            <a:xfrm>
              <a:off x="5631180" y="6741000"/>
              <a:ext cx="2736000" cy="576000"/>
            </a:xfrm>
            <a:prstGeom prst="roundRect">
              <a:avLst/>
            </a:prstGeom>
            <a:solidFill>
              <a:srgbClr val="FEE7D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30" name="Picture 129">
              <a:extLst>
                <a:ext uri="{FF2B5EF4-FFF2-40B4-BE49-F238E27FC236}">
                  <a16:creationId xmlns:a16="http://schemas.microsoft.com/office/drawing/2014/main" id="{6CD9BC31-2780-4927-ABC2-9AEBCAA9BF99}"/>
                </a:ext>
              </a:extLst>
            </xdr:cNvPr>
            <xdr:cNvPicPr>
              <a:picLocks noChangeAspect="1"/>
            </xdr:cNvPicPr>
          </xdr:nvPicPr>
          <xdr:blipFill>
            <a:blip xmlns:r="http://schemas.openxmlformats.org/officeDocument/2006/relationships" r:embed="rId31"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5737860" y="4880280"/>
              <a:ext cx="396000" cy="396000"/>
            </a:xfrm>
            <a:prstGeom prst="round2DiagRect">
              <a:avLst>
                <a:gd name="adj1" fmla="val 50000"/>
                <a:gd name="adj2" fmla="val 50000"/>
              </a:avLst>
            </a:prstGeom>
            <a:ln w="88900" cap="sq">
              <a:noFill/>
              <a:miter lim="800000"/>
            </a:ln>
            <a:effectLst>
              <a:outerShdw blurRad="254000" algn="tl" rotWithShape="0">
                <a:srgbClr val="000000">
                  <a:alpha val="43000"/>
                </a:srgbClr>
              </a:outerShdw>
            </a:effectLst>
          </xdr:spPr>
        </xdr:pic>
        <xdr:grpSp>
          <xdr:nvGrpSpPr>
            <xdr:cNvPr id="131" name="Group 130">
              <a:extLst>
                <a:ext uri="{FF2B5EF4-FFF2-40B4-BE49-F238E27FC236}">
                  <a16:creationId xmlns:a16="http://schemas.microsoft.com/office/drawing/2014/main" id="{31156104-3608-4DD7-A625-187C1364DE65}"/>
                </a:ext>
              </a:extLst>
            </xdr:cNvPr>
            <xdr:cNvGrpSpPr/>
          </xdr:nvGrpSpPr>
          <xdr:grpSpPr>
            <a:xfrm>
              <a:off x="6126480" y="4754880"/>
              <a:ext cx="2179320" cy="596220"/>
              <a:chOff x="10797540" y="4772820"/>
              <a:chExt cx="2179320" cy="596220"/>
            </a:xfrm>
          </xdr:grpSpPr>
          <xdr:sp macro="" textlink="TIET_KIEM!O9">
            <xdr:nvSpPr>
              <xdr:cNvPr id="132" name="TextBox 131">
                <a:extLst>
                  <a:ext uri="{FF2B5EF4-FFF2-40B4-BE49-F238E27FC236}">
                    <a16:creationId xmlns:a16="http://schemas.microsoft.com/office/drawing/2014/main" id="{05736725-FBFC-4E39-9B3C-220B92BAE48D}"/>
                  </a:ext>
                </a:extLst>
              </xdr:cNvPr>
              <xdr:cNvSpPr txBox="1"/>
            </xdr:nvSpPr>
            <xdr:spPr>
              <a:xfrm>
                <a:off x="10797540" y="4772820"/>
                <a:ext cx="21793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B4ED24F-E908-49B7-A009-CCDE4E9F9C2C}" type="TxLink">
                  <a:rPr lang="en-US" sz="1100" b="0" i="0" u="none" strike="noStrike">
                    <a:solidFill>
                      <a:schemeClr val="tx1">
                        <a:lumMod val="75000"/>
                        <a:lumOff val="25000"/>
                      </a:schemeClr>
                    </a:solidFill>
                    <a:latin typeface="Calibri"/>
                    <a:cs typeface="Calibri"/>
                  </a:rPr>
                  <a:pPr algn="l"/>
                  <a:t>Tổng số tiền nếu rút hết TKTK:</a:t>
                </a:fld>
                <a:endParaRPr lang="en-US" sz="1100" b="0">
                  <a:solidFill>
                    <a:schemeClr val="tx1">
                      <a:lumMod val="75000"/>
                      <a:lumOff val="25000"/>
                    </a:schemeClr>
                  </a:solidFill>
                </a:endParaRPr>
              </a:p>
            </xdr:txBody>
          </xdr:sp>
          <xdr:sp macro="" textlink="TIET_KIEM!Q9">
            <xdr:nvSpPr>
              <xdr:cNvPr id="133" name="TextBox 132">
                <a:extLst>
                  <a:ext uri="{FF2B5EF4-FFF2-40B4-BE49-F238E27FC236}">
                    <a16:creationId xmlns:a16="http://schemas.microsoft.com/office/drawing/2014/main" id="{70EE0090-6CE4-4D76-9452-0C8CA91DA931}"/>
                  </a:ext>
                </a:extLst>
              </xdr:cNvPr>
              <xdr:cNvSpPr txBox="1"/>
            </xdr:nvSpPr>
            <xdr:spPr>
              <a:xfrm>
                <a:off x="10797540" y="5009040"/>
                <a:ext cx="169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8CD5E0C-24F9-4425-AB7C-06A618B38211}" type="TxLink">
                  <a:rPr lang="en-US" sz="1400" b="1" i="0" u="none" strike="noStrike">
                    <a:solidFill>
                      <a:srgbClr val="0070C0"/>
                    </a:solidFill>
                    <a:latin typeface="Calibri"/>
                    <a:cs typeface="Calibri"/>
                  </a:rPr>
                  <a:pPr algn="l"/>
                  <a:t>20,750,000 VNĐ</a:t>
                </a:fld>
                <a:endParaRPr lang="en-US" sz="1800" b="1">
                  <a:solidFill>
                    <a:srgbClr val="0070C0"/>
                  </a:solidFill>
                </a:endParaRPr>
              </a:p>
            </xdr:txBody>
          </xdr:sp>
        </xdr:grpSp>
        <xdr:grpSp>
          <xdr:nvGrpSpPr>
            <xdr:cNvPr id="134" name="Group 133">
              <a:extLst>
                <a:ext uri="{FF2B5EF4-FFF2-40B4-BE49-F238E27FC236}">
                  <a16:creationId xmlns:a16="http://schemas.microsoft.com/office/drawing/2014/main" id="{B590F557-4A9C-4F06-BCB5-C03220AECF51}"/>
                </a:ext>
              </a:extLst>
            </xdr:cNvPr>
            <xdr:cNvGrpSpPr/>
          </xdr:nvGrpSpPr>
          <xdr:grpSpPr>
            <a:xfrm>
              <a:off x="6126480" y="5410200"/>
              <a:ext cx="2179320" cy="596220"/>
              <a:chOff x="10797540" y="4772820"/>
              <a:chExt cx="2179320" cy="596220"/>
            </a:xfrm>
          </xdr:grpSpPr>
          <xdr:sp macro="" textlink="TIET_KIEM!O10">
            <xdr:nvSpPr>
              <xdr:cNvPr id="135" name="TextBox 134">
                <a:extLst>
                  <a:ext uri="{FF2B5EF4-FFF2-40B4-BE49-F238E27FC236}">
                    <a16:creationId xmlns:a16="http://schemas.microsoft.com/office/drawing/2014/main" id="{F03B6847-4FAA-498A-947B-22B5B2CFD239}"/>
                  </a:ext>
                </a:extLst>
              </xdr:cNvPr>
              <xdr:cNvSpPr txBox="1"/>
            </xdr:nvSpPr>
            <xdr:spPr>
              <a:xfrm>
                <a:off x="10797540" y="4772820"/>
                <a:ext cx="21793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FD9E263-EADF-4DEE-BCD1-CD30016008E9}" type="TxLink">
                  <a:rPr lang="en-US" sz="1100" b="0" i="0" u="none" strike="noStrike">
                    <a:solidFill>
                      <a:schemeClr val="tx1">
                        <a:lumMod val="85000"/>
                        <a:lumOff val="15000"/>
                      </a:schemeClr>
                    </a:solidFill>
                    <a:latin typeface="Calibri"/>
                    <a:cs typeface="Calibri"/>
                  </a:rPr>
                  <a:pPr algn="l"/>
                  <a:t>Tổng số tiền chưa gửi tiết kiệm:</a:t>
                </a:fld>
                <a:endParaRPr lang="en-US" sz="1100" b="0">
                  <a:solidFill>
                    <a:schemeClr val="tx1">
                      <a:lumMod val="85000"/>
                      <a:lumOff val="15000"/>
                    </a:schemeClr>
                  </a:solidFill>
                </a:endParaRPr>
              </a:p>
            </xdr:txBody>
          </xdr:sp>
          <xdr:sp macro="" textlink="TIET_KIEM!Q10">
            <xdr:nvSpPr>
              <xdr:cNvPr id="136" name="TextBox 135">
                <a:extLst>
                  <a:ext uri="{FF2B5EF4-FFF2-40B4-BE49-F238E27FC236}">
                    <a16:creationId xmlns:a16="http://schemas.microsoft.com/office/drawing/2014/main" id="{B16039A7-3E66-4214-A45D-E645980EA3D7}"/>
                  </a:ext>
                </a:extLst>
              </xdr:cNvPr>
              <xdr:cNvSpPr txBox="1"/>
            </xdr:nvSpPr>
            <xdr:spPr>
              <a:xfrm>
                <a:off x="10797540" y="5009040"/>
                <a:ext cx="169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0354F73-E5E8-4EF3-9DBB-9CEBEF0EDB1E}" type="TxLink">
                  <a:rPr lang="en-US" sz="1400" b="1" i="0" u="none" strike="noStrike">
                    <a:solidFill>
                      <a:srgbClr val="0070C0"/>
                    </a:solidFill>
                    <a:latin typeface="Calibri"/>
                    <a:cs typeface="Calibri"/>
                  </a:rPr>
                  <a:pPr algn="l"/>
                  <a:t>8,750,000 VNĐ</a:t>
                </a:fld>
                <a:endParaRPr lang="en-US" sz="2400" b="1">
                  <a:solidFill>
                    <a:srgbClr val="0070C0"/>
                  </a:solidFill>
                </a:endParaRPr>
              </a:p>
            </xdr:txBody>
          </xdr:sp>
        </xdr:grpSp>
        <xdr:grpSp>
          <xdr:nvGrpSpPr>
            <xdr:cNvPr id="137" name="Group 136">
              <a:extLst>
                <a:ext uri="{FF2B5EF4-FFF2-40B4-BE49-F238E27FC236}">
                  <a16:creationId xmlns:a16="http://schemas.microsoft.com/office/drawing/2014/main" id="{6BB3A4ED-3F7A-440D-8BAE-75C135EEFAE7}"/>
                </a:ext>
              </a:extLst>
            </xdr:cNvPr>
            <xdr:cNvGrpSpPr/>
          </xdr:nvGrpSpPr>
          <xdr:grpSpPr>
            <a:xfrm>
              <a:off x="6126480" y="6057900"/>
              <a:ext cx="2179320" cy="596220"/>
              <a:chOff x="10797540" y="4772820"/>
              <a:chExt cx="2179320" cy="596220"/>
            </a:xfrm>
          </xdr:grpSpPr>
          <xdr:sp macro="" textlink="TIET_KIEM!O11">
            <xdr:nvSpPr>
              <xdr:cNvPr id="138" name="TextBox 137">
                <a:extLst>
                  <a:ext uri="{FF2B5EF4-FFF2-40B4-BE49-F238E27FC236}">
                    <a16:creationId xmlns:a16="http://schemas.microsoft.com/office/drawing/2014/main" id="{4E4A3DF5-9FFD-43A3-9861-C62FE961A3B6}"/>
                  </a:ext>
                </a:extLst>
              </xdr:cNvPr>
              <xdr:cNvSpPr txBox="1"/>
            </xdr:nvSpPr>
            <xdr:spPr>
              <a:xfrm>
                <a:off x="10797540" y="4772820"/>
                <a:ext cx="21793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4445CD5-4A5F-44E4-857F-7B288D8FEB57}" type="TxLink">
                  <a:rPr lang="en-US" sz="1100" b="0" i="0" u="none" strike="noStrike">
                    <a:solidFill>
                      <a:schemeClr val="tx1">
                        <a:lumMod val="75000"/>
                        <a:lumOff val="25000"/>
                      </a:schemeClr>
                    </a:solidFill>
                    <a:latin typeface="Calibri"/>
                    <a:cs typeface="Calibri"/>
                  </a:rPr>
                  <a:pPr algn="l"/>
                  <a:t>Tổng số tiền đang gửi tiết kiệm:</a:t>
                </a:fld>
                <a:endParaRPr lang="en-US" sz="1100" b="0">
                  <a:solidFill>
                    <a:schemeClr val="tx1">
                      <a:lumMod val="75000"/>
                      <a:lumOff val="25000"/>
                    </a:schemeClr>
                  </a:solidFill>
                </a:endParaRPr>
              </a:p>
            </xdr:txBody>
          </xdr:sp>
          <xdr:sp macro="" textlink="TIET_KIEM!Q11">
            <xdr:nvSpPr>
              <xdr:cNvPr id="139" name="TextBox 138">
                <a:extLst>
                  <a:ext uri="{FF2B5EF4-FFF2-40B4-BE49-F238E27FC236}">
                    <a16:creationId xmlns:a16="http://schemas.microsoft.com/office/drawing/2014/main" id="{985DF89F-57CB-468C-BA94-F088E2495BB0}"/>
                  </a:ext>
                </a:extLst>
              </xdr:cNvPr>
              <xdr:cNvSpPr txBox="1"/>
            </xdr:nvSpPr>
            <xdr:spPr>
              <a:xfrm>
                <a:off x="10797540" y="5009040"/>
                <a:ext cx="169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11284F9-5606-4AB1-AA4E-24D41DA3EEC6}" type="TxLink">
                  <a:rPr lang="en-US" sz="1400" b="1" i="0" u="none" strike="noStrike">
                    <a:solidFill>
                      <a:srgbClr val="0070C0"/>
                    </a:solidFill>
                    <a:latin typeface="Calibri"/>
                    <a:cs typeface="Calibri"/>
                  </a:rPr>
                  <a:pPr algn="l"/>
                  <a:t>12,000,000 VNĐ</a:t>
                </a:fld>
                <a:endParaRPr lang="en-US" sz="2400" b="1">
                  <a:solidFill>
                    <a:srgbClr val="0070C0"/>
                  </a:solidFill>
                </a:endParaRPr>
              </a:p>
            </xdr:txBody>
          </xdr:sp>
        </xdr:grpSp>
        <xdr:grpSp>
          <xdr:nvGrpSpPr>
            <xdr:cNvPr id="140" name="Group 139">
              <a:extLst>
                <a:ext uri="{FF2B5EF4-FFF2-40B4-BE49-F238E27FC236}">
                  <a16:creationId xmlns:a16="http://schemas.microsoft.com/office/drawing/2014/main" id="{7F889939-727F-40D3-AD9C-095AA56253E7}"/>
                </a:ext>
              </a:extLst>
            </xdr:cNvPr>
            <xdr:cNvGrpSpPr/>
          </xdr:nvGrpSpPr>
          <xdr:grpSpPr>
            <a:xfrm>
              <a:off x="6126480" y="6728460"/>
              <a:ext cx="2179320" cy="596220"/>
              <a:chOff x="10797540" y="4772820"/>
              <a:chExt cx="2179320" cy="596220"/>
            </a:xfrm>
          </xdr:grpSpPr>
          <xdr:sp macro="" textlink="TIET_KIEM!O12">
            <xdr:nvSpPr>
              <xdr:cNvPr id="141" name="TextBox 140">
                <a:extLst>
                  <a:ext uri="{FF2B5EF4-FFF2-40B4-BE49-F238E27FC236}">
                    <a16:creationId xmlns:a16="http://schemas.microsoft.com/office/drawing/2014/main" id="{B0339DB3-D71B-4609-B138-AA4F9BD126E6}"/>
                  </a:ext>
                </a:extLst>
              </xdr:cNvPr>
              <xdr:cNvSpPr txBox="1"/>
            </xdr:nvSpPr>
            <xdr:spPr>
              <a:xfrm>
                <a:off x="10797540" y="4772820"/>
                <a:ext cx="21793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FD44DAC-5113-489C-818E-0340E33B0B44}" type="TxLink">
                  <a:rPr lang="en-US" sz="1100" b="0" i="0" u="none" strike="noStrike">
                    <a:solidFill>
                      <a:schemeClr val="tx1">
                        <a:lumMod val="75000"/>
                        <a:lumOff val="25000"/>
                      </a:schemeClr>
                    </a:solidFill>
                    <a:latin typeface="Calibri"/>
                    <a:cs typeface="Calibri"/>
                  </a:rPr>
                  <a:pPr algn="l"/>
                  <a:t>Tổng số tiền lãi có thể nhận được :</a:t>
                </a:fld>
                <a:endParaRPr lang="en-US" sz="1100" b="0">
                  <a:solidFill>
                    <a:schemeClr val="tx1">
                      <a:lumMod val="75000"/>
                      <a:lumOff val="25000"/>
                    </a:schemeClr>
                  </a:solidFill>
                </a:endParaRPr>
              </a:p>
            </xdr:txBody>
          </xdr:sp>
          <xdr:sp macro="" textlink="TIET_KIEM!Q12">
            <xdr:nvSpPr>
              <xdr:cNvPr id="142" name="TextBox 141">
                <a:extLst>
                  <a:ext uri="{FF2B5EF4-FFF2-40B4-BE49-F238E27FC236}">
                    <a16:creationId xmlns:a16="http://schemas.microsoft.com/office/drawing/2014/main" id="{3B94EBA7-ADF0-44FC-829C-A0CDCCC3BB7C}"/>
                  </a:ext>
                </a:extLst>
              </xdr:cNvPr>
              <xdr:cNvSpPr txBox="1"/>
            </xdr:nvSpPr>
            <xdr:spPr>
              <a:xfrm>
                <a:off x="10797540" y="5009040"/>
                <a:ext cx="1692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396C977-7263-4BE4-AF5C-025CC9A84B61}" type="TxLink">
                  <a:rPr lang="en-US" sz="1400" b="1" i="0" u="none" strike="noStrike">
                    <a:solidFill>
                      <a:srgbClr val="0070C0"/>
                    </a:solidFill>
                    <a:latin typeface="Calibri"/>
                    <a:cs typeface="Calibri"/>
                  </a:rPr>
                  <a:pPr algn="l"/>
                  <a:t>517,000 VNĐ</a:t>
                </a:fld>
                <a:endParaRPr lang="en-US" sz="2400" b="1">
                  <a:solidFill>
                    <a:srgbClr val="0070C0"/>
                  </a:solidFill>
                </a:endParaRPr>
              </a:p>
            </xdr:txBody>
          </xdr:sp>
        </xdr:grpSp>
        <xdr:pic>
          <xdr:nvPicPr>
            <xdr:cNvPr id="143" name="Picture 142">
              <a:extLst>
                <a:ext uri="{FF2B5EF4-FFF2-40B4-BE49-F238E27FC236}">
                  <a16:creationId xmlns:a16="http://schemas.microsoft.com/office/drawing/2014/main" id="{D522B127-1BFD-4747-87B4-B930EBCBD142}"/>
                </a:ext>
              </a:extLst>
            </xdr:cNvPr>
            <xdr:cNvPicPr>
              <a:picLocks noChangeAspect="1"/>
            </xdr:cNvPicPr>
          </xdr:nvPicPr>
          <xdr:blipFill>
            <a:blip xmlns:r="http://schemas.openxmlformats.org/officeDocument/2006/relationships" r:embed="rId32"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5737860" y="5530520"/>
              <a:ext cx="396000" cy="396000"/>
            </a:xfrm>
            <a:prstGeom prst="round2DiagRect">
              <a:avLst>
                <a:gd name="adj1" fmla="val 50000"/>
                <a:gd name="adj2" fmla="val 50000"/>
              </a:avLst>
            </a:prstGeom>
            <a:ln w="88900" cap="sq">
              <a:noFill/>
              <a:miter lim="800000"/>
            </a:ln>
            <a:effectLst>
              <a:outerShdw blurRad="254000" algn="tl" rotWithShape="0">
                <a:srgbClr val="000000">
                  <a:alpha val="43000"/>
                </a:srgbClr>
              </a:outerShdw>
            </a:effectLst>
          </xdr:spPr>
        </xdr:pic>
        <xdr:pic>
          <xdr:nvPicPr>
            <xdr:cNvPr id="144" name="Picture 143">
              <a:extLst>
                <a:ext uri="{FF2B5EF4-FFF2-40B4-BE49-F238E27FC236}">
                  <a16:creationId xmlns:a16="http://schemas.microsoft.com/office/drawing/2014/main" id="{91839C6A-1EC6-4141-84D0-657B52D97D6F}"/>
                </a:ext>
              </a:extLst>
            </xdr:cNvPr>
            <xdr:cNvPicPr>
              <a:picLocks noChangeAspect="1"/>
            </xdr:cNvPicPr>
          </xdr:nvPicPr>
          <xdr:blipFill>
            <a:blip xmlns:r="http://schemas.openxmlformats.org/officeDocument/2006/relationships" r:embed="rId33"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5737860" y="6180760"/>
              <a:ext cx="396000" cy="396000"/>
            </a:xfrm>
            <a:prstGeom prst="round2DiagRect">
              <a:avLst>
                <a:gd name="adj1" fmla="val 50000"/>
                <a:gd name="adj2" fmla="val 50000"/>
              </a:avLst>
            </a:prstGeom>
            <a:ln w="88900" cap="sq">
              <a:noFill/>
              <a:miter lim="800000"/>
            </a:ln>
            <a:effectLst>
              <a:outerShdw blurRad="254000" algn="tl" rotWithShape="0">
                <a:srgbClr val="000000">
                  <a:alpha val="43000"/>
                </a:srgbClr>
              </a:outerShdw>
            </a:effectLst>
          </xdr:spPr>
        </xdr:pic>
        <xdr:pic>
          <xdr:nvPicPr>
            <xdr:cNvPr id="145" name="Picture 144">
              <a:extLst>
                <a:ext uri="{FF2B5EF4-FFF2-40B4-BE49-F238E27FC236}">
                  <a16:creationId xmlns:a16="http://schemas.microsoft.com/office/drawing/2014/main" id="{B0D0CA31-80F3-4AEB-BC1B-D4AC2F7E9698}"/>
                </a:ext>
              </a:extLst>
            </xdr:cNvPr>
            <xdr:cNvPicPr>
              <a:picLocks noChangeAspect="1"/>
            </xdr:cNvPicPr>
          </xdr:nvPicPr>
          <xdr:blipFill>
            <a:blip xmlns:r="http://schemas.openxmlformats.org/officeDocument/2006/relationships" r:embed="rId34"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5737860" y="6831000"/>
              <a:ext cx="396000" cy="396000"/>
            </a:xfrm>
            <a:prstGeom prst="round2DiagRect">
              <a:avLst>
                <a:gd name="adj1" fmla="val 50000"/>
                <a:gd name="adj2" fmla="val 50000"/>
              </a:avLst>
            </a:prstGeom>
            <a:ln w="88900" cap="sq">
              <a:noFill/>
              <a:miter lim="800000"/>
            </a:ln>
            <a:effectLst>
              <a:outerShdw blurRad="254000" algn="tl" rotWithShape="0">
                <a:srgbClr val="000000">
                  <a:alpha val="43000"/>
                </a:srgbClr>
              </a:outerShdw>
            </a:effectLst>
          </xdr:spPr>
        </xdr:pic>
      </xdr:grpSp>
      <xdr:sp macro="" textlink="">
        <xdr:nvSpPr>
          <xdr:cNvPr id="148" name="Rectangle: Rounded Corners 147">
            <a:extLst>
              <a:ext uri="{FF2B5EF4-FFF2-40B4-BE49-F238E27FC236}">
                <a16:creationId xmlns:a16="http://schemas.microsoft.com/office/drawing/2014/main" id="{694945E5-9FE4-44A2-9739-1B2486B1525A}"/>
              </a:ext>
            </a:extLst>
          </xdr:cNvPr>
          <xdr:cNvSpPr/>
        </xdr:nvSpPr>
        <xdr:spPr>
          <a:xfrm>
            <a:off x="5425440" y="5128260"/>
            <a:ext cx="7071480" cy="243498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47" name="Chart 146">
            <a:extLst>
              <a:ext uri="{FF2B5EF4-FFF2-40B4-BE49-F238E27FC236}">
                <a16:creationId xmlns:a16="http://schemas.microsoft.com/office/drawing/2014/main" id="{B6E947F9-D218-443C-A262-D1271E441BF6}"/>
              </a:ext>
            </a:extLst>
          </xdr:cNvPr>
          <xdr:cNvGraphicFramePr>
            <a:graphicFrameLocks/>
          </xdr:cNvGraphicFramePr>
        </xdr:nvGraphicFramePr>
        <xdr:xfrm>
          <a:off x="5554980" y="5463540"/>
          <a:ext cx="6842760" cy="2415540"/>
        </xdr:xfrm>
        <a:graphic>
          <a:graphicData uri="http://schemas.openxmlformats.org/drawingml/2006/chart">
            <c:chart xmlns:c="http://schemas.openxmlformats.org/drawingml/2006/chart" xmlns:r="http://schemas.openxmlformats.org/officeDocument/2006/relationships" r:id="rId35"/>
          </a:graphicData>
        </a:graphic>
      </xdr:graphicFrame>
      <xdr:sp macro="" textlink="">
        <xdr:nvSpPr>
          <xdr:cNvPr id="149" name="Rectangle: Rounded Corners 148">
            <a:extLst>
              <a:ext uri="{FF2B5EF4-FFF2-40B4-BE49-F238E27FC236}">
                <a16:creationId xmlns:a16="http://schemas.microsoft.com/office/drawing/2014/main" id="{CA1F2D66-8353-4F04-81DD-A7B6F364B369}"/>
              </a:ext>
            </a:extLst>
          </xdr:cNvPr>
          <xdr:cNvSpPr/>
        </xdr:nvSpPr>
        <xdr:spPr>
          <a:xfrm>
            <a:off x="12686940" y="4323240"/>
            <a:ext cx="3780000" cy="3240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58" name="Group 157">
            <a:extLst>
              <a:ext uri="{FF2B5EF4-FFF2-40B4-BE49-F238E27FC236}">
                <a16:creationId xmlns:a16="http://schemas.microsoft.com/office/drawing/2014/main" id="{DA17D239-CC86-4817-B37F-6938D7DBD461}"/>
              </a:ext>
            </a:extLst>
          </xdr:cNvPr>
          <xdr:cNvGrpSpPr/>
        </xdr:nvGrpSpPr>
        <xdr:grpSpPr>
          <a:xfrm>
            <a:off x="5593080" y="5199540"/>
            <a:ext cx="3375661" cy="350475"/>
            <a:chOff x="8862060" y="4414680"/>
            <a:chExt cx="3375661" cy="350475"/>
          </a:xfrm>
        </xdr:grpSpPr>
        <xdr:sp macro="" textlink="">
          <xdr:nvSpPr>
            <xdr:cNvPr id="151" name="TextBox 150">
              <a:extLst>
                <a:ext uri="{FF2B5EF4-FFF2-40B4-BE49-F238E27FC236}">
                  <a16:creationId xmlns:a16="http://schemas.microsoft.com/office/drawing/2014/main" id="{E4555A99-6877-44CE-8F84-9959A035DF6B}"/>
                </a:ext>
              </a:extLst>
            </xdr:cNvPr>
            <xdr:cNvSpPr txBox="1"/>
          </xdr:nvSpPr>
          <xdr:spPr>
            <a:xfrm>
              <a:off x="9179882" y="4414680"/>
              <a:ext cx="3057839"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Biểu</a:t>
              </a:r>
              <a:r>
                <a:rPr lang="en-US" sz="1100" b="1" baseline="0">
                  <a:solidFill>
                    <a:srgbClr val="00B0F0"/>
                  </a:solidFill>
                  <a:effectLst/>
                  <a:latin typeface="+mn-lt"/>
                  <a:ea typeface="+mn-ea"/>
                  <a:cs typeface="+mn-cs"/>
                </a:rPr>
                <a:t> đồ thể hiện các khoản GTK theo ngân hàng</a:t>
              </a:r>
              <a:endParaRPr lang="en-US" sz="1100" b="1">
                <a:solidFill>
                  <a:srgbClr val="00B0F0"/>
                </a:solidFill>
                <a:effectLst/>
                <a:latin typeface="+mn-lt"/>
                <a:ea typeface="+mn-ea"/>
                <a:cs typeface="+mn-cs"/>
              </a:endParaRPr>
            </a:p>
          </xdr:txBody>
        </xdr:sp>
        <xdr:pic>
          <xdr:nvPicPr>
            <xdr:cNvPr id="154" name="Picture 153">
              <a:extLst>
                <a:ext uri="{FF2B5EF4-FFF2-40B4-BE49-F238E27FC236}">
                  <a16:creationId xmlns:a16="http://schemas.microsoft.com/office/drawing/2014/main" id="{29BC1208-3B92-49FA-A440-A74B56D0CC2F}"/>
                </a:ext>
              </a:extLst>
            </xdr:cNvPr>
            <xdr:cNvPicPr>
              <a:picLocks noChangeAspect="1"/>
            </xdr:cNvPicPr>
          </xdr:nvPicPr>
          <xdr:blipFill>
            <a:blip xmlns:r="http://schemas.openxmlformats.org/officeDocument/2006/relationships" r:embed="rId36"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8862060" y="4445917"/>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157" name="Group 156">
            <a:extLst>
              <a:ext uri="{FF2B5EF4-FFF2-40B4-BE49-F238E27FC236}">
                <a16:creationId xmlns:a16="http://schemas.microsoft.com/office/drawing/2014/main" id="{36800D3B-543F-457E-8689-A5BE5224E1BF}"/>
              </a:ext>
            </a:extLst>
          </xdr:cNvPr>
          <xdr:cNvGrpSpPr/>
        </xdr:nvGrpSpPr>
        <xdr:grpSpPr>
          <a:xfrm>
            <a:off x="12809220" y="4414680"/>
            <a:ext cx="3375661" cy="350475"/>
            <a:chOff x="12961620" y="4452780"/>
            <a:chExt cx="3375661" cy="350475"/>
          </a:xfrm>
        </xdr:grpSpPr>
        <xdr:sp macro="" textlink="">
          <xdr:nvSpPr>
            <xdr:cNvPr id="155" name="TextBox 154">
              <a:extLst>
                <a:ext uri="{FF2B5EF4-FFF2-40B4-BE49-F238E27FC236}">
                  <a16:creationId xmlns:a16="http://schemas.microsoft.com/office/drawing/2014/main" id="{F2427D7E-5E9F-4BEA-B21C-F2C62DA22A2E}"/>
                </a:ext>
              </a:extLst>
            </xdr:cNvPr>
            <xdr:cNvSpPr txBox="1"/>
          </xdr:nvSpPr>
          <xdr:spPr>
            <a:xfrm>
              <a:off x="13279442" y="4452780"/>
              <a:ext cx="3057839"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Biểu</a:t>
              </a:r>
              <a:r>
                <a:rPr lang="en-US" sz="1100" b="1" baseline="0">
                  <a:solidFill>
                    <a:srgbClr val="00B0F0"/>
                  </a:solidFill>
                  <a:effectLst/>
                  <a:latin typeface="+mn-lt"/>
                  <a:ea typeface="+mn-ea"/>
                  <a:cs typeface="+mn-cs"/>
                </a:rPr>
                <a:t> đồ thể hiện các khoản lãi có thể nhận được</a:t>
              </a:r>
              <a:endParaRPr lang="en-US" sz="1100" b="1">
                <a:solidFill>
                  <a:srgbClr val="00B0F0"/>
                </a:solidFill>
                <a:effectLst/>
                <a:latin typeface="+mn-lt"/>
                <a:ea typeface="+mn-ea"/>
                <a:cs typeface="+mn-cs"/>
              </a:endParaRPr>
            </a:p>
          </xdr:txBody>
        </xdr:sp>
        <xdr:pic>
          <xdr:nvPicPr>
            <xdr:cNvPr id="156" name="Picture 155">
              <a:extLst>
                <a:ext uri="{FF2B5EF4-FFF2-40B4-BE49-F238E27FC236}">
                  <a16:creationId xmlns:a16="http://schemas.microsoft.com/office/drawing/2014/main" id="{1ABFFDE0-9472-4B33-99C4-D50AFF56C6F4}"/>
                </a:ext>
              </a:extLst>
            </xdr:cNvPr>
            <xdr:cNvPicPr>
              <a:picLocks noChangeAspect="1"/>
            </xdr:cNvPicPr>
          </xdr:nvPicPr>
          <xdr:blipFill>
            <a:blip xmlns:r="http://schemas.openxmlformats.org/officeDocument/2006/relationships" r:embed="rId36"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12961620" y="4484017"/>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87" name="Rectangle: Rounded Corners 86">
            <a:extLst>
              <a:ext uri="{FF2B5EF4-FFF2-40B4-BE49-F238E27FC236}">
                <a16:creationId xmlns:a16="http://schemas.microsoft.com/office/drawing/2014/main" id="{F64AADFA-8E5F-46E4-828D-2CFD8E15B12F}"/>
              </a:ext>
            </a:extLst>
          </xdr:cNvPr>
          <xdr:cNvSpPr/>
        </xdr:nvSpPr>
        <xdr:spPr>
          <a:xfrm>
            <a:off x="8716920" y="1717200"/>
            <a:ext cx="3780000" cy="3240000"/>
          </a:xfrm>
          <a:prstGeom prst="roundRect">
            <a:avLst>
              <a:gd name="adj" fmla="val 4605"/>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88" name="Chart 87">
            <a:extLst>
              <a:ext uri="{FF2B5EF4-FFF2-40B4-BE49-F238E27FC236}">
                <a16:creationId xmlns:a16="http://schemas.microsoft.com/office/drawing/2014/main" id="{2B92CA3C-CF4B-4FB9-88A7-C9DC91E44AC0}"/>
              </a:ext>
            </a:extLst>
          </xdr:cNvPr>
          <xdr:cNvGraphicFramePr>
            <a:graphicFrameLocks/>
          </xdr:cNvGraphicFramePr>
        </xdr:nvGraphicFramePr>
        <xdr:xfrm>
          <a:off x="8778240" y="1737360"/>
          <a:ext cx="3550920" cy="3063240"/>
        </xdr:xfrm>
        <a:graphic>
          <a:graphicData uri="http://schemas.openxmlformats.org/drawingml/2006/chart">
            <c:chart xmlns:c="http://schemas.openxmlformats.org/drawingml/2006/chart" xmlns:r="http://schemas.openxmlformats.org/officeDocument/2006/relationships" r:id="rId37"/>
          </a:graphicData>
        </a:graphic>
      </xdr:graphicFrame>
      <xdr:sp macro="" textlink="">
        <xdr:nvSpPr>
          <xdr:cNvPr id="90" name="TextBox 89">
            <a:extLst>
              <a:ext uri="{FF2B5EF4-FFF2-40B4-BE49-F238E27FC236}">
                <a16:creationId xmlns:a16="http://schemas.microsoft.com/office/drawing/2014/main" id="{486A62D3-4BEB-4539-AF9F-48808A593680}"/>
              </a:ext>
            </a:extLst>
          </xdr:cNvPr>
          <xdr:cNvSpPr txBox="1"/>
        </xdr:nvSpPr>
        <xdr:spPr>
          <a:xfrm>
            <a:off x="9211178" y="1808640"/>
            <a:ext cx="3285623"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Biểu</a:t>
            </a:r>
            <a:r>
              <a:rPr lang="en-US" sz="1100" b="1" baseline="0">
                <a:solidFill>
                  <a:srgbClr val="00B0F0"/>
                </a:solidFill>
                <a:effectLst/>
                <a:latin typeface="+mn-lt"/>
                <a:ea typeface="+mn-ea"/>
                <a:cs typeface="+mn-cs"/>
              </a:rPr>
              <a:t> đồ thể hiện % gửi tiết kiệm vào các ngân hàng</a:t>
            </a:r>
            <a:endParaRPr lang="en-US" sz="1100" b="1">
              <a:solidFill>
                <a:srgbClr val="00B0F0"/>
              </a:solidFill>
              <a:effectLst/>
              <a:latin typeface="+mn-lt"/>
              <a:ea typeface="+mn-ea"/>
              <a:cs typeface="+mn-cs"/>
            </a:endParaRPr>
          </a:p>
        </xdr:txBody>
      </xdr:sp>
      <xdr:sp macro="" textlink="">
        <xdr:nvSpPr>
          <xdr:cNvPr id="92" name="Rectangle: Rounded Corners 91">
            <a:extLst>
              <a:ext uri="{FF2B5EF4-FFF2-40B4-BE49-F238E27FC236}">
                <a16:creationId xmlns:a16="http://schemas.microsoft.com/office/drawing/2014/main" id="{EDFF1C13-D6FC-4CD7-871B-A53D5DFDFC22}"/>
              </a:ext>
            </a:extLst>
          </xdr:cNvPr>
          <xdr:cNvSpPr/>
        </xdr:nvSpPr>
        <xdr:spPr>
          <a:xfrm>
            <a:off x="12686940" y="1717200"/>
            <a:ext cx="3780000" cy="2376000"/>
          </a:xfrm>
          <a:prstGeom prst="roundRect">
            <a:avLst>
              <a:gd name="adj" fmla="val 4605"/>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4" name="Picture 93">
            <a:extLst>
              <a:ext uri="{FF2B5EF4-FFF2-40B4-BE49-F238E27FC236}">
                <a16:creationId xmlns:a16="http://schemas.microsoft.com/office/drawing/2014/main" id="{473FA2D9-91C0-4902-9BF6-64ECA0B72823}"/>
              </a:ext>
            </a:extLst>
          </xdr:cNvPr>
          <xdr:cNvPicPr>
            <a:picLocks noChangeAspect="1"/>
          </xdr:cNvPicPr>
        </xdr:nvPicPr>
        <xdr:blipFill>
          <a:blip xmlns:r="http://schemas.openxmlformats.org/officeDocument/2006/relationships" r:embed="rId36"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8869680" y="1839877"/>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sp macro="" textlink="">
        <xdr:nvSpPr>
          <xdr:cNvPr id="95" name="TextBox 94">
            <a:extLst>
              <a:ext uri="{FF2B5EF4-FFF2-40B4-BE49-F238E27FC236}">
                <a16:creationId xmlns:a16="http://schemas.microsoft.com/office/drawing/2014/main" id="{702C332C-EEA0-409C-A9A5-0A640533A41A}"/>
              </a:ext>
            </a:extLst>
          </xdr:cNvPr>
          <xdr:cNvSpPr txBox="1"/>
        </xdr:nvSpPr>
        <xdr:spPr>
          <a:xfrm>
            <a:off x="13158338" y="1785780"/>
            <a:ext cx="3285623"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Bảng</a:t>
            </a:r>
            <a:r>
              <a:rPr lang="en-US" sz="1100" b="1" baseline="0">
                <a:solidFill>
                  <a:srgbClr val="00B0F0"/>
                </a:solidFill>
                <a:effectLst/>
                <a:latin typeface="+mn-lt"/>
                <a:ea typeface="+mn-ea"/>
                <a:cs typeface="+mn-cs"/>
              </a:rPr>
              <a:t> thống kê số tiền đang gửi trong các ngân hàng</a:t>
            </a:r>
            <a:endParaRPr lang="en-US" sz="1100" b="1">
              <a:solidFill>
                <a:srgbClr val="00B0F0"/>
              </a:solidFill>
              <a:effectLst/>
              <a:latin typeface="+mn-lt"/>
              <a:ea typeface="+mn-ea"/>
              <a:cs typeface="+mn-cs"/>
            </a:endParaRPr>
          </a:p>
        </xdr:txBody>
      </xdr:sp>
      <xdr:pic>
        <xdr:nvPicPr>
          <xdr:cNvPr id="96" name="Picture 95">
            <a:extLst>
              <a:ext uri="{FF2B5EF4-FFF2-40B4-BE49-F238E27FC236}">
                <a16:creationId xmlns:a16="http://schemas.microsoft.com/office/drawing/2014/main" id="{F13FAC69-644A-4E20-A86D-B6D755146C92}"/>
              </a:ext>
            </a:extLst>
          </xdr:cNvPr>
          <xdr:cNvPicPr>
            <a:picLocks noChangeAspect="1"/>
          </xdr:cNvPicPr>
        </xdr:nvPicPr>
        <xdr:blipFill>
          <a:blip xmlns:r="http://schemas.openxmlformats.org/officeDocument/2006/relationships" r:embed="rId36"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12816840" y="1817017"/>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sp macro="" textlink="">
        <xdr:nvSpPr>
          <xdr:cNvPr id="49" name="Rectangle: Rounded Corners 48">
            <a:extLst>
              <a:ext uri="{FF2B5EF4-FFF2-40B4-BE49-F238E27FC236}">
                <a16:creationId xmlns:a16="http://schemas.microsoft.com/office/drawing/2014/main" id="{A54528A4-3A6A-47FE-9E6A-89AE3A0556D9}"/>
              </a:ext>
            </a:extLst>
          </xdr:cNvPr>
          <xdr:cNvSpPr/>
        </xdr:nvSpPr>
        <xdr:spPr>
          <a:xfrm>
            <a:off x="12847320" y="2217420"/>
            <a:ext cx="3456000" cy="324000"/>
          </a:xfrm>
          <a:prstGeom prst="roundRect">
            <a:avLst/>
          </a:prstGeom>
          <a:solidFill>
            <a:srgbClr val="252526"/>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0" name="Rectangle: Rounded Corners 99">
            <a:extLst>
              <a:ext uri="{FF2B5EF4-FFF2-40B4-BE49-F238E27FC236}">
                <a16:creationId xmlns:a16="http://schemas.microsoft.com/office/drawing/2014/main" id="{96DC42B5-7E59-483C-BA39-C19578E63D08}"/>
              </a:ext>
            </a:extLst>
          </xdr:cNvPr>
          <xdr:cNvSpPr/>
        </xdr:nvSpPr>
        <xdr:spPr>
          <a:xfrm>
            <a:off x="12847320" y="2567940"/>
            <a:ext cx="3456000" cy="324000"/>
          </a:xfrm>
          <a:prstGeom prst="roundRect">
            <a:avLst/>
          </a:prstGeom>
          <a:solidFill>
            <a:srgbClr val="252526"/>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1" name="Rectangle: Rounded Corners 100">
            <a:extLst>
              <a:ext uri="{FF2B5EF4-FFF2-40B4-BE49-F238E27FC236}">
                <a16:creationId xmlns:a16="http://schemas.microsoft.com/office/drawing/2014/main" id="{6A1B9DA3-5CBA-4913-B927-5AB2555A45F8}"/>
              </a:ext>
            </a:extLst>
          </xdr:cNvPr>
          <xdr:cNvSpPr/>
        </xdr:nvSpPr>
        <xdr:spPr>
          <a:xfrm>
            <a:off x="12847320" y="2918460"/>
            <a:ext cx="3456000" cy="324000"/>
          </a:xfrm>
          <a:prstGeom prst="roundRect">
            <a:avLst/>
          </a:prstGeom>
          <a:solidFill>
            <a:srgbClr val="252526"/>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2" name="Rectangle: Rounded Corners 101">
            <a:extLst>
              <a:ext uri="{FF2B5EF4-FFF2-40B4-BE49-F238E27FC236}">
                <a16:creationId xmlns:a16="http://schemas.microsoft.com/office/drawing/2014/main" id="{0158B4EB-31C1-4E59-A070-B005EF0987AF}"/>
              </a:ext>
            </a:extLst>
          </xdr:cNvPr>
          <xdr:cNvSpPr/>
        </xdr:nvSpPr>
        <xdr:spPr>
          <a:xfrm>
            <a:off x="12847320" y="3268980"/>
            <a:ext cx="3456000" cy="324000"/>
          </a:xfrm>
          <a:prstGeom prst="roundRect">
            <a:avLst/>
          </a:prstGeom>
          <a:solidFill>
            <a:srgbClr val="252526"/>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3" name="Rectangle: Rounded Corners 102">
            <a:extLst>
              <a:ext uri="{FF2B5EF4-FFF2-40B4-BE49-F238E27FC236}">
                <a16:creationId xmlns:a16="http://schemas.microsoft.com/office/drawing/2014/main" id="{F63DBF18-3E85-4844-B6BE-7E72C07F44F7}"/>
              </a:ext>
            </a:extLst>
          </xdr:cNvPr>
          <xdr:cNvSpPr/>
        </xdr:nvSpPr>
        <xdr:spPr>
          <a:xfrm>
            <a:off x="12847320" y="3619500"/>
            <a:ext cx="3456000" cy="324000"/>
          </a:xfrm>
          <a:prstGeom prst="roundRect">
            <a:avLst/>
          </a:prstGeom>
          <a:solidFill>
            <a:srgbClr val="252526"/>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TextBox 49">
            <a:extLst>
              <a:ext uri="{FF2B5EF4-FFF2-40B4-BE49-F238E27FC236}">
                <a16:creationId xmlns:a16="http://schemas.microsoft.com/office/drawing/2014/main" id="{ADF69BE2-9579-4F7F-BBD3-491F5FFDF506}"/>
              </a:ext>
            </a:extLst>
          </xdr:cNvPr>
          <xdr:cNvSpPr txBox="1"/>
        </xdr:nvSpPr>
        <xdr:spPr>
          <a:xfrm>
            <a:off x="12847320" y="2217420"/>
            <a:ext cx="540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F6465D"/>
                </a:solidFill>
              </a:rPr>
              <a:t>1</a:t>
            </a:r>
          </a:p>
        </xdr:txBody>
      </xdr:sp>
      <xdr:sp macro="" textlink="">
        <xdr:nvSpPr>
          <xdr:cNvPr id="105" name="TextBox 104">
            <a:extLst>
              <a:ext uri="{FF2B5EF4-FFF2-40B4-BE49-F238E27FC236}">
                <a16:creationId xmlns:a16="http://schemas.microsoft.com/office/drawing/2014/main" id="{0601489D-C567-42D0-9AFD-36EFBFB7DC4C}"/>
              </a:ext>
            </a:extLst>
          </xdr:cNvPr>
          <xdr:cNvSpPr txBox="1"/>
        </xdr:nvSpPr>
        <xdr:spPr>
          <a:xfrm>
            <a:off x="12847320" y="2567940"/>
            <a:ext cx="540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F6465D"/>
                </a:solidFill>
              </a:rPr>
              <a:t>2</a:t>
            </a:r>
          </a:p>
        </xdr:txBody>
      </xdr:sp>
      <xdr:sp macro="" textlink="">
        <xdr:nvSpPr>
          <xdr:cNvPr id="106" name="TextBox 105">
            <a:extLst>
              <a:ext uri="{FF2B5EF4-FFF2-40B4-BE49-F238E27FC236}">
                <a16:creationId xmlns:a16="http://schemas.microsoft.com/office/drawing/2014/main" id="{8D3D416B-5A4E-4284-B64F-0D928B9BF388}"/>
              </a:ext>
            </a:extLst>
          </xdr:cNvPr>
          <xdr:cNvSpPr txBox="1"/>
        </xdr:nvSpPr>
        <xdr:spPr>
          <a:xfrm>
            <a:off x="12847320" y="2918460"/>
            <a:ext cx="540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F6465D"/>
                </a:solidFill>
              </a:rPr>
              <a:t>3</a:t>
            </a:r>
          </a:p>
        </xdr:txBody>
      </xdr:sp>
      <xdr:sp macro="" textlink="">
        <xdr:nvSpPr>
          <xdr:cNvPr id="107" name="TextBox 106">
            <a:extLst>
              <a:ext uri="{FF2B5EF4-FFF2-40B4-BE49-F238E27FC236}">
                <a16:creationId xmlns:a16="http://schemas.microsoft.com/office/drawing/2014/main" id="{3A159EEC-5D82-4449-8CCF-372C44418DE8}"/>
              </a:ext>
            </a:extLst>
          </xdr:cNvPr>
          <xdr:cNvSpPr txBox="1"/>
        </xdr:nvSpPr>
        <xdr:spPr>
          <a:xfrm>
            <a:off x="12847320" y="3268980"/>
            <a:ext cx="540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F6465D"/>
                </a:solidFill>
              </a:rPr>
              <a:t>4</a:t>
            </a:r>
          </a:p>
        </xdr:txBody>
      </xdr:sp>
      <xdr:sp macro="" textlink="">
        <xdr:nvSpPr>
          <xdr:cNvPr id="108" name="TextBox 107">
            <a:extLst>
              <a:ext uri="{FF2B5EF4-FFF2-40B4-BE49-F238E27FC236}">
                <a16:creationId xmlns:a16="http://schemas.microsoft.com/office/drawing/2014/main" id="{373D580A-AACC-4A69-96F0-A1DB2FF712BF}"/>
              </a:ext>
            </a:extLst>
          </xdr:cNvPr>
          <xdr:cNvSpPr txBox="1"/>
        </xdr:nvSpPr>
        <xdr:spPr>
          <a:xfrm>
            <a:off x="12847320" y="3619500"/>
            <a:ext cx="540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F6465D"/>
                </a:solidFill>
              </a:rPr>
              <a:t>5</a:t>
            </a:r>
          </a:p>
        </xdr:txBody>
      </xdr:sp>
      <xdr:sp macro="" textlink="">
        <xdr:nvSpPr>
          <xdr:cNvPr id="109" name="TextBox 108">
            <a:extLst>
              <a:ext uri="{FF2B5EF4-FFF2-40B4-BE49-F238E27FC236}">
                <a16:creationId xmlns:a16="http://schemas.microsoft.com/office/drawing/2014/main" id="{B10B96A8-8F00-4F1F-A162-6B61FEE9378D}"/>
              </a:ext>
            </a:extLst>
          </xdr:cNvPr>
          <xdr:cNvSpPr txBox="1"/>
        </xdr:nvSpPr>
        <xdr:spPr>
          <a:xfrm>
            <a:off x="13456920" y="2217420"/>
            <a:ext cx="12573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00B0F0"/>
                </a:solidFill>
              </a:rPr>
              <a:t>AGRIBANK</a:t>
            </a:r>
          </a:p>
        </xdr:txBody>
      </xdr:sp>
      <xdr:sp macro="" textlink="">
        <xdr:nvSpPr>
          <xdr:cNvPr id="110" name="TextBox 109">
            <a:extLst>
              <a:ext uri="{FF2B5EF4-FFF2-40B4-BE49-F238E27FC236}">
                <a16:creationId xmlns:a16="http://schemas.microsoft.com/office/drawing/2014/main" id="{DDEAC26D-E3EC-4AF6-B80D-20E5846C929D}"/>
              </a:ext>
            </a:extLst>
          </xdr:cNvPr>
          <xdr:cNvSpPr txBox="1"/>
        </xdr:nvSpPr>
        <xdr:spPr>
          <a:xfrm>
            <a:off x="13456920" y="2567940"/>
            <a:ext cx="12573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00B0F0"/>
                </a:solidFill>
              </a:rPr>
              <a:t>BIDV</a:t>
            </a:r>
          </a:p>
        </xdr:txBody>
      </xdr:sp>
      <xdr:sp macro="" textlink="">
        <xdr:nvSpPr>
          <xdr:cNvPr id="111" name="TextBox 110">
            <a:extLst>
              <a:ext uri="{FF2B5EF4-FFF2-40B4-BE49-F238E27FC236}">
                <a16:creationId xmlns:a16="http://schemas.microsoft.com/office/drawing/2014/main" id="{96ECD085-914A-4341-8258-5B6E11287A95}"/>
              </a:ext>
            </a:extLst>
          </xdr:cNvPr>
          <xdr:cNvSpPr txBox="1"/>
        </xdr:nvSpPr>
        <xdr:spPr>
          <a:xfrm>
            <a:off x="13456920" y="2918460"/>
            <a:ext cx="12573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00B0F0"/>
                </a:solidFill>
              </a:rPr>
              <a:t>MB</a:t>
            </a:r>
          </a:p>
        </xdr:txBody>
      </xdr:sp>
      <xdr:sp macro="" textlink="">
        <xdr:nvSpPr>
          <xdr:cNvPr id="112" name="TextBox 111">
            <a:extLst>
              <a:ext uri="{FF2B5EF4-FFF2-40B4-BE49-F238E27FC236}">
                <a16:creationId xmlns:a16="http://schemas.microsoft.com/office/drawing/2014/main" id="{BC124DEF-3DB4-4C2E-AE0A-696F9A079219}"/>
              </a:ext>
            </a:extLst>
          </xdr:cNvPr>
          <xdr:cNvSpPr txBox="1"/>
        </xdr:nvSpPr>
        <xdr:spPr>
          <a:xfrm>
            <a:off x="13456920" y="3268980"/>
            <a:ext cx="12573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00B0F0"/>
                </a:solidFill>
              </a:rPr>
              <a:t>VIETCOMBANK</a:t>
            </a:r>
          </a:p>
        </xdr:txBody>
      </xdr:sp>
      <xdr:sp macro="" textlink="">
        <xdr:nvSpPr>
          <xdr:cNvPr id="113" name="TextBox 112">
            <a:extLst>
              <a:ext uri="{FF2B5EF4-FFF2-40B4-BE49-F238E27FC236}">
                <a16:creationId xmlns:a16="http://schemas.microsoft.com/office/drawing/2014/main" id="{FE669FCC-1F2F-48D8-94F7-BFFD66384190}"/>
              </a:ext>
            </a:extLst>
          </xdr:cNvPr>
          <xdr:cNvSpPr txBox="1"/>
        </xdr:nvSpPr>
        <xdr:spPr>
          <a:xfrm>
            <a:off x="13456920" y="3619500"/>
            <a:ext cx="12573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00B0F0"/>
                </a:solidFill>
              </a:rPr>
              <a:t>VIETTINBANK</a:t>
            </a:r>
          </a:p>
        </xdr:txBody>
      </xdr:sp>
      <xdr:sp macro="" textlink="TONG_HOP!R37">
        <xdr:nvSpPr>
          <xdr:cNvPr id="114" name="TextBox 113">
            <a:extLst>
              <a:ext uri="{FF2B5EF4-FFF2-40B4-BE49-F238E27FC236}">
                <a16:creationId xmlns:a16="http://schemas.microsoft.com/office/drawing/2014/main" id="{94C6F0BF-CC59-47A4-B4D4-0F2169678092}"/>
              </a:ext>
            </a:extLst>
          </xdr:cNvPr>
          <xdr:cNvSpPr txBox="1"/>
        </xdr:nvSpPr>
        <xdr:spPr>
          <a:xfrm>
            <a:off x="14485620" y="2217420"/>
            <a:ext cx="1332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F246485E-59E3-4630-90E2-78F65A33FA0C}" type="TxLink">
              <a:rPr lang="en-US" sz="1100" b="0" i="0" u="none" strike="noStrike">
                <a:solidFill>
                  <a:srgbClr val="0ECB74"/>
                </a:solidFill>
                <a:latin typeface="Calibri"/>
                <a:cs typeface="Calibri"/>
              </a:rPr>
              <a:pPr algn="r"/>
              <a:t>3,000,000</a:t>
            </a:fld>
            <a:endParaRPr lang="en-US" sz="1100">
              <a:solidFill>
                <a:schemeClr val="bg1"/>
              </a:solidFill>
            </a:endParaRPr>
          </a:p>
        </xdr:txBody>
      </xdr:sp>
      <xdr:sp macro="" textlink="TONG_HOP!R38">
        <xdr:nvSpPr>
          <xdr:cNvPr id="118" name="TextBox 117">
            <a:extLst>
              <a:ext uri="{FF2B5EF4-FFF2-40B4-BE49-F238E27FC236}">
                <a16:creationId xmlns:a16="http://schemas.microsoft.com/office/drawing/2014/main" id="{FA279EB3-F87C-4D99-B1B8-75DDCF15C7F4}"/>
              </a:ext>
            </a:extLst>
          </xdr:cNvPr>
          <xdr:cNvSpPr txBox="1"/>
        </xdr:nvSpPr>
        <xdr:spPr>
          <a:xfrm>
            <a:off x="14485620" y="2567940"/>
            <a:ext cx="1332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FD1DF6B1-CDBF-4569-8965-FC44EAA5AC8F}" type="TxLink">
              <a:rPr lang="en-US" sz="1100" b="0" i="0" u="none" strike="noStrike">
                <a:solidFill>
                  <a:srgbClr val="0ECB74"/>
                </a:solidFill>
                <a:latin typeface="Calibri"/>
                <a:cs typeface="Calibri"/>
              </a:rPr>
              <a:pPr algn="r"/>
              <a:t>2,000,000</a:t>
            </a:fld>
            <a:endParaRPr lang="en-US" sz="1100">
              <a:solidFill>
                <a:schemeClr val="bg1"/>
              </a:solidFill>
            </a:endParaRPr>
          </a:p>
        </xdr:txBody>
      </xdr:sp>
      <xdr:sp macro="" textlink="TONG_HOP!R39">
        <xdr:nvSpPr>
          <xdr:cNvPr id="119" name="TextBox 118">
            <a:extLst>
              <a:ext uri="{FF2B5EF4-FFF2-40B4-BE49-F238E27FC236}">
                <a16:creationId xmlns:a16="http://schemas.microsoft.com/office/drawing/2014/main" id="{E3491F2C-2769-4FEA-BD7B-97300563319A}"/>
              </a:ext>
            </a:extLst>
          </xdr:cNvPr>
          <xdr:cNvSpPr txBox="1"/>
        </xdr:nvSpPr>
        <xdr:spPr>
          <a:xfrm>
            <a:off x="14485620" y="2918460"/>
            <a:ext cx="1332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41D82F3-1C2A-4957-BFDF-91FDC73ABA76}" type="TxLink">
              <a:rPr lang="en-US" sz="1100" b="0" i="0" u="none" strike="noStrike">
                <a:solidFill>
                  <a:srgbClr val="0ECB74"/>
                </a:solidFill>
                <a:latin typeface="Calibri"/>
                <a:cs typeface="Calibri"/>
              </a:rPr>
              <a:pPr algn="r"/>
              <a:t>4,000,000</a:t>
            </a:fld>
            <a:endParaRPr lang="en-US" sz="1100">
              <a:solidFill>
                <a:schemeClr val="bg1"/>
              </a:solidFill>
            </a:endParaRPr>
          </a:p>
        </xdr:txBody>
      </xdr:sp>
      <xdr:sp macro="" textlink="TONG_HOP!R40">
        <xdr:nvSpPr>
          <xdr:cNvPr id="120" name="TextBox 119">
            <a:extLst>
              <a:ext uri="{FF2B5EF4-FFF2-40B4-BE49-F238E27FC236}">
                <a16:creationId xmlns:a16="http://schemas.microsoft.com/office/drawing/2014/main" id="{311AF1C7-3AD0-4E82-9D76-AFD98F6C161F}"/>
              </a:ext>
            </a:extLst>
          </xdr:cNvPr>
          <xdr:cNvSpPr txBox="1"/>
        </xdr:nvSpPr>
        <xdr:spPr>
          <a:xfrm>
            <a:off x="14485620" y="3268980"/>
            <a:ext cx="1332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7AEC20F-425E-4847-B90E-7C921DE05C06}" type="TxLink">
              <a:rPr lang="en-US" sz="1100" b="0" i="0" u="none" strike="noStrike">
                <a:solidFill>
                  <a:srgbClr val="0ECB74"/>
                </a:solidFill>
                <a:latin typeface="Calibri"/>
                <a:cs typeface="Calibri"/>
              </a:rPr>
              <a:pPr algn="r"/>
              <a:t>1,000,000</a:t>
            </a:fld>
            <a:endParaRPr lang="en-US" sz="1100">
              <a:solidFill>
                <a:schemeClr val="bg1"/>
              </a:solidFill>
            </a:endParaRPr>
          </a:p>
        </xdr:txBody>
      </xdr:sp>
      <xdr:sp macro="" textlink="TONG_HOP!R41">
        <xdr:nvSpPr>
          <xdr:cNvPr id="122" name="TextBox 121">
            <a:extLst>
              <a:ext uri="{FF2B5EF4-FFF2-40B4-BE49-F238E27FC236}">
                <a16:creationId xmlns:a16="http://schemas.microsoft.com/office/drawing/2014/main" id="{8E82A282-AC92-46B7-8ED8-A527DFEF5B1D}"/>
              </a:ext>
            </a:extLst>
          </xdr:cNvPr>
          <xdr:cNvSpPr txBox="1"/>
        </xdr:nvSpPr>
        <xdr:spPr>
          <a:xfrm>
            <a:off x="14485620" y="3619500"/>
            <a:ext cx="1332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5A7E391-03E6-4294-A703-64FDD2D3FBF5}" type="TxLink">
              <a:rPr lang="en-US" sz="1100" b="0" i="0" u="none" strike="noStrike">
                <a:solidFill>
                  <a:srgbClr val="0ECB74"/>
                </a:solidFill>
                <a:latin typeface="Calibri"/>
                <a:cs typeface="Calibri"/>
              </a:rPr>
              <a:pPr algn="r"/>
              <a:t>2,000,000</a:t>
            </a:fld>
            <a:endParaRPr lang="en-US" sz="1100">
              <a:solidFill>
                <a:schemeClr val="bg1"/>
              </a:solidFill>
            </a:endParaRPr>
          </a:p>
        </xdr:txBody>
      </xdr:sp>
      <xdr:sp macro="" textlink="">
        <xdr:nvSpPr>
          <xdr:cNvPr id="150" name="TextBox 149">
            <a:extLst>
              <a:ext uri="{FF2B5EF4-FFF2-40B4-BE49-F238E27FC236}">
                <a16:creationId xmlns:a16="http://schemas.microsoft.com/office/drawing/2014/main" id="{4D598052-11B8-49A6-8785-27810D583DA2}"/>
              </a:ext>
            </a:extLst>
          </xdr:cNvPr>
          <xdr:cNvSpPr txBox="1"/>
        </xdr:nvSpPr>
        <xdr:spPr>
          <a:xfrm>
            <a:off x="15835320" y="2217420"/>
            <a:ext cx="468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solidFill>
                  <a:srgbClr val="FFFF00"/>
                </a:solidFill>
              </a:rPr>
              <a:t>VNĐ</a:t>
            </a:r>
          </a:p>
        </xdr:txBody>
      </xdr:sp>
      <xdr:sp macro="" textlink="">
        <xdr:nvSpPr>
          <xdr:cNvPr id="152" name="TextBox 151">
            <a:extLst>
              <a:ext uri="{FF2B5EF4-FFF2-40B4-BE49-F238E27FC236}">
                <a16:creationId xmlns:a16="http://schemas.microsoft.com/office/drawing/2014/main" id="{A8B01695-C2BE-4CB8-B563-094CAD650943}"/>
              </a:ext>
            </a:extLst>
          </xdr:cNvPr>
          <xdr:cNvSpPr txBox="1"/>
        </xdr:nvSpPr>
        <xdr:spPr>
          <a:xfrm>
            <a:off x="15835320" y="2567940"/>
            <a:ext cx="468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solidFill>
                  <a:srgbClr val="FFFF00"/>
                </a:solidFill>
              </a:rPr>
              <a:t>VNĐ</a:t>
            </a:r>
          </a:p>
        </xdr:txBody>
      </xdr:sp>
      <xdr:sp macro="" textlink="">
        <xdr:nvSpPr>
          <xdr:cNvPr id="153" name="TextBox 152">
            <a:extLst>
              <a:ext uri="{FF2B5EF4-FFF2-40B4-BE49-F238E27FC236}">
                <a16:creationId xmlns:a16="http://schemas.microsoft.com/office/drawing/2014/main" id="{AB07A132-E5B9-4E2E-A781-DC4BF92F6E87}"/>
              </a:ext>
            </a:extLst>
          </xdr:cNvPr>
          <xdr:cNvSpPr txBox="1"/>
        </xdr:nvSpPr>
        <xdr:spPr>
          <a:xfrm>
            <a:off x="15835320" y="2918460"/>
            <a:ext cx="468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solidFill>
                  <a:srgbClr val="FFFF00"/>
                </a:solidFill>
              </a:rPr>
              <a:t>VNĐ</a:t>
            </a:r>
          </a:p>
        </xdr:txBody>
      </xdr:sp>
      <xdr:sp macro="" textlink="">
        <xdr:nvSpPr>
          <xdr:cNvPr id="161" name="TextBox 160">
            <a:extLst>
              <a:ext uri="{FF2B5EF4-FFF2-40B4-BE49-F238E27FC236}">
                <a16:creationId xmlns:a16="http://schemas.microsoft.com/office/drawing/2014/main" id="{0FCAA8F6-17A8-46F7-B91B-BAFF92F64121}"/>
              </a:ext>
            </a:extLst>
          </xdr:cNvPr>
          <xdr:cNvSpPr txBox="1"/>
        </xdr:nvSpPr>
        <xdr:spPr>
          <a:xfrm>
            <a:off x="15835320" y="3268980"/>
            <a:ext cx="468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solidFill>
                  <a:srgbClr val="FFFF00"/>
                </a:solidFill>
              </a:rPr>
              <a:t>VNĐ</a:t>
            </a:r>
          </a:p>
        </xdr:txBody>
      </xdr:sp>
      <xdr:sp macro="" textlink="">
        <xdr:nvSpPr>
          <xdr:cNvPr id="162" name="TextBox 161">
            <a:extLst>
              <a:ext uri="{FF2B5EF4-FFF2-40B4-BE49-F238E27FC236}">
                <a16:creationId xmlns:a16="http://schemas.microsoft.com/office/drawing/2014/main" id="{59EE6602-8E72-40E8-8817-2045E9ED0BE7}"/>
              </a:ext>
            </a:extLst>
          </xdr:cNvPr>
          <xdr:cNvSpPr txBox="1"/>
        </xdr:nvSpPr>
        <xdr:spPr>
          <a:xfrm>
            <a:off x="15835320" y="3619500"/>
            <a:ext cx="468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solidFill>
                  <a:srgbClr val="FFFF00"/>
                </a:solidFill>
              </a:rPr>
              <a:t>VNĐ</a:t>
            </a:r>
          </a:p>
        </xdr:txBody>
      </xdr:sp>
      <xdr:graphicFrame macro="">
        <xdr:nvGraphicFramePr>
          <xdr:cNvPr id="121" name="Chart 120">
            <a:extLst>
              <a:ext uri="{FF2B5EF4-FFF2-40B4-BE49-F238E27FC236}">
                <a16:creationId xmlns:a16="http://schemas.microsoft.com/office/drawing/2014/main" id="{B13715EA-2D14-4D1A-9750-5280902B4A35}"/>
              </a:ext>
            </a:extLst>
          </xdr:cNvPr>
          <xdr:cNvGraphicFramePr>
            <a:graphicFrameLocks/>
          </xdr:cNvGraphicFramePr>
        </xdr:nvGraphicFramePr>
        <xdr:xfrm>
          <a:off x="12786360" y="4724400"/>
          <a:ext cx="3581400" cy="2743200"/>
        </xdr:xfrm>
        <a:graphic>
          <a:graphicData uri="http://schemas.openxmlformats.org/drawingml/2006/chart">
            <c:chart xmlns:c="http://schemas.openxmlformats.org/drawingml/2006/chart" xmlns:r="http://schemas.openxmlformats.org/officeDocument/2006/relationships" r:id="rId38"/>
          </a:graphicData>
        </a:graphic>
      </xdr:graphicFrame>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243840</xdr:colOff>
      <xdr:row>3</xdr:row>
      <xdr:rowOff>60960</xdr:rowOff>
    </xdr:to>
    <xdr:sp macro="" textlink="">
      <xdr:nvSpPr>
        <xdr:cNvPr id="7" name="Rectangle 6">
          <a:extLst>
            <a:ext uri="{FF2B5EF4-FFF2-40B4-BE49-F238E27FC236}">
              <a16:creationId xmlns:a16="http://schemas.microsoft.com/office/drawing/2014/main" id="{424E0770-0CFB-42EB-8794-C4DD54DC62F5}"/>
            </a:ext>
          </a:extLst>
        </xdr:cNvPr>
        <xdr:cNvSpPr/>
      </xdr:nvSpPr>
      <xdr:spPr>
        <a:xfrm>
          <a:off x="0" y="0"/>
          <a:ext cx="1463040" cy="609600"/>
        </a:xfrm>
        <a:prstGeom prst="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167640</xdr:colOff>
      <xdr:row>2</xdr:row>
      <xdr:rowOff>160020</xdr:rowOff>
    </xdr:from>
    <xdr:to>
      <xdr:col>27</xdr:col>
      <xdr:colOff>546840</xdr:colOff>
      <xdr:row>44</xdr:row>
      <xdr:rowOff>39060</xdr:rowOff>
    </xdr:to>
    <xdr:grpSp>
      <xdr:nvGrpSpPr>
        <xdr:cNvPr id="53" name="Group 52">
          <a:extLst>
            <a:ext uri="{FF2B5EF4-FFF2-40B4-BE49-F238E27FC236}">
              <a16:creationId xmlns:a16="http://schemas.microsoft.com/office/drawing/2014/main" id="{26C80072-1570-45CC-83AC-97F4F0C52CA3}"/>
            </a:ext>
          </a:extLst>
        </xdr:cNvPr>
        <xdr:cNvGrpSpPr/>
      </xdr:nvGrpSpPr>
      <xdr:grpSpPr>
        <a:xfrm>
          <a:off x="2606040" y="525780"/>
          <a:ext cx="14400000" cy="7560000"/>
          <a:chOff x="2606040" y="525780"/>
          <a:chExt cx="14400000" cy="7560000"/>
        </a:xfrm>
      </xdr:grpSpPr>
      <xdr:sp macro="" textlink="">
        <xdr:nvSpPr>
          <xdr:cNvPr id="2" name="Rectangle: Rounded Corners 1">
            <a:extLst>
              <a:ext uri="{FF2B5EF4-FFF2-40B4-BE49-F238E27FC236}">
                <a16:creationId xmlns:a16="http://schemas.microsoft.com/office/drawing/2014/main" id="{EF3A60D8-8850-4130-B67C-5816C6D3F499}"/>
              </a:ext>
            </a:extLst>
          </xdr:cNvPr>
          <xdr:cNvSpPr/>
        </xdr:nvSpPr>
        <xdr:spPr>
          <a:xfrm>
            <a:off x="2606040" y="525780"/>
            <a:ext cx="14400000" cy="7560000"/>
          </a:xfrm>
          <a:prstGeom prst="roundRect">
            <a:avLst>
              <a:gd name="adj" fmla="val 1346"/>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6686C877-17CB-41F1-893C-E8665F512EB6}"/>
              </a:ext>
            </a:extLst>
          </xdr:cNvPr>
          <xdr:cNvSpPr/>
        </xdr:nvSpPr>
        <xdr:spPr>
          <a:xfrm>
            <a:off x="5181240" y="1480980"/>
            <a:ext cx="11520000" cy="6300000"/>
          </a:xfrm>
          <a:prstGeom prst="roundRect">
            <a:avLst>
              <a:gd name="adj" fmla="val 1346"/>
            </a:avLst>
          </a:prstGeom>
          <a:solidFill>
            <a:srgbClr val="181A2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 name="Group 3">
            <a:hlinkClick xmlns:r="http://schemas.openxmlformats.org/officeDocument/2006/relationships" r:id="rId1"/>
            <a:extLst>
              <a:ext uri="{FF2B5EF4-FFF2-40B4-BE49-F238E27FC236}">
                <a16:creationId xmlns:a16="http://schemas.microsoft.com/office/drawing/2014/main" id="{E6B57FA5-F711-4FCA-96D3-EF9C475AEF1E}"/>
              </a:ext>
            </a:extLst>
          </xdr:cNvPr>
          <xdr:cNvGrpSpPr/>
        </xdr:nvGrpSpPr>
        <xdr:grpSpPr>
          <a:xfrm>
            <a:off x="2773680" y="678180"/>
            <a:ext cx="2084263" cy="720000"/>
            <a:chOff x="2773680" y="723900"/>
            <a:chExt cx="2084263" cy="720000"/>
          </a:xfrm>
        </xdr:grpSpPr>
        <xdr:pic>
          <xdr:nvPicPr>
            <xdr:cNvPr id="5" name="Picture 4">
              <a:extLst>
                <a:ext uri="{FF2B5EF4-FFF2-40B4-BE49-F238E27FC236}">
                  <a16:creationId xmlns:a16="http://schemas.microsoft.com/office/drawing/2014/main" id="{62DE924D-391E-490E-A0BD-587E07BECFF1}"/>
                </a:ext>
              </a:extLst>
            </xdr:cNvPr>
            <xdr:cNvPicPr>
              <a:picLocks noChangeAspect="1"/>
            </xdr:cNvPicPr>
          </xdr:nvPicPr>
          <xdr:blipFill>
            <a:blip xmlns:r="http://schemas.openxmlformats.org/officeDocument/2006/relationships" r:embed="rId2" cstate="print">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2773680" y="723900"/>
              <a:ext cx="720000" cy="720000"/>
            </a:xfrm>
            <a:prstGeom prst="ellipse">
              <a:avLst/>
            </a:prstGeom>
            <a:ln>
              <a:noFill/>
            </a:ln>
            <a:effectLst>
              <a:softEdge rad="112500"/>
            </a:effectLst>
          </xdr:spPr>
        </xdr:pic>
        <xdr:sp macro="" textlink="">
          <xdr:nvSpPr>
            <xdr:cNvPr id="6" name="Rectangle 5">
              <a:extLst>
                <a:ext uri="{FF2B5EF4-FFF2-40B4-BE49-F238E27FC236}">
                  <a16:creationId xmlns:a16="http://schemas.microsoft.com/office/drawing/2014/main" id="{5E232BFB-D833-4373-B7C1-54009BCAFE93}"/>
                </a:ext>
              </a:extLst>
            </xdr:cNvPr>
            <xdr:cNvSpPr/>
          </xdr:nvSpPr>
          <xdr:spPr>
            <a:xfrm>
              <a:off x="3432616" y="756311"/>
              <a:ext cx="1425327" cy="655179"/>
            </a:xfrm>
            <a:prstGeom prst="rect">
              <a:avLst/>
            </a:prstGeom>
            <a:noFill/>
          </xdr:spPr>
          <xdr:txBody>
            <a:bodyPr wrap="non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latin typeface="StarsStripes" panose="00000400000000000000" pitchFamily="2" charset="0"/>
                </a:rPr>
                <a:t>MONEY</a:t>
              </a:r>
              <a:endPar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grpSp>
        <xdr:nvGrpSpPr>
          <xdr:cNvPr id="8" name="Group 7">
            <a:hlinkClick xmlns:r="http://schemas.openxmlformats.org/officeDocument/2006/relationships" r:id="rId3"/>
            <a:extLst>
              <a:ext uri="{FF2B5EF4-FFF2-40B4-BE49-F238E27FC236}">
                <a16:creationId xmlns:a16="http://schemas.microsoft.com/office/drawing/2014/main" id="{90C482F4-93C3-4BD3-84C8-FE6635EA2489}"/>
              </a:ext>
            </a:extLst>
          </xdr:cNvPr>
          <xdr:cNvGrpSpPr/>
        </xdr:nvGrpSpPr>
        <xdr:grpSpPr>
          <a:xfrm>
            <a:off x="2880360" y="1752600"/>
            <a:ext cx="1417320" cy="360000"/>
            <a:chOff x="2880360" y="1798320"/>
            <a:chExt cx="1417320" cy="360000"/>
          </a:xfrm>
        </xdr:grpSpPr>
        <xdr:sp macro="" textlink="">
          <xdr:nvSpPr>
            <xdr:cNvPr id="9" name="TextBox 8">
              <a:extLst>
                <a:ext uri="{FF2B5EF4-FFF2-40B4-BE49-F238E27FC236}">
                  <a16:creationId xmlns:a16="http://schemas.microsoft.com/office/drawing/2014/main" id="{752A6F32-071D-4FB1-B2F5-2E1B37734CF6}"/>
                </a:ext>
              </a:extLst>
            </xdr:cNvPr>
            <xdr:cNvSpPr txBox="1"/>
          </xdr:nvSpPr>
          <xdr:spPr>
            <a:xfrm>
              <a:off x="3291840" y="18259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Thu</a:t>
              </a:r>
            </a:p>
          </xdr:txBody>
        </xdr:sp>
        <xdr:pic>
          <xdr:nvPicPr>
            <xdr:cNvPr id="10" name="Picture 9">
              <a:extLst>
                <a:ext uri="{FF2B5EF4-FFF2-40B4-BE49-F238E27FC236}">
                  <a16:creationId xmlns:a16="http://schemas.microsoft.com/office/drawing/2014/main" id="{3226ABCB-0019-4D9A-89E6-E8D676E2A14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80360" y="17983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1" name="Group 10">
            <a:hlinkClick xmlns:r="http://schemas.openxmlformats.org/officeDocument/2006/relationships" r:id="rId5"/>
            <a:extLst>
              <a:ext uri="{FF2B5EF4-FFF2-40B4-BE49-F238E27FC236}">
                <a16:creationId xmlns:a16="http://schemas.microsoft.com/office/drawing/2014/main" id="{CCA4AB6C-F3E6-4986-B82C-A70385AB2E95}"/>
              </a:ext>
            </a:extLst>
          </xdr:cNvPr>
          <xdr:cNvGrpSpPr/>
        </xdr:nvGrpSpPr>
        <xdr:grpSpPr>
          <a:xfrm>
            <a:off x="2880360" y="2336766"/>
            <a:ext cx="1417320" cy="360000"/>
            <a:chOff x="2880360" y="2270760"/>
            <a:chExt cx="1417320" cy="360000"/>
          </a:xfrm>
        </xdr:grpSpPr>
        <xdr:sp macro="" textlink="">
          <xdr:nvSpPr>
            <xdr:cNvPr id="12" name="TextBox 11">
              <a:extLst>
                <a:ext uri="{FF2B5EF4-FFF2-40B4-BE49-F238E27FC236}">
                  <a16:creationId xmlns:a16="http://schemas.microsoft.com/office/drawing/2014/main" id="{58CC23C2-F24A-4DAB-80F2-E28716526AAB}"/>
                </a:ext>
              </a:extLst>
            </xdr:cNvPr>
            <xdr:cNvSpPr txBox="1"/>
          </xdr:nvSpPr>
          <xdr:spPr>
            <a:xfrm>
              <a:off x="3291840" y="22983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Chi</a:t>
              </a:r>
            </a:p>
          </xdr:txBody>
        </xdr:sp>
        <xdr:pic>
          <xdr:nvPicPr>
            <xdr:cNvPr id="13" name="Picture 12">
              <a:extLst>
                <a:ext uri="{FF2B5EF4-FFF2-40B4-BE49-F238E27FC236}">
                  <a16:creationId xmlns:a16="http://schemas.microsoft.com/office/drawing/2014/main" id="{035BBCC6-4266-4404-A958-8889E47562D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880360" y="22707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4" name="Group 13">
            <a:hlinkClick xmlns:r="http://schemas.openxmlformats.org/officeDocument/2006/relationships" r:id="rId7"/>
            <a:extLst>
              <a:ext uri="{FF2B5EF4-FFF2-40B4-BE49-F238E27FC236}">
                <a16:creationId xmlns:a16="http://schemas.microsoft.com/office/drawing/2014/main" id="{B58E9744-3D46-4BA7-AE40-C3190B5BE570}"/>
              </a:ext>
            </a:extLst>
          </xdr:cNvPr>
          <xdr:cNvGrpSpPr/>
        </xdr:nvGrpSpPr>
        <xdr:grpSpPr>
          <a:xfrm>
            <a:off x="2880360" y="2920932"/>
            <a:ext cx="1417320" cy="360000"/>
            <a:chOff x="2880360" y="2766060"/>
            <a:chExt cx="1417320" cy="360000"/>
          </a:xfrm>
        </xdr:grpSpPr>
        <xdr:sp macro="" textlink="">
          <xdr:nvSpPr>
            <xdr:cNvPr id="15" name="TextBox 14">
              <a:extLst>
                <a:ext uri="{FF2B5EF4-FFF2-40B4-BE49-F238E27FC236}">
                  <a16:creationId xmlns:a16="http://schemas.microsoft.com/office/drawing/2014/main" id="{E7ACF35E-6BD6-44FA-BBE3-010E4C46CCCE}"/>
                </a:ext>
              </a:extLst>
            </xdr:cNvPr>
            <xdr:cNvSpPr txBox="1"/>
          </xdr:nvSpPr>
          <xdr:spPr>
            <a:xfrm>
              <a:off x="3291840" y="27936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Tiết</a:t>
              </a:r>
              <a:r>
                <a:rPr lang="en-US" sz="1200" baseline="0">
                  <a:solidFill>
                    <a:schemeClr val="bg1">
                      <a:lumMod val="85000"/>
                    </a:schemeClr>
                  </a:solidFill>
                </a:rPr>
                <a:t> kiệm</a:t>
              </a:r>
              <a:endParaRPr lang="en-US" sz="1200">
                <a:solidFill>
                  <a:schemeClr val="bg1">
                    <a:lumMod val="85000"/>
                  </a:schemeClr>
                </a:solidFill>
              </a:endParaRPr>
            </a:p>
          </xdr:txBody>
        </xdr:sp>
        <xdr:pic>
          <xdr:nvPicPr>
            <xdr:cNvPr id="16" name="Picture 15">
              <a:extLst>
                <a:ext uri="{FF2B5EF4-FFF2-40B4-BE49-F238E27FC236}">
                  <a16:creationId xmlns:a16="http://schemas.microsoft.com/office/drawing/2014/main" id="{8447AC50-4703-4168-82B3-E784A8CC101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880360" y="27660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7" name="Group 16">
            <a:hlinkClick xmlns:r="http://schemas.openxmlformats.org/officeDocument/2006/relationships" r:id="rId9"/>
            <a:extLst>
              <a:ext uri="{FF2B5EF4-FFF2-40B4-BE49-F238E27FC236}">
                <a16:creationId xmlns:a16="http://schemas.microsoft.com/office/drawing/2014/main" id="{5BCC90A6-DD70-4218-85AE-7CC81D02932F}"/>
              </a:ext>
            </a:extLst>
          </xdr:cNvPr>
          <xdr:cNvGrpSpPr/>
        </xdr:nvGrpSpPr>
        <xdr:grpSpPr>
          <a:xfrm>
            <a:off x="2880360" y="3505098"/>
            <a:ext cx="1417320" cy="360000"/>
            <a:chOff x="2880360" y="3284220"/>
            <a:chExt cx="1417320" cy="360000"/>
          </a:xfrm>
        </xdr:grpSpPr>
        <xdr:sp macro="" textlink="">
          <xdr:nvSpPr>
            <xdr:cNvPr id="18" name="TextBox 17">
              <a:extLst>
                <a:ext uri="{FF2B5EF4-FFF2-40B4-BE49-F238E27FC236}">
                  <a16:creationId xmlns:a16="http://schemas.microsoft.com/office/drawing/2014/main" id="{BBDB9561-FD48-49C8-B5C1-59B8A43FAF7F}"/>
                </a:ext>
              </a:extLst>
            </xdr:cNvPr>
            <xdr:cNvSpPr txBox="1"/>
          </xdr:nvSpPr>
          <xdr:spPr>
            <a:xfrm>
              <a:off x="3291840" y="33118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Đầu</a:t>
              </a:r>
              <a:r>
                <a:rPr lang="en-US" sz="1200" baseline="0">
                  <a:solidFill>
                    <a:schemeClr val="bg1">
                      <a:lumMod val="85000"/>
                    </a:schemeClr>
                  </a:solidFill>
                </a:rPr>
                <a:t> tư</a:t>
              </a:r>
              <a:endParaRPr lang="en-US" sz="1200">
                <a:solidFill>
                  <a:schemeClr val="bg1">
                    <a:lumMod val="85000"/>
                  </a:schemeClr>
                </a:solidFill>
              </a:endParaRPr>
            </a:p>
          </xdr:txBody>
        </xdr:sp>
        <xdr:pic>
          <xdr:nvPicPr>
            <xdr:cNvPr id="19" name="Picture 18">
              <a:extLst>
                <a:ext uri="{FF2B5EF4-FFF2-40B4-BE49-F238E27FC236}">
                  <a16:creationId xmlns:a16="http://schemas.microsoft.com/office/drawing/2014/main" id="{87FC17EB-0F89-4C3B-9EC4-51CAE44F214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880360" y="32842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0" name="Group 19">
            <a:hlinkClick xmlns:r="http://schemas.openxmlformats.org/officeDocument/2006/relationships" r:id="rId11"/>
            <a:extLst>
              <a:ext uri="{FF2B5EF4-FFF2-40B4-BE49-F238E27FC236}">
                <a16:creationId xmlns:a16="http://schemas.microsoft.com/office/drawing/2014/main" id="{E88A7B35-FDE7-4FC4-A4A5-ACA09BB34E01}"/>
              </a:ext>
            </a:extLst>
          </xdr:cNvPr>
          <xdr:cNvGrpSpPr/>
        </xdr:nvGrpSpPr>
        <xdr:grpSpPr>
          <a:xfrm>
            <a:off x="2880360" y="4089264"/>
            <a:ext cx="1417320" cy="360000"/>
            <a:chOff x="2880360" y="3787140"/>
            <a:chExt cx="1417320" cy="360000"/>
          </a:xfrm>
        </xdr:grpSpPr>
        <xdr:sp macro="" textlink="">
          <xdr:nvSpPr>
            <xdr:cNvPr id="21" name="TextBox 20">
              <a:extLst>
                <a:ext uri="{FF2B5EF4-FFF2-40B4-BE49-F238E27FC236}">
                  <a16:creationId xmlns:a16="http://schemas.microsoft.com/office/drawing/2014/main" id="{BB5AE890-032F-4AD0-A708-419A13F0A111}"/>
                </a:ext>
              </a:extLst>
            </xdr:cNvPr>
            <xdr:cNvSpPr txBox="1"/>
          </xdr:nvSpPr>
          <xdr:spPr>
            <a:xfrm>
              <a:off x="3291840" y="381474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Danh mục</a:t>
              </a:r>
            </a:p>
          </xdr:txBody>
        </xdr:sp>
        <xdr:pic>
          <xdr:nvPicPr>
            <xdr:cNvPr id="22" name="Picture 21">
              <a:extLst>
                <a:ext uri="{FF2B5EF4-FFF2-40B4-BE49-F238E27FC236}">
                  <a16:creationId xmlns:a16="http://schemas.microsoft.com/office/drawing/2014/main" id="{1F42F20B-ED2F-481C-A633-4168EF633A2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880360" y="378714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3" name="Group 22">
            <a:hlinkClick xmlns:r="http://schemas.openxmlformats.org/officeDocument/2006/relationships" r:id="rId13"/>
            <a:extLst>
              <a:ext uri="{FF2B5EF4-FFF2-40B4-BE49-F238E27FC236}">
                <a16:creationId xmlns:a16="http://schemas.microsoft.com/office/drawing/2014/main" id="{5DC409DA-9B19-4AD8-81E6-CB9A4F441ED3}"/>
              </a:ext>
            </a:extLst>
          </xdr:cNvPr>
          <xdr:cNvGrpSpPr/>
        </xdr:nvGrpSpPr>
        <xdr:grpSpPr>
          <a:xfrm>
            <a:off x="2880360" y="4673430"/>
            <a:ext cx="1417320" cy="360000"/>
            <a:chOff x="2880360" y="4322910"/>
            <a:chExt cx="1417320" cy="360000"/>
          </a:xfrm>
        </xdr:grpSpPr>
        <xdr:sp macro="" textlink="">
          <xdr:nvSpPr>
            <xdr:cNvPr id="24" name="TextBox 23">
              <a:extLst>
                <a:ext uri="{FF2B5EF4-FFF2-40B4-BE49-F238E27FC236}">
                  <a16:creationId xmlns:a16="http://schemas.microsoft.com/office/drawing/2014/main" id="{CF22FF97-32C9-4381-A9B0-9E6173FCE577}"/>
                </a:ext>
              </a:extLst>
            </xdr:cNvPr>
            <xdr:cNvSpPr txBox="1"/>
          </xdr:nvSpPr>
          <xdr:spPr>
            <a:xfrm>
              <a:off x="3291840" y="435051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Tổng</a:t>
              </a:r>
              <a:r>
                <a:rPr lang="en-US" sz="1200" baseline="0">
                  <a:solidFill>
                    <a:schemeClr val="bg1">
                      <a:lumMod val="85000"/>
                    </a:schemeClr>
                  </a:solidFill>
                </a:rPr>
                <a:t> hợp</a:t>
              </a:r>
              <a:endParaRPr lang="en-US" sz="1200">
                <a:solidFill>
                  <a:schemeClr val="bg1">
                    <a:lumMod val="85000"/>
                  </a:schemeClr>
                </a:solidFill>
              </a:endParaRPr>
            </a:p>
          </xdr:txBody>
        </xdr:sp>
        <xdr:pic>
          <xdr:nvPicPr>
            <xdr:cNvPr id="25" name="Picture 24">
              <a:extLst>
                <a:ext uri="{FF2B5EF4-FFF2-40B4-BE49-F238E27FC236}">
                  <a16:creationId xmlns:a16="http://schemas.microsoft.com/office/drawing/2014/main" id="{E21E28AE-C18F-45F4-9FA2-BEC7269A168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880360" y="432291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6" name="Group 25">
            <a:hlinkClick xmlns:r="http://schemas.openxmlformats.org/officeDocument/2006/relationships" r:id="rId15"/>
            <a:extLst>
              <a:ext uri="{FF2B5EF4-FFF2-40B4-BE49-F238E27FC236}">
                <a16:creationId xmlns:a16="http://schemas.microsoft.com/office/drawing/2014/main" id="{DE51376E-5701-45EE-AA6A-DA24DC1966F5}"/>
              </a:ext>
            </a:extLst>
          </xdr:cNvPr>
          <xdr:cNvGrpSpPr/>
        </xdr:nvGrpSpPr>
        <xdr:grpSpPr>
          <a:xfrm>
            <a:off x="5196840" y="858180"/>
            <a:ext cx="1440000" cy="360000"/>
            <a:chOff x="5196840" y="845820"/>
            <a:chExt cx="1440000" cy="360000"/>
          </a:xfrm>
        </xdr:grpSpPr>
        <xdr:sp macro="" textlink="">
          <xdr:nvSpPr>
            <xdr:cNvPr id="27" name="Rectangle: Rounded Corners 26">
              <a:extLst>
                <a:ext uri="{FF2B5EF4-FFF2-40B4-BE49-F238E27FC236}">
                  <a16:creationId xmlns:a16="http://schemas.microsoft.com/office/drawing/2014/main" id="{F03907C7-D65C-4F75-A987-0A853D23E2CE}"/>
                </a:ext>
              </a:extLst>
            </xdr:cNvPr>
            <xdr:cNvSpPr/>
          </xdr:nvSpPr>
          <xdr:spPr>
            <a:xfrm>
              <a:off x="5196840" y="845820"/>
              <a:ext cx="1440000" cy="360000"/>
            </a:xfrm>
            <a:prstGeom prst="roundRect">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0F0"/>
                </a:solidFill>
              </a:endParaRPr>
            </a:p>
          </xdr:txBody>
        </xdr:sp>
        <xdr:sp macro="" textlink="">
          <xdr:nvSpPr>
            <xdr:cNvPr id="28" name="TextBox 27">
              <a:extLst>
                <a:ext uri="{FF2B5EF4-FFF2-40B4-BE49-F238E27FC236}">
                  <a16:creationId xmlns:a16="http://schemas.microsoft.com/office/drawing/2014/main" id="{DEE021EE-0A9A-418A-B199-ECA5120ADA50}"/>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thu</a:t>
              </a:r>
              <a:endParaRPr lang="en-US" sz="1200">
                <a:solidFill>
                  <a:schemeClr val="bg1">
                    <a:lumMod val="85000"/>
                  </a:schemeClr>
                </a:solidFill>
              </a:endParaRPr>
            </a:p>
          </xdr:txBody>
        </xdr:sp>
        <xdr:pic>
          <xdr:nvPicPr>
            <xdr:cNvPr id="29" name="Picture 28">
              <a:extLst>
                <a:ext uri="{FF2B5EF4-FFF2-40B4-BE49-F238E27FC236}">
                  <a16:creationId xmlns:a16="http://schemas.microsoft.com/office/drawing/2014/main" id="{969E74AF-5ED9-4832-9317-C71A33551BB9}"/>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0" name="Group 29">
            <a:hlinkClick xmlns:r="http://schemas.openxmlformats.org/officeDocument/2006/relationships" r:id="rId18"/>
            <a:extLst>
              <a:ext uri="{FF2B5EF4-FFF2-40B4-BE49-F238E27FC236}">
                <a16:creationId xmlns:a16="http://schemas.microsoft.com/office/drawing/2014/main" id="{F75F55C0-96F7-468C-9DEF-582CDAEB1FED}"/>
              </a:ext>
            </a:extLst>
          </xdr:cNvPr>
          <xdr:cNvGrpSpPr/>
        </xdr:nvGrpSpPr>
        <xdr:grpSpPr>
          <a:xfrm>
            <a:off x="6847840" y="858180"/>
            <a:ext cx="1440000" cy="360000"/>
            <a:chOff x="5196840" y="845820"/>
            <a:chExt cx="1440000" cy="360000"/>
          </a:xfrm>
        </xdr:grpSpPr>
        <xdr:sp macro="" textlink="">
          <xdr:nvSpPr>
            <xdr:cNvPr id="31" name="Rectangle: Rounded Corners 30">
              <a:extLst>
                <a:ext uri="{FF2B5EF4-FFF2-40B4-BE49-F238E27FC236}">
                  <a16:creationId xmlns:a16="http://schemas.microsoft.com/office/drawing/2014/main" id="{C9A7F89F-447C-4B50-A76F-03986BBA59AB}"/>
                </a:ext>
              </a:extLst>
            </xdr:cNvPr>
            <xdr:cNvSpPr/>
          </xdr:nvSpPr>
          <xdr:spPr>
            <a:xfrm>
              <a:off x="5196840" y="845820"/>
              <a:ext cx="1440000" cy="360000"/>
            </a:xfrm>
            <a:prstGeom prst="roundRect">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01FFD546-2D2A-475C-BE76-3626EE92B256}"/>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rPr>
                <a:t>Báo</a:t>
              </a:r>
              <a:r>
                <a:rPr lang="en-US" sz="1200" baseline="0">
                  <a:solidFill>
                    <a:schemeClr val="bg1"/>
                  </a:solidFill>
                </a:rPr>
                <a:t> cáo chi</a:t>
              </a:r>
              <a:endParaRPr lang="en-US" sz="1200">
                <a:solidFill>
                  <a:schemeClr val="bg1"/>
                </a:solidFill>
              </a:endParaRPr>
            </a:p>
          </xdr:txBody>
        </xdr:sp>
        <xdr:pic>
          <xdr:nvPicPr>
            <xdr:cNvPr id="33" name="Picture 32">
              <a:extLst>
                <a:ext uri="{FF2B5EF4-FFF2-40B4-BE49-F238E27FC236}">
                  <a16:creationId xmlns:a16="http://schemas.microsoft.com/office/drawing/2014/main" id="{1B0EE962-86F6-4018-BBAA-24DFB27883AD}"/>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4" name="Group 33">
            <a:hlinkClick xmlns:r="http://schemas.openxmlformats.org/officeDocument/2006/relationships" r:id="rId19"/>
            <a:extLst>
              <a:ext uri="{FF2B5EF4-FFF2-40B4-BE49-F238E27FC236}">
                <a16:creationId xmlns:a16="http://schemas.microsoft.com/office/drawing/2014/main" id="{418F361B-520D-43EE-834D-6D551673E61F}"/>
              </a:ext>
            </a:extLst>
          </xdr:cNvPr>
          <xdr:cNvGrpSpPr/>
        </xdr:nvGrpSpPr>
        <xdr:grpSpPr>
          <a:xfrm>
            <a:off x="8498840" y="858180"/>
            <a:ext cx="1440000" cy="360000"/>
            <a:chOff x="5196840" y="845820"/>
            <a:chExt cx="1440000" cy="360000"/>
          </a:xfrm>
        </xdr:grpSpPr>
        <xdr:sp macro="" textlink="">
          <xdr:nvSpPr>
            <xdr:cNvPr id="35" name="Rectangle: Rounded Corners 34">
              <a:extLst>
                <a:ext uri="{FF2B5EF4-FFF2-40B4-BE49-F238E27FC236}">
                  <a16:creationId xmlns:a16="http://schemas.microsoft.com/office/drawing/2014/main" id="{F343662A-C69F-4D2D-AD78-741824DBEFD6}"/>
                </a:ext>
              </a:extLst>
            </xdr:cNvPr>
            <xdr:cNvSpPr/>
          </xdr:nvSpPr>
          <xdr:spPr>
            <a:xfrm>
              <a:off x="5196840" y="845820"/>
              <a:ext cx="1440000" cy="360000"/>
            </a:xfrm>
            <a:prstGeom prst="roundRect">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TextBox 35">
              <a:extLst>
                <a:ext uri="{FF2B5EF4-FFF2-40B4-BE49-F238E27FC236}">
                  <a16:creationId xmlns:a16="http://schemas.microsoft.com/office/drawing/2014/main" id="{C5306282-84DD-4868-BCCA-24E71A49916F}"/>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rPr>
                <a:t>BC</a:t>
              </a:r>
              <a:r>
                <a:rPr lang="en-US" sz="1200" baseline="0">
                  <a:solidFill>
                    <a:schemeClr val="bg1"/>
                  </a:solidFill>
                </a:rPr>
                <a:t> tiết kiệm</a:t>
              </a:r>
              <a:endParaRPr lang="en-US" sz="1200">
                <a:solidFill>
                  <a:schemeClr val="bg1"/>
                </a:solidFill>
              </a:endParaRPr>
            </a:p>
          </xdr:txBody>
        </xdr:sp>
        <xdr:pic>
          <xdr:nvPicPr>
            <xdr:cNvPr id="37" name="Picture 36">
              <a:extLst>
                <a:ext uri="{FF2B5EF4-FFF2-40B4-BE49-F238E27FC236}">
                  <a16:creationId xmlns:a16="http://schemas.microsoft.com/office/drawing/2014/main" id="{A584B1BE-43CB-4F38-B225-10E17BE6E89E}"/>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8" name="Group 37">
            <a:hlinkClick xmlns:r="http://schemas.openxmlformats.org/officeDocument/2006/relationships" r:id="rId20"/>
            <a:extLst>
              <a:ext uri="{FF2B5EF4-FFF2-40B4-BE49-F238E27FC236}">
                <a16:creationId xmlns:a16="http://schemas.microsoft.com/office/drawing/2014/main" id="{78005F3F-0A64-4468-A99B-360ED15483C3}"/>
              </a:ext>
            </a:extLst>
          </xdr:cNvPr>
          <xdr:cNvGrpSpPr/>
        </xdr:nvGrpSpPr>
        <xdr:grpSpPr>
          <a:xfrm>
            <a:off x="10149840" y="858180"/>
            <a:ext cx="1440000" cy="360000"/>
            <a:chOff x="5196840" y="845820"/>
            <a:chExt cx="1440000" cy="360000"/>
          </a:xfrm>
        </xdr:grpSpPr>
        <xdr:sp macro="" textlink="">
          <xdr:nvSpPr>
            <xdr:cNvPr id="39" name="Rectangle: Rounded Corners 38">
              <a:extLst>
                <a:ext uri="{FF2B5EF4-FFF2-40B4-BE49-F238E27FC236}">
                  <a16:creationId xmlns:a16="http://schemas.microsoft.com/office/drawing/2014/main" id="{9F3747ED-A694-443B-B30B-3E9E5823F841}"/>
                </a:ext>
              </a:extLst>
            </xdr:cNvPr>
            <xdr:cNvSpPr/>
          </xdr:nvSpPr>
          <xdr:spPr>
            <a:xfrm>
              <a:off x="5196840" y="845820"/>
              <a:ext cx="1440000" cy="360000"/>
            </a:xfrm>
            <a:prstGeom prst="round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TextBox 39">
              <a:extLst>
                <a:ext uri="{FF2B5EF4-FFF2-40B4-BE49-F238E27FC236}">
                  <a16:creationId xmlns:a16="http://schemas.microsoft.com/office/drawing/2014/main" id="{419012EC-6C08-4804-AFAF-8D6FC5C09DA8}"/>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rPr>
                <a:t>BC</a:t>
              </a:r>
              <a:r>
                <a:rPr lang="en-US" sz="1200" baseline="0">
                  <a:solidFill>
                    <a:schemeClr val="bg1"/>
                  </a:solidFill>
                </a:rPr>
                <a:t> đầu tư</a:t>
              </a:r>
              <a:endParaRPr lang="en-US" sz="1200">
                <a:solidFill>
                  <a:schemeClr val="bg1"/>
                </a:solidFill>
              </a:endParaRPr>
            </a:p>
          </xdr:txBody>
        </xdr:sp>
        <xdr:pic>
          <xdr:nvPicPr>
            <xdr:cNvPr id="41" name="Picture 40">
              <a:extLst>
                <a:ext uri="{FF2B5EF4-FFF2-40B4-BE49-F238E27FC236}">
                  <a16:creationId xmlns:a16="http://schemas.microsoft.com/office/drawing/2014/main" id="{38D2C4E6-2AA7-42BB-8818-B2CD9BECC25E}"/>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round2DiagRect">
              <a:avLst>
                <a:gd name="adj1" fmla="val 50000"/>
                <a:gd name="adj2" fmla="val 50000"/>
              </a:avLst>
            </a:prstGeom>
            <a:ln w="12700" cap="sq">
              <a:solidFill>
                <a:srgbClr val="FFFFFF"/>
              </a:solidFill>
              <a:miter lim="800000"/>
            </a:ln>
            <a:effectLst>
              <a:outerShdw blurRad="254000" algn="tl" rotWithShape="0">
                <a:srgbClr val="000000">
                  <a:alpha val="43000"/>
                </a:srgbClr>
              </a:outerShdw>
            </a:effectLst>
          </xdr:spPr>
        </xdr:pic>
      </xdr:grpSp>
      <xdr:sp macro="" textlink="">
        <xdr:nvSpPr>
          <xdr:cNvPr id="42" name="TextBox 41">
            <a:hlinkClick xmlns:r="http://schemas.openxmlformats.org/officeDocument/2006/relationships" r:id="rId21"/>
            <a:extLst>
              <a:ext uri="{FF2B5EF4-FFF2-40B4-BE49-F238E27FC236}">
                <a16:creationId xmlns:a16="http://schemas.microsoft.com/office/drawing/2014/main" id="{36034A13-0B0C-429C-BB39-C1A2FCA51A3D}"/>
              </a:ext>
            </a:extLst>
          </xdr:cNvPr>
          <xdr:cNvSpPr txBox="1"/>
        </xdr:nvSpPr>
        <xdr:spPr>
          <a:xfrm>
            <a:off x="2872740" y="759714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i="1">
                <a:solidFill>
                  <a:schemeClr val="tx1">
                    <a:lumMod val="75000"/>
                    <a:lumOff val="25000"/>
                  </a:schemeClr>
                </a:solidFill>
              </a:rPr>
              <a:t>Version</a:t>
            </a:r>
            <a:r>
              <a:rPr lang="en-US" sz="1100" i="1" baseline="0">
                <a:solidFill>
                  <a:schemeClr val="tx1">
                    <a:lumMod val="75000"/>
                    <a:lumOff val="25000"/>
                  </a:schemeClr>
                </a:solidFill>
              </a:rPr>
              <a:t> 6.06.2023</a:t>
            </a:r>
            <a:endParaRPr lang="en-US" sz="1100" i="1">
              <a:solidFill>
                <a:schemeClr val="tx1">
                  <a:lumMod val="75000"/>
                  <a:lumOff val="25000"/>
                </a:schemeClr>
              </a:solidFill>
            </a:endParaRPr>
          </a:p>
        </xdr:txBody>
      </xdr:sp>
      <xdr:pic>
        <xdr:nvPicPr>
          <xdr:cNvPr id="43" name="Picture 42">
            <a:hlinkClick xmlns:r="http://schemas.openxmlformats.org/officeDocument/2006/relationships" r:id="rId22"/>
            <a:extLst>
              <a:ext uri="{FF2B5EF4-FFF2-40B4-BE49-F238E27FC236}">
                <a16:creationId xmlns:a16="http://schemas.microsoft.com/office/drawing/2014/main" id="{78D547BB-6780-44F9-8CB5-F7E6FEAEA063}"/>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837473B0-CC2E-450A-ABE3-18F120FF3D39}">
                <a1611:picAttrSrcUrl xmlns:a1611="http://schemas.microsoft.com/office/drawing/2016/11/main" r:id="rId24"/>
              </a:ext>
            </a:extLst>
          </a:blip>
          <a:stretch>
            <a:fillRect/>
          </a:stretch>
        </xdr:blipFill>
        <xdr:spPr>
          <a:xfrm>
            <a:off x="1546098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44" name="Picture 43">
            <a:hlinkClick xmlns:r="http://schemas.openxmlformats.org/officeDocument/2006/relationships" r:id="rId25"/>
            <a:extLst>
              <a:ext uri="{FF2B5EF4-FFF2-40B4-BE49-F238E27FC236}">
                <a16:creationId xmlns:a16="http://schemas.microsoft.com/office/drawing/2014/main" id="{3623847E-26D2-450D-B73A-9E33541CAF77}"/>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837473B0-CC2E-450A-ABE3-18F120FF3D39}">
                <a1611:picAttrSrcUrl xmlns:a1611="http://schemas.microsoft.com/office/drawing/2016/11/main" r:id="rId27"/>
              </a:ext>
            </a:extLst>
          </a:blip>
          <a:stretch>
            <a:fillRect/>
          </a:stretch>
        </xdr:blipFill>
        <xdr:spPr>
          <a:xfrm>
            <a:off x="1593102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45" name="Picture 44">
            <a:hlinkClick xmlns:r="http://schemas.openxmlformats.org/officeDocument/2006/relationships" r:id="rId28"/>
            <a:extLst>
              <a:ext uri="{FF2B5EF4-FFF2-40B4-BE49-F238E27FC236}">
                <a16:creationId xmlns:a16="http://schemas.microsoft.com/office/drawing/2014/main" id="{AFCBCA1F-E6A6-4212-8FF4-8CD8FD6B0A43}"/>
              </a:ext>
            </a:extLst>
          </xdr:cNvPr>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val="0"/>
              </a:ext>
              <a:ext uri="{837473B0-CC2E-450A-ABE3-18F120FF3D39}">
                <a1611:picAttrSrcUrl xmlns:a1611="http://schemas.microsoft.com/office/drawing/2016/11/main" r:id="rId30"/>
              </a:ext>
            </a:extLst>
          </a:blip>
          <a:srcRect l="17980" r="16157"/>
          <a:stretch/>
        </xdr:blipFill>
        <xdr:spPr>
          <a:xfrm>
            <a:off x="16383000" y="894180"/>
            <a:ext cx="2895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xnSp macro="">
        <xdr:nvCxnSpPr>
          <xdr:cNvPr id="46" name="Straight Connector 45">
            <a:extLst>
              <a:ext uri="{FF2B5EF4-FFF2-40B4-BE49-F238E27FC236}">
                <a16:creationId xmlns:a16="http://schemas.microsoft.com/office/drawing/2014/main" id="{8AE1E9FB-1017-4213-955E-F4C9371C088E}"/>
              </a:ext>
            </a:extLst>
          </xdr:cNvPr>
          <xdr:cNvCxnSpPr/>
        </xdr:nvCxnSpPr>
        <xdr:spPr>
          <a:xfrm>
            <a:off x="2887980" y="1480980"/>
            <a:ext cx="1944000" cy="0"/>
          </a:xfrm>
          <a:prstGeom prst="line">
            <a:avLst/>
          </a:prstGeom>
          <a:ln>
            <a:solidFill>
              <a:srgbClr val="30313A"/>
            </a:solidFill>
          </a:ln>
        </xdr:spPr>
        <xdr:style>
          <a:lnRef idx="1">
            <a:schemeClr val="dk1"/>
          </a:lnRef>
          <a:fillRef idx="0">
            <a:schemeClr val="dk1"/>
          </a:fillRef>
          <a:effectRef idx="0">
            <a:schemeClr val="dk1"/>
          </a:effectRef>
          <a:fontRef idx="minor">
            <a:schemeClr val="tx1"/>
          </a:fontRef>
        </xdr:style>
      </xdr:cxnSp>
      <xdr:sp macro="" textlink="">
        <xdr:nvSpPr>
          <xdr:cNvPr id="48" name="Rectangle: Rounded Corners 47">
            <a:extLst>
              <a:ext uri="{FF2B5EF4-FFF2-40B4-BE49-F238E27FC236}">
                <a16:creationId xmlns:a16="http://schemas.microsoft.com/office/drawing/2014/main" id="{A3EDBFB2-1797-4151-946D-4625A6AD67C5}"/>
              </a:ext>
            </a:extLst>
          </xdr:cNvPr>
          <xdr:cNvSpPr/>
        </xdr:nvSpPr>
        <xdr:spPr>
          <a:xfrm>
            <a:off x="5402220" y="1717200"/>
            <a:ext cx="3096000" cy="2376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9" name="Group 48">
            <a:extLst>
              <a:ext uri="{FF2B5EF4-FFF2-40B4-BE49-F238E27FC236}">
                <a16:creationId xmlns:a16="http://schemas.microsoft.com/office/drawing/2014/main" id="{42426997-DA02-45E4-B4B1-C57C3EE563C7}"/>
              </a:ext>
            </a:extLst>
          </xdr:cNvPr>
          <xdr:cNvGrpSpPr/>
        </xdr:nvGrpSpPr>
        <xdr:grpSpPr>
          <a:xfrm>
            <a:off x="5463540" y="1747680"/>
            <a:ext cx="2284207" cy="350475"/>
            <a:chOff x="5463540" y="1679100"/>
            <a:chExt cx="2284207" cy="350475"/>
          </a:xfrm>
        </xdr:grpSpPr>
        <xdr:sp macro="" textlink="">
          <xdr:nvSpPr>
            <xdr:cNvPr id="50" name="TextBox 49">
              <a:extLst>
                <a:ext uri="{FF2B5EF4-FFF2-40B4-BE49-F238E27FC236}">
                  <a16:creationId xmlns:a16="http://schemas.microsoft.com/office/drawing/2014/main" id="{BD270DB4-60FD-4077-AE37-FD81F2AF2705}"/>
                </a:ext>
              </a:extLst>
            </xdr:cNvPr>
            <xdr:cNvSpPr txBox="1"/>
          </xdr:nvSpPr>
          <xdr:spPr>
            <a:xfrm>
              <a:off x="5767980" y="1679100"/>
              <a:ext cx="1979767"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Bảng</a:t>
              </a:r>
              <a:r>
                <a:rPr lang="en-US" sz="1100" b="1" baseline="0">
                  <a:solidFill>
                    <a:srgbClr val="00B0F0"/>
                  </a:solidFill>
                  <a:effectLst/>
                  <a:latin typeface="+mn-lt"/>
                  <a:ea typeface="+mn-ea"/>
                  <a:cs typeface="+mn-cs"/>
                </a:rPr>
                <a:t> điều khiển lọc tùy chọn</a:t>
              </a:r>
              <a:endParaRPr lang="en-US" sz="1100" b="1">
                <a:solidFill>
                  <a:srgbClr val="00B0F0"/>
                </a:solidFill>
                <a:effectLst/>
                <a:latin typeface="+mn-lt"/>
                <a:ea typeface="+mn-ea"/>
                <a:cs typeface="+mn-cs"/>
              </a:endParaRPr>
            </a:p>
          </xdr:txBody>
        </xdr:sp>
        <xdr:pic>
          <xdr:nvPicPr>
            <xdr:cNvPr id="51" name="Picture 50">
              <a:extLst>
                <a:ext uri="{FF2B5EF4-FFF2-40B4-BE49-F238E27FC236}">
                  <a16:creationId xmlns:a16="http://schemas.microsoft.com/office/drawing/2014/main" id="{2DD05F96-EC06-4A05-BC48-2CB8B54B46C9}"/>
                </a:ext>
              </a:extLst>
            </xdr:cNvPr>
            <xdr:cNvPicPr>
              <a:picLocks noChangeAspect="1"/>
            </xdr:cNvPicPr>
          </xdr:nvPicPr>
          <xdr:blipFill>
            <a:blip xmlns:r="http://schemas.openxmlformats.org/officeDocument/2006/relationships" r:embed="rId31"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463540" y="1710337"/>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76" name="Rectangle: Rounded Corners 75">
            <a:extLst>
              <a:ext uri="{FF2B5EF4-FFF2-40B4-BE49-F238E27FC236}">
                <a16:creationId xmlns:a16="http://schemas.microsoft.com/office/drawing/2014/main" id="{6E5965A6-D8D1-4DED-8FAC-D001A91B640A}"/>
              </a:ext>
            </a:extLst>
          </xdr:cNvPr>
          <xdr:cNvSpPr/>
        </xdr:nvSpPr>
        <xdr:spPr>
          <a:xfrm>
            <a:off x="8716920" y="4323240"/>
            <a:ext cx="3780000" cy="3240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8" name="Rectangle: Rounded Corners 77">
            <a:extLst>
              <a:ext uri="{FF2B5EF4-FFF2-40B4-BE49-F238E27FC236}">
                <a16:creationId xmlns:a16="http://schemas.microsoft.com/office/drawing/2014/main" id="{8B1B1BC4-12D3-47EF-9943-CA13E86FD961}"/>
              </a:ext>
            </a:extLst>
          </xdr:cNvPr>
          <xdr:cNvSpPr/>
        </xdr:nvSpPr>
        <xdr:spPr>
          <a:xfrm>
            <a:off x="12686940" y="4323240"/>
            <a:ext cx="3780000" cy="3240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0" name="TextBox 79">
            <a:extLst>
              <a:ext uri="{FF2B5EF4-FFF2-40B4-BE49-F238E27FC236}">
                <a16:creationId xmlns:a16="http://schemas.microsoft.com/office/drawing/2014/main" id="{7A0276FC-B04D-42A2-885D-56DB777500E5}"/>
              </a:ext>
            </a:extLst>
          </xdr:cNvPr>
          <xdr:cNvSpPr txBox="1"/>
        </xdr:nvSpPr>
        <xdr:spPr>
          <a:xfrm>
            <a:off x="9187502" y="4404859"/>
            <a:ext cx="3057839"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Một</a:t>
            </a:r>
            <a:r>
              <a:rPr lang="en-US" sz="1100" b="1" baseline="0">
                <a:solidFill>
                  <a:srgbClr val="00B0F0"/>
                </a:solidFill>
                <a:effectLst/>
                <a:latin typeface="+mn-lt"/>
                <a:ea typeface="+mn-ea"/>
                <a:cs typeface="+mn-cs"/>
              </a:rPr>
              <a:t> số liên kết tới các trang COIN</a:t>
            </a:r>
            <a:endParaRPr lang="en-US" sz="1100" b="1">
              <a:solidFill>
                <a:srgbClr val="00B0F0"/>
              </a:solidFill>
              <a:effectLst/>
              <a:latin typeface="+mn-lt"/>
              <a:ea typeface="+mn-ea"/>
              <a:cs typeface="+mn-cs"/>
            </a:endParaRPr>
          </a:p>
        </xdr:txBody>
      </xdr:sp>
      <xdr:sp macro="" textlink="">
        <xdr:nvSpPr>
          <xdr:cNvPr id="87" name="Rectangle: Rounded Corners 86">
            <a:extLst>
              <a:ext uri="{FF2B5EF4-FFF2-40B4-BE49-F238E27FC236}">
                <a16:creationId xmlns:a16="http://schemas.microsoft.com/office/drawing/2014/main" id="{CEAA40EB-6FA6-4802-A2B2-0F2D7AC97CE1}"/>
              </a:ext>
            </a:extLst>
          </xdr:cNvPr>
          <xdr:cNvSpPr/>
        </xdr:nvSpPr>
        <xdr:spPr>
          <a:xfrm>
            <a:off x="8716920" y="1717200"/>
            <a:ext cx="3780000" cy="2376000"/>
          </a:xfrm>
          <a:prstGeom prst="roundRect">
            <a:avLst>
              <a:gd name="adj" fmla="val 4605"/>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9" name="TextBox 88">
            <a:extLst>
              <a:ext uri="{FF2B5EF4-FFF2-40B4-BE49-F238E27FC236}">
                <a16:creationId xmlns:a16="http://schemas.microsoft.com/office/drawing/2014/main" id="{9CAFFF9F-22E8-48F2-8520-C58813A87B67}"/>
              </a:ext>
            </a:extLst>
          </xdr:cNvPr>
          <xdr:cNvSpPr txBox="1"/>
        </xdr:nvSpPr>
        <xdr:spPr>
          <a:xfrm>
            <a:off x="9187502" y="1780620"/>
            <a:ext cx="3285623"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Biểu</a:t>
            </a:r>
            <a:r>
              <a:rPr lang="en-US" sz="1100" b="1" baseline="0">
                <a:solidFill>
                  <a:srgbClr val="00B0F0"/>
                </a:solidFill>
                <a:effectLst/>
                <a:latin typeface="+mn-lt"/>
                <a:ea typeface="+mn-ea"/>
                <a:cs typeface="+mn-cs"/>
              </a:rPr>
              <a:t> đồ thể hiện % nắm giữ đồng COIN theo số tiền</a:t>
            </a:r>
            <a:endParaRPr lang="en-US" sz="1100" b="1">
              <a:solidFill>
                <a:srgbClr val="00B0F0"/>
              </a:solidFill>
              <a:effectLst/>
              <a:latin typeface="+mn-lt"/>
              <a:ea typeface="+mn-ea"/>
              <a:cs typeface="+mn-cs"/>
            </a:endParaRPr>
          </a:p>
        </xdr:txBody>
      </xdr:sp>
      <xdr:sp macro="" textlink="">
        <xdr:nvSpPr>
          <xdr:cNvPr id="90" name="Rectangle: Rounded Corners 89">
            <a:extLst>
              <a:ext uri="{FF2B5EF4-FFF2-40B4-BE49-F238E27FC236}">
                <a16:creationId xmlns:a16="http://schemas.microsoft.com/office/drawing/2014/main" id="{976C3789-A14D-48C8-9E31-D681CC608753}"/>
              </a:ext>
            </a:extLst>
          </xdr:cNvPr>
          <xdr:cNvSpPr/>
        </xdr:nvSpPr>
        <xdr:spPr>
          <a:xfrm>
            <a:off x="12686940" y="1717200"/>
            <a:ext cx="3780000" cy="2376000"/>
          </a:xfrm>
          <a:prstGeom prst="roundRect">
            <a:avLst>
              <a:gd name="adj" fmla="val 4605"/>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2" name="TextBox 91">
            <a:extLst>
              <a:ext uri="{FF2B5EF4-FFF2-40B4-BE49-F238E27FC236}">
                <a16:creationId xmlns:a16="http://schemas.microsoft.com/office/drawing/2014/main" id="{5324061A-FB34-4138-813E-57E5798D8CAE}"/>
              </a:ext>
            </a:extLst>
          </xdr:cNvPr>
          <xdr:cNvSpPr txBox="1"/>
        </xdr:nvSpPr>
        <xdr:spPr>
          <a:xfrm>
            <a:off x="13158338" y="1780620"/>
            <a:ext cx="3285623"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Bảng</a:t>
            </a:r>
            <a:r>
              <a:rPr lang="en-US" sz="1100" b="1" baseline="0">
                <a:solidFill>
                  <a:srgbClr val="00B0F0"/>
                </a:solidFill>
                <a:effectLst/>
                <a:latin typeface="+mn-lt"/>
                <a:ea typeface="+mn-ea"/>
                <a:cs typeface="+mn-cs"/>
              </a:rPr>
              <a:t> thống kê số tiền đầu tư vào các đồng COIN</a:t>
            </a:r>
            <a:endParaRPr lang="en-US" sz="1100" b="1">
              <a:solidFill>
                <a:srgbClr val="00B0F0"/>
              </a:solidFill>
              <a:effectLst/>
              <a:latin typeface="+mn-lt"/>
              <a:ea typeface="+mn-ea"/>
              <a:cs typeface="+mn-cs"/>
            </a:endParaRPr>
          </a:p>
        </xdr:txBody>
      </xdr:sp>
      <xdr:sp macro="" textlink="">
        <xdr:nvSpPr>
          <xdr:cNvPr id="94" name="Rectangle: Rounded Corners 93">
            <a:extLst>
              <a:ext uri="{FF2B5EF4-FFF2-40B4-BE49-F238E27FC236}">
                <a16:creationId xmlns:a16="http://schemas.microsoft.com/office/drawing/2014/main" id="{AD10B8AF-C047-420E-8797-DC6B5B3D381D}"/>
              </a:ext>
            </a:extLst>
          </xdr:cNvPr>
          <xdr:cNvSpPr/>
        </xdr:nvSpPr>
        <xdr:spPr>
          <a:xfrm>
            <a:off x="12847320" y="2217420"/>
            <a:ext cx="3456000" cy="540000"/>
          </a:xfrm>
          <a:prstGeom prst="roundRect">
            <a:avLst/>
          </a:prstGeom>
          <a:solidFill>
            <a:srgbClr val="252526"/>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ONG_HOP!T50">
        <xdr:nvSpPr>
          <xdr:cNvPr id="104" name="TextBox 103">
            <a:extLst>
              <a:ext uri="{FF2B5EF4-FFF2-40B4-BE49-F238E27FC236}">
                <a16:creationId xmlns:a16="http://schemas.microsoft.com/office/drawing/2014/main" id="{C02C7148-567C-42B7-8E22-7B753C81709D}"/>
              </a:ext>
            </a:extLst>
          </xdr:cNvPr>
          <xdr:cNvSpPr txBox="1"/>
        </xdr:nvSpPr>
        <xdr:spPr>
          <a:xfrm>
            <a:off x="13738860" y="2217420"/>
            <a:ext cx="108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94CDD9-DE38-4A95-ADCC-5E73764AB622}" type="TxLink">
              <a:rPr lang="en-US" sz="1100" b="0" i="0" u="none" strike="noStrike">
                <a:solidFill>
                  <a:srgbClr val="0ECB74"/>
                </a:solidFill>
                <a:latin typeface="Calibri"/>
                <a:cs typeface="Calibri"/>
              </a:rPr>
              <a:pPr algn="ctr"/>
              <a:t>BTC</a:t>
            </a:fld>
            <a:endParaRPr lang="en-US" sz="1100">
              <a:solidFill>
                <a:srgbClr val="00B0F0"/>
              </a:solidFill>
            </a:endParaRPr>
          </a:p>
        </xdr:txBody>
      </xdr:sp>
      <xdr:sp macro="" textlink="TONG_HOP!U50">
        <xdr:nvSpPr>
          <xdr:cNvPr id="109" name="TextBox 108">
            <a:extLst>
              <a:ext uri="{FF2B5EF4-FFF2-40B4-BE49-F238E27FC236}">
                <a16:creationId xmlns:a16="http://schemas.microsoft.com/office/drawing/2014/main" id="{A1693613-0965-47CF-AA3C-82D6F2C07EF3}"/>
              </a:ext>
            </a:extLst>
          </xdr:cNvPr>
          <xdr:cNvSpPr txBox="1"/>
        </xdr:nvSpPr>
        <xdr:spPr>
          <a:xfrm>
            <a:off x="14485620" y="2217420"/>
            <a:ext cx="1332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1E1E1F87-B2CB-49E1-91F1-0559927C5FF5}" type="TxLink">
              <a:rPr lang="en-US" sz="1100" b="0" i="0" u="none" strike="noStrike">
                <a:solidFill>
                  <a:srgbClr val="0ECB74"/>
                </a:solidFill>
                <a:latin typeface="Calibri"/>
                <a:cs typeface="Calibri"/>
              </a:rPr>
              <a:pPr algn="r"/>
              <a:t>2,000,000</a:t>
            </a:fld>
            <a:endParaRPr lang="en-US" sz="1100">
              <a:solidFill>
                <a:schemeClr val="bg1"/>
              </a:solidFill>
            </a:endParaRPr>
          </a:p>
        </xdr:txBody>
      </xdr:sp>
      <xdr:sp macro="" textlink="">
        <xdr:nvSpPr>
          <xdr:cNvPr id="114" name="TextBox 113">
            <a:extLst>
              <a:ext uri="{FF2B5EF4-FFF2-40B4-BE49-F238E27FC236}">
                <a16:creationId xmlns:a16="http://schemas.microsoft.com/office/drawing/2014/main" id="{98872280-459C-4B3F-B696-451547727E58}"/>
              </a:ext>
            </a:extLst>
          </xdr:cNvPr>
          <xdr:cNvSpPr txBox="1"/>
        </xdr:nvSpPr>
        <xdr:spPr>
          <a:xfrm>
            <a:off x="15835320" y="2217420"/>
            <a:ext cx="468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solidFill>
                  <a:srgbClr val="FFFF00"/>
                </a:solidFill>
              </a:rPr>
              <a:t>VNĐ</a:t>
            </a:r>
          </a:p>
        </xdr:txBody>
      </xdr:sp>
      <xdr:sp macro="" textlink="">
        <xdr:nvSpPr>
          <xdr:cNvPr id="95" name="Rectangle: Rounded Corners 94">
            <a:extLst>
              <a:ext uri="{FF2B5EF4-FFF2-40B4-BE49-F238E27FC236}">
                <a16:creationId xmlns:a16="http://schemas.microsoft.com/office/drawing/2014/main" id="{B0CE3AC1-D67D-4C32-905E-697AC6FC5564}"/>
              </a:ext>
            </a:extLst>
          </xdr:cNvPr>
          <xdr:cNvSpPr/>
        </xdr:nvSpPr>
        <xdr:spPr>
          <a:xfrm>
            <a:off x="12847320" y="2796540"/>
            <a:ext cx="3456000" cy="540000"/>
          </a:xfrm>
          <a:prstGeom prst="roundRect">
            <a:avLst/>
          </a:prstGeom>
          <a:solidFill>
            <a:srgbClr val="252526"/>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ONG_HOP!T51">
        <xdr:nvSpPr>
          <xdr:cNvPr id="105" name="TextBox 104">
            <a:extLst>
              <a:ext uri="{FF2B5EF4-FFF2-40B4-BE49-F238E27FC236}">
                <a16:creationId xmlns:a16="http://schemas.microsoft.com/office/drawing/2014/main" id="{4D9D6F15-413E-49AC-AD72-48065204EE21}"/>
              </a:ext>
            </a:extLst>
          </xdr:cNvPr>
          <xdr:cNvSpPr txBox="1"/>
        </xdr:nvSpPr>
        <xdr:spPr>
          <a:xfrm>
            <a:off x="13738860" y="2796540"/>
            <a:ext cx="108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C26976-5DB0-4DB0-89AD-9DB5B1E4975C}" type="TxLink">
              <a:rPr lang="en-US" sz="1100" b="0" i="0" u="none" strike="noStrike">
                <a:solidFill>
                  <a:srgbClr val="0ECB74"/>
                </a:solidFill>
                <a:latin typeface="Calibri"/>
                <a:cs typeface="Calibri"/>
              </a:rPr>
              <a:pPr algn="ctr"/>
              <a:t>DOGE</a:t>
            </a:fld>
            <a:endParaRPr lang="en-US" sz="1100">
              <a:solidFill>
                <a:srgbClr val="00B0F0"/>
              </a:solidFill>
            </a:endParaRPr>
          </a:p>
        </xdr:txBody>
      </xdr:sp>
      <xdr:sp macro="" textlink="TONG_HOP!U51">
        <xdr:nvSpPr>
          <xdr:cNvPr id="110" name="TextBox 109">
            <a:extLst>
              <a:ext uri="{FF2B5EF4-FFF2-40B4-BE49-F238E27FC236}">
                <a16:creationId xmlns:a16="http://schemas.microsoft.com/office/drawing/2014/main" id="{51E57AF9-CCAA-4765-9697-C83F614406FF}"/>
              </a:ext>
            </a:extLst>
          </xdr:cNvPr>
          <xdr:cNvSpPr txBox="1"/>
        </xdr:nvSpPr>
        <xdr:spPr>
          <a:xfrm>
            <a:off x="14485620" y="2796540"/>
            <a:ext cx="1332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F36C5E4-AB33-4CA4-AAB0-6863AF2E6BAD}" type="TxLink">
              <a:rPr lang="en-US" sz="1100" b="0" i="0" u="none" strike="noStrike">
                <a:solidFill>
                  <a:srgbClr val="0ECB74"/>
                </a:solidFill>
                <a:latin typeface="Calibri"/>
                <a:cs typeface="Calibri"/>
              </a:rPr>
              <a:pPr algn="r"/>
              <a:t>500,000</a:t>
            </a:fld>
            <a:endParaRPr lang="en-US" sz="1100">
              <a:solidFill>
                <a:schemeClr val="bg1"/>
              </a:solidFill>
            </a:endParaRPr>
          </a:p>
        </xdr:txBody>
      </xdr:sp>
      <xdr:sp macro="" textlink="">
        <xdr:nvSpPr>
          <xdr:cNvPr id="115" name="TextBox 114">
            <a:extLst>
              <a:ext uri="{FF2B5EF4-FFF2-40B4-BE49-F238E27FC236}">
                <a16:creationId xmlns:a16="http://schemas.microsoft.com/office/drawing/2014/main" id="{DA057AA0-DA24-4AAD-8E76-71AC7F9D0CDA}"/>
              </a:ext>
            </a:extLst>
          </xdr:cNvPr>
          <xdr:cNvSpPr txBox="1"/>
        </xdr:nvSpPr>
        <xdr:spPr>
          <a:xfrm>
            <a:off x="15835320" y="2796540"/>
            <a:ext cx="468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solidFill>
                  <a:srgbClr val="FFFF00"/>
                </a:solidFill>
              </a:rPr>
              <a:t>VNĐ</a:t>
            </a:r>
          </a:p>
        </xdr:txBody>
      </xdr:sp>
      <xdr:sp macro="" textlink="">
        <xdr:nvSpPr>
          <xdr:cNvPr id="96" name="Rectangle: Rounded Corners 95">
            <a:extLst>
              <a:ext uri="{FF2B5EF4-FFF2-40B4-BE49-F238E27FC236}">
                <a16:creationId xmlns:a16="http://schemas.microsoft.com/office/drawing/2014/main" id="{1E427C56-D25E-4F64-8466-D327B4C6928B}"/>
              </a:ext>
            </a:extLst>
          </xdr:cNvPr>
          <xdr:cNvSpPr/>
        </xdr:nvSpPr>
        <xdr:spPr>
          <a:xfrm>
            <a:off x="12847320" y="3375660"/>
            <a:ext cx="3456000" cy="540000"/>
          </a:xfrm>
          <a:prstGeom prst="roundRect">
            <a:avLst/>
          </a:prstGeom>
          <a:solidFill>
            <a:srgbClr val="252526"/>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ONG_HOP!T52">
        <xdr:nvSpPr>
          <xdr:cNvPr id="106" name="TextBox 105">
            <a:extLst>
              <a:ext uri="{FF2B5EF4-FFF2-40B4-BE49-F238E27FC236}">
                <a16:creationId xmlns:a16="http://schemas.microsoft.com/office/drawing/2014/main" id="{F8A929DD-0EAF-44DC-AE2C-D20EC930A82D}"/>
              </a:ext>
            </a:extLst>
          </xdr:cNvPr>
          <xdr:cNvSpPr txBox="1"/>
        </xdr:nvSpPr>
        <xdr:spPr>
          <a:xfrm>
            <a:off x="13738860" y="3375660"/>
            <a:ext cx="108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567D8E-C62D-44E2-9A01-19DCF0282B04}" type="TxLink">
              <a:rPr lang="en-US" sz="1100" b="0" i="0" u="none" strike="noStrike">
                <a:solidFill>
                  <a:srgbClr val="0ECB74"/>
                </a:solidFill>
                <a:latin typeface="Calibri"/>
                <a:cs typeface="Calibri"/>
              </a:rPr>
              <a:pPr algn="ctr"/>
              <a:t>XMR</a:t>
            </a:fld>
            <a:endParaRPr lang="en-US" sz="1100">
              <a:solidFill>
                <a:srgbClr val="00B0F0"/>
              </a:solidFill>
            </a:endParaRPr>
          </a:p>
        </xdr:txBody>
      </xdr:sp>
      <xdr:sp macro="" textlink="TONG_HOP!U52">
        <xdr:nvSpPr>
          <xdr:cNvPr id="111" name="TextBox 110">
            <a:extLst>
              <a:ext uri="{FF2B5EF4-FFF2-40B4-BE49-F238E27FC236}">
                <a16:creationId xmlns:a16="http://schemas.microsoft.com/office/drawing/2014/main" id="{DDB0D180-F4BB-438B-B081-30E7247F46D5}"/>
              </a:ext>
            </a:extLst>
          </xdr:cNvPr>
          <xdr:cNvSpPr txBox="1"/>
        </xdr:nvSpPr>
        <xdr:spPr>
          <a:xfrm>
            <a:off x="14485620" y="3375660"/>
            <a:ext cx="1332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44C52F9-5FA9-4196-80C7-6E44A1810D62}" type="TxLink">
              <a:rPr lang="en-US" sz="1100" b="0" i="0" u="none" strike="noStrike">
                <a:solidFill>
                  <a:srgbClr val="0ECB74"/>
                </a:solidFill>
                <a:latin typeface="Calibri"/>
                <a:cs typeface="Calibri"/>
              </a:rPr>
              <a:pPr algn="r"/>
              <a:t>2,500,000</a:t>
            </a:fld>
            <a:endParaRPr lang="en-US" sz="1100">
              <a:solidFill>
                <a:schemeClr val="bg1"/>
              </a:solidFill>
            </a:endParaRPr>
          </a:p>
        </xdr:txBody>
      </xdr:sp>
      <xdr:sp macro="" textlink="">
        <xdr:nvSpPr>
          <xdr:cNvPr id="116" name="TextBox 115">
            <a:extLst>
              <a:ext uri="{FF2B5EF4-FFF2-40B4-BE49-F238E27FC236}">
                <a16:creationId xmlns:a16="http://schemas.microsoft.com/office/drawing/2014/main" id="{88624537-0D36-47F3-A02C-0BB59B667D7B}"/>
              </a:ext>
            </a:extLst>
          </xdr:cNvPr>
          <xdr:cNvSpPr txBox="1"/>
        </xdr:nvSpPr>
        <xdr:spPr>
          <a:xfrm>
            <a:off x="15835320" y="3375660"/>
            <a:ext cx="468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solidFill>
                  <a:srgbClr val="FFFF00"/>
                </a:solidFill>
              </a:rPr>
              <a:t>VNĐ</a:t>
            </a:r>
          </a:p>
        </xdr:txBody>
      </xdr:sp>
      <xdr:grpSp>
        <xdr:nvGrpSpPr>
          <xdr:cNvPr id="120" name="Group 119">
            <a:extLst>
              <a:ext uri="{FF2B5EF4-FFF2-40B4-BE49-F238E27FC236}">
                <a16:creationId xmlns:a16="http://schemas.microsoft.com/office/drawing/2014/main" id="{B970F24A-717A-4D7B-8908-EB3E8611B830}"/>
              </a:ext>
            </a:extLst>
          </xdr:cNvPr>
          <xdr:cNvGrpSpPr/>
        </xdr:nvGrpSpPr>
        <xdr:grpSpPr>
          <a:xfrm>
            <a:off x="5402220" y="4323240"/>
            <a:ext cx="3096000" cy="3240000"/>
            <a:chOff x="13345800" y="4315620"/>
            <a:chExt cx="3096000" cy="3240000"/>
          </a:xfrm>
        </xdr:grpSpPr>
        <xdr:sp macro="" textlink="">
          <xdr:nvSpPr>
            <xdr:cNvPr id="121" name="Rectangle: Rounded Corners 120">
              <a:extLst>
                <a:ext uri="{FF2B5EF4-FFF2-40B4-BE49-F238E27FC236}">
                  <a16:creationId xmlns:a16="http://schemas.microsoft.com/office/drawing/2014/main" id="{CC4E21DD-8967-4CDB-8BB0-2816A16883D5}"/>
                </a:ext>
              </a:extLst>
            </xdr:cNvPr>
            <xdr:cNvSpPr/>
          </xdr:nvSpPr>
          <xdr:spPr>
            <a:xfrm>
              <a:off x="13345800" y="4315620"/>
              <a:ext cx="3096000" cy="3240000"/>
            </a:xfrm>
            <a:prstGeom prst="roundRect">
              <a:avLst>
                <a:gd name="adj" fmla="val 3322"/>
              </a:avLst>
            </a:prstGeom>
            <a:blipFill>
              <a:blip xmlns:r="http://schemas.openxmlformats.org/officeDocument/2006/relationships" r:embed="rId32">
                <a:alphaModFix amt="35000"/>
                <a:extLst>
                  <a:ext uri="{28A0092B-C50C-407E-A947-70E740481C1C}">
                    <a14:useLocalDpi xmlns:a14="http://schemas.microsoft.com/office/drawing/2010/main" val="0"/>
                  </a:ext>
                  <a:ext uri="{837473B0-CC2E-450A-ABE3-18F120FF3D39}">
                    <a1611:picAttrSrcUrl xmlns:a1611="http://schemas.microsoft.com/office/drawing/2016/11/main" r:id="rId33"/>
                  </a:ext>
                </a:extLst>
              </a:blip>
              <a:stretch>
                <a:fillRect/>
              </a:stretch>
            </a:blipFill>
            <a:ln w="3175">
              <a:solidFill>
                <a:schemeClr val="tx1">
                  <a:lumMod val="75000"/>
                  <a:lumOff val="25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2" name="TextBox 121">
              <a:extLst>
                <a:ext uri="{FF2B5EF4-FFF2-40B4-BE49-F238E27FC236}">
                  <a16:creationId xmlns:a16="http://schemas.microsoft.com/office/drawing/2014/main" id="{91C03381-5AD8-4FA5-8147-B7C897972F1C}"/>
                </a:ext>
              </a:extLst>
            </xdr:cNvPr>
            <xdr:cNvSpPr txBox="1"/>
          </xdr:nvSpPr>
          <xdr:spPr>
            <a:xfrm>
              <a:off x="13792200" y="4361340"/>
              <a:ext cx="2556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rPr>
                <a:t>Tổng</a:t>
              </a:r>
              <a:r>
                <a:rPr lang="en-US" sz="1100" b="1" baseline="0">
                  <a:solidFill>
                    <a:srgbClr val="00B0F0"/>
                  </a:solidFill>
                </a:rPr>
                <a:t> quan tài khoản đầu tư</a:t>
              </a:r>
              <a:endParaRPr lang="en-US" sz="1100" b="1">
                <a:solidFill>
                  <a:srgbClr val="00B0F0"/>
                </a:solidFill>
              </a:endParaRPr>
            </a:p>
          </xdr:txBody>
        </xdr:sp>
        <xdr:pic>
          <xdr:nvPicPr>
            <xdr:cNvPr id="123" name="Picture 122">
              <a:extLst>
                <a:ext uri="{FF2B5EF4-FFF2-40B4-BE49-F238E27FC236}">
                  <a16:creationId xmlns:a16="http://schemas.microsoft.com/office/drawing/2014/main" id="{DFAB39F4-5EA3-48DB-A05C-E6BF85126828}"/>
                </a:ext>
              </a:extLst>
            </xdr:cNvPr>
            <xdr:cNvPicPr>
              <a:picLocks noChangeAspect="1"/>
            </xdr:cNvPicPr>
          </xdr:nvPicPr>
          <xdr:blipFill>
            <a:blip xmlns:r="http://schemas.openxmlformats.org/officeDocument/2006/relationships" r:embed="rId34"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13456920" y="439734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sp macro="" textlink="">
          <xdr:nvSpPr>
            <xdr:cNvPr id="124" name="Rectangle: Rounded Corners 123">
              <a:extLst>
                <a:ext uri="{FF2B5EF4-FFF2-40B4-BE49-F238E27FC236}">
                  <a16:creationId xmlns:a16="http://schemas.microsoft.com/office/drawing/2014/main" id="{BD816155-2BEC-42D9-AD00-2762617E2326}"/>
                </a:ext>
              </a:extLst>
            </xdr:cNvPr>
            <xdr:cNvSpPr/>
          </xdr:nvSpPr>
          <xdr:spPr>
            <a:xfrm>
              <a:off x="14353800" y="4815840"/>
              <a:ext cx="1080000" cy="1080000"/>
            </a:xfrm>
            <a:prstGeom prst="roundRect">
              <a:avLst/>
            </a:prstGeom>
            <a:solidFill>
              <a:srgbClr val="F8D7DA">
                <a:alpha val="80000"/>
              </a:srgb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5" name="Rectangle: Rounded Corners 124">
              <a:extLst>
                <a:ext uri="{FF2B5EF4-FFF2-40B4-BE49-F238E27FC236}">
                  <a16:creationId xmlns:a16="http://schemas.microsoft.com/office/drawing/2014/main" id="{B762D5DB-5EC8-4745-A221-A882F17206A3}"/>
                </a:ext>
              </a:extLst>
            </xdr:cNvPr>
            <xdr:cNvSpPr/>
          </xdr:nvSpPr>
          <xdr:spPr>
            <a:xfrm>
              <a:off x="15133200" y="6210300"/>
              <a:ext cx="1080000" cy="1080000"/>
            </a:xfrm>
            <a:prstGeom prst="roundRect">
              <a:avLst/>
            </a:prstGeom>
            <a:solidFill>
              <a:srgbClr val="FFF3CD">
                <a:alpha val="80000"/>
              </a:srgb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Rectangle: Rounded Corners 125">
              <a:extLst>
                <a:ext uri="{FF2B5EF4-FFF2-40B4-BE49-F238E27FC236}">
                  <a16:creationId xmlns:a16="http://schemas.microsoft.com/office/drawing/2014/main" id="{156739C3-BB75-4618-99EB-F3AD2E4F017F}"/>
                </a:ext>
              </a:extLst>
            </xdr:cNvPr>
            <xdr:cNvSpPr/>
          </xdr:nvSpPr>
          <xdr:spPr>
            <a:xfrm>
              <a:off x="13574400" y="6210300"/>
              <a:ext cx="1080000" cy="1080000"/>
            </a:xfrm>
            <a:prstGeom prst="roundRect">
              <a:avLst/>
            </a:prstGeom>
            <a:solidFill>
              <a:srgbClr val="CFF4FC">
                <a:alpha val="80000"/>
              </a:srgb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DAU_TU!L8">
          <xdr:nvSpPr>
            <xdr:cNvPr id="127" name="TextBox 126">
              <a:extLst>
                <a:ext uri="{FF2B5EF4-FFF2-40B4-BE49-F238E27FC236}">
                  <a16:creationId xmlns:a16="http://schemas.microsoft.com/office/drawing/2014/main" id="{5FCC5F44-7920-4272-A199-5DA7622CDE5B}"/>
                </a:ext>
              </a:extLst>
            </xdr:cNvPr>
            <xdr:cNvSpPr txBox="1"/>
          </xdr:nvSpPr>
          <xdr:spPr>
            <a:xfrm>
              <a:off x="14353800" y="4815840"/>
              <a:ext cx="108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C49CC0-D3AD-4835-8038-A9695A3577ED}" type="TxLink">
                <a:rPr lang="en-US" sz="1100" b="0" i="0" u="none" strike="noStrike">
                  <a:solidFill>
                    <a:schemeClr val="tx1">
                      <a:lumMod val="75000"/>
                      <a:lumOff val="25000"/>
                    </a:schemeClr>
                  </a:solidFill>
                  <a:latin typeface="Calibri"/>
                  <a:cs typeface="Calibri"/>
                </a:rPr>
                <a:pPr algn="ctr"/>
                <a:t>Số tiền đầu tư có thể có:</a:t>
              </a:fld>
              <a:endParaRPr lang="en-US" sz="1100">
                <a:solidFill>
                  <a:schemeClr val="tx1">
                    <a:lumMod val="75000"/>
                    <a:lumOff val="25000"/>
                  </a:schemeClr>
                </a:solidFill>
              </a:endParaRPr>
            </a:p>
          </xdr:txBody>
        </xdr:sp>
        <xdr:sp macro="" textlink="DAU_TU!N8">
          <xdr:nvSpPr>
            <xdr:cNvPr id="128" name="TextBox 127">
              <a:extLst>
                <a:ext uri="{FF2B5EF4-FFF2-40B4-BE49-F238E27FC236}">
                  <a16:creationId xmlns:a16="http://schemas.microsoft.com/office/drawing/2014/main" id="{022BE766-33F2-4BD4-BF8B-E5F7EC4BF125}"/>
                </a:ext>
              </a:extLst>
            </xdr:cNvPr>
            <xdr:cNvSpPr txBox="1"/>
          </xdr:nvSpPr>
          <xdr:spPr>
            <a:xfrm>
              <a:off x="14353800" y="4995840"/>
              <a:ext cx="1080000" cy="90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58BD50-0BEF-469C-B3C6-50AFD5BDCC0A}" type="TxLink">
                <a:rPr lang="en-US" sz="1200" b="1" i="0" u="none" strike="noStrike">
                  <a:solidFill>
                    <a:srgbClr val="002060"/>
                  </a:solidFill>
                  <a:latin typeface="Calibri"/>
                  <a:cs typeface="Calibri"/>
                </a:rPr>
                <a:pPr algn="ctr"/>
                <a:t> 8,950,000 </a:t>
              </a:fld>
              <a:endParaRPr lang="en-US" sz="1200" b="1">
                <a:solidFill>
                  <a:srgbClr val="002060"/>
                </a:solidFill>
              </a:endParaRPr>
            </a:p>
          </xdr:txBody>
        </xdr:sp>
        <xdr:sp macro="" textlink="DAU_TU!L9">
          <xdr:nvSpPr>
            <xdr:cNvPr id="129" name="TextBox 128">
              <a:extLst>
                <a:ext uri="{FF2B5EF4-FFF2-40B4-BE49-F238E27FC236}">
                  <a16:creationId xmlns:a16="http://schemas.microsoft.com/office/drawing/2014/main" id="{F8CD6F22-B82F-4D46-B949-6FC9B2C5D914}"/>
                </a:ext>
              </a:extLst>
            </xdr:cNvPr>
            <xdr:cNvSpPr txBox="1"/>
          </xdr:nvSpPr>
          <xdr:spPr>
            <a:xfrm>
              <a:off x="13574400" y="6210300"/>
              <a:ext cx="108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C7AC01-1C6E-4F19-BE26-01825FF9D6AF}" type="TxLink">
                <a:rPr lang="en-US" sz="1100" b="0" i="0" u="none" strike="noStrike">
                  <a:solidFill>
                    <a:schemeClr val="tx1">
                      <a:lumMod val="75000"/>
                      <a:lumOff val="25000"/>
                    </a:schemeClr>
                  </a:solidFill>
                  <a:latin typeface="Calibri"/>
                  <a:cs typeface="Calibri"/>
                </a:rPr>
                <a:pPr algn="ctr"/>
                <a:t>Tổng số tiền chưa đem đi đầu tư:</a:t>
              </a:fld>
              <a:endParaRPr lang="en-US" sz="1100">
                <a:solidFill>
                  <a:schemeClr val="tx1">
                    <a:lumMod val="75000"/>
                    <a:lumOff val="25000"/>
                  </a:schemeClr>
                </a:solidFill>
              </a:endParaRPr>
            </a:p>
          </xdr:txBody>
        </xdr:sp>
        <xdr:sp macro="" textlink="DAU_TU!N9">
          <xdr:nvSpPr>
            <xdr:cNvPr id="130" name="TextBox 129">
              <a:extLst>
                <a:ext uri="{FF2B5EF4-FFF2-40B4-BE49-F238E27FC236}">
                  <a16:creationId xmlns:a16="http://schemas.microsoft.com/office/drawing/2014/main" id="{C24D8D7D-996D-4104-A9E7-2ABC3CA253AB}"/>
                </a:ext>
              </a:extLst>
            </xdr:cNvPr>
            <xdr:cNvSpPr txBox="1"/>
          </xdr:nvSpPr>
          <xdr:spPr>
            <a:xfrm>
              <a:off x="13574400" y="6390300"/>
              <a:ext cx="1080000" cy="90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84DF03-EC09-4D2F-A266-A7F9D28AAC93}" type="TxLink">
                <a:rPr lang="en-US" sz="1200" b="1" i="0" u="none" strike="noStrike">
                  <a:solidFill>
                    <a:srgbClr val="002060"/>
                  </a:solidFill>
                  <a:latin typeface="Calibri"/>
                  <a:cs typeface="Calibri"/>
                </a:rPr>
                <a:pPr algn="ctr"/>
                <a:t>3,950,000</a:t>
              </a:fld>
              <a:endParaRPr lang="en-US" sz="1400" b="1">
                <a:solidFill>
                  <a:srgbClr val="002060"/>
                </a:solidFill>
              </a:endParaRPr>
            </a:p>
          </xdr:txBody>
        </xdr:sp>
        <xdr:sp macro="" textlink="DAU_TU!L10">
          <xdr:nvSpPr>
            <xdr:cNvPr id="131" name="TextBox 130">
              <a:extLst>
                <a:ext uri="{FF2B5EF4-FFF2-40B4-BE49-F238E27FC236}">
                  <a16:creationId xmlns:a16="http://schemas.microsoft.com/office/drawing/2014/main" id="{8B538526-D7CD-4F5D-A5EC-2F3E7E61C1CD}"/>
                </a:ext>
              </a:extLst>
            </xdr:cNvPr>
            <xdr:cNvSpPr txBox="1"/>
          </xdr:nvSpPr>
          <xdr:spPr>
            <a:xfrm>
              <a:off x="15133200" y="6210300"/>
              <a:ext cx="108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5F34F1-B4EA-44A2-8584-780EE946F0B3}" type="TxLink">
                <a:rPr lang="en-US" sz="1100" b="0" i="0" u="none" strike="noStrike">
                  <a:solidFill>
                    <a:schemeClr val="tx1">
                      <a:lumMod val="75000"/>
                      <a:lumOff val="25000"/>
                    </a:schemeClr>
                  </a:solidFill>
                  <a:latin typeface="Calibri"/>
                  <a:cs typeface="Calibri"/>
                </a:rPr>
                <a:pPr algn="ctr"/>
                <a:t>Tổng số tiền có thể lãi lỗ:</a:t>
              </a:fld>
              <a:endParaRPr lang="en-US" sz="1100">
                <a:solidFill>
                  <a:schemeClr val="tx1">
                    <a:lumMod val="75000"/>
                    <a:lumOff val="25000"/>
                  </a:schemeClr>
                </a:solidFill>
              </a:endParaRPr>
            </a:p>
          </xdr:txBody>
        </xdr:sp>
        <xdr:sp macro="" textlink="DAU_TU!N10">
          <xdr:nvSpPr>
            <xdr:cNvPr id="132" name="TextBox 131">
              <a:extLst>
                <a:ext uri="{FF2B5EF4-FFF2-40B4-BE49-F238E27FC236}">
                  <a16:creationId xmlns:a16="http://schemas.microsoft.com/office/drawing/2014/main" id="{08CC25D7-AE1D-46D9-99B8-42E5634573D8}"/>
                </a:ext>
              </a:extLst>
            </xdr:cNvPr>
            <xdr:cNvSpPr txBox="1"/>
          </xdr:nvSpPr>
          <xdr:spPr>
            <a:xfrm>
              <a:off x="15133200" y="6390300"/>
              <a:ext cx="1080000" cy="90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E4C429-4BC0-46BC-8899-7CDBA69376BB}" type="TxLink">
                <a:rPr lang="en-US" sz="1200" b="1" i="0" u="none" strike="noStrike">
                  <a:solidFill>
                    <a:srgbClr val="002060"/>
                  </a:solidFill>
                  <a:latin typeface="Calibri"/>
                  <a:cs typeface="Calibri"/>
                </a:rPr>
                <a:pPr algn="ctr"/>
                <a:t>-5,000,000</a:t>
              </a:fld>
              <a:endParaRPr lang="en-US" sz="1400" b="1">
                <a:solidFill>
                  <a:srgbClr val="002060"/>
                </a:solidFill>
              </a:endParaRPr>
            </a:p>
          </xdr:txBody>
        </xdr:sp>
        <xdr:sp macro="" textlink="DAU_TU!N8">
          <xdr:nvSpPr>
            <xdr:cNvPr id="133" name="TextBox 132">
              <a:extLst>
                <a:ext uri="{FF2B5EF4-FFF2-40B4-BE49-F238E27FC236}">
                  <a16:creationId xmlns:a16="http://schemas.microsoft.com/office/drawing/2014/main" id="{82C5762A-FDEC-4350-B78F-C50954F621E6}"/>
                </a:ext>
              </a:extLst>
            </xdr:cNvPr>
            <xdr:cNvSpPr txBox="1"/>
          </xdr:nvSpPr>
          <xdr:spPr>
            <a:xfrm>
              <a:off x="14533800" y="5535840"/>
              <a:ext cx="72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accent2">
                      <a:lumMod val="75000"/>
                    </a:schemeClr>
                  </a:solidFill>
                  <a:latin typeface="Calibri"/>
                  <a:cs typeface="Calibri"/>
                </a:rPr>
                <a:t>VNĐ</a:t>
              </a:r>
              <a:endParaRPr lang="en-US" sz="1200" b="1">
                <a:solidFill>
                  <a:schemeClr val="accent2">
                    <a:lumMod val="75000"/>
                  </a:schemeClr>
                </a:solidFill>
              </a:endParaRPr>
            </a:p>
          </xdr:txBody>
        </xdr:sp>
        <xdr:sp macro="" textlink="DAU_TU!N8">
          <xdr:nvSpPr>
            <xdr:cNvPr id="134" name="TextBox 133">
              <a:extLst>
                <a:ext uri="{FF2B5EF4-FFF2-40B4-BE49-F238E27FC236}">
                  <a16:creationId xmlns:a16="http://schemas.microsoft.com/office/drawing/2014/main" id="{3D8B844E-0942-4ED7-9C93-EA5A9204CDA2}"/>
                </a:ext>
              </a:extLst>
            </xdr:cNvPr>
            <xdr:cNvSpPr txBox="1"/>
          </xdr:nvSpPr>
          <xdr:spPr>
            <a:xfrm>
              <a:off x="13754400" y="6930300"/>
              <a:ext cx="72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accent2">
                      <a:lumMod val="75000"/>
                    </a:schemeClr>
                  </a:solidFill>
                  <a:latin typeface="Calibri"/>
                  <a:cs typeface="Calibri"/>
                </a:rPr>
                <a:t>VNĐ</a:t>
              </a:r>
              <a:endParaRPr lang="en-US" sz="1200" b="1">
                <a:solidFill>
                  <a:schemeClr val="accent2">
                    <a:lumMod val="75000"/>
                  </a:schemeClr>
                </a:solidFill>
              </a:endParaRPr>
            </a:p>
          </xdr:txBody>
        </xdr:sp>
        <xdr:sp macro="" textlink="DAU_TU!N8">
          <xdr:nvSpPr>
            <xdr:cNvPr id="135" name="TextBox 134">
              <a:extLst>
                <a:ext uri="{FF2B5EF4-FFF2-40B4-BE49-F238E27FC236}">
                  <a16:creationId xmlns:a16="http://schemas.microsoft.com/office/drawing/2014/main" id="{50B8AA4E-94F9-498C-89BB-7E84664501EB}"/>
                </a:ext>
              </a:extLst>
            </xdr:cNvPr>
            <xdr:cNvSpPr txBox="1"/>
          </xdr:nvSpPr>
          <xdr:spPr>
            <a:xfrm>
              <a:off x="15313200" y="6930300"/>
              <a:ext cx="72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accent2">
                      <a:lumMod val="75000"/>
                    </a:schemeClr>
                  </a:solidFill>
                  <a:latin typeface="Calibri"/>
                  <a:cs typeface="Calibri"/>
                </a:rPr>
                <a:t>VNĐ</a:t>
              </a:r>
              <a:endParaRPr lang="en-US" sz="1200" b="1">
                <a:solidFill>
                  <a:schemeClr val="accent2">
                    <a:lumMod val="75000"/>
                  </a:schemeClr>
                </a:solidFill>
              </a:endParaRPr>
            </a:p>
          </xdr:txBody>
        </xdr:sp>
      </xdr:grpSp>
      <xdr:pic>
        <xdr:nvPicPr>
          <xdr:cNvPr id="57" name="Picture 56">
            <a:extLst>
              <a:ext uri="{FF2B5EF4-FFF2-40B4-BE49-F238E27FC236}">
                <a16:creationId xmlns:a16="http://schemas.microsoft.com/office/drawing/2014/main" id="{007C5951-A8D1-4DE8-B415-4D787ABB6157}"/>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837473B0-CC2E-450A-ABE3-18F120FF3D39}">
                <a1611:picAttrSrcUrl xmlns:a1611="http://schemas.microsoft.com/office/drawing/2016/11/main" r:id="rId36"/>
              </a:ext>
            </a:extLst>
          </a:blip>
          <a:stretch>
            <a:fillRect/>
          </a:stretch>
        </xdr:blipFill>
        <xdr:spPr>
          <a:xfrm>
            <a:off x="13060680" y="2307420"/>
            <a:ext cx="360000" cy="360000"/>
          </a:xfrm>
          <a:prstGeom prst="rect">
            <a:avLst/>
          </a:prstGeom>
        </xdr:spPr>
      </xdr:pic>
      <xdr:pic>
        <xdr:nvPicPr>
          <xdr:cNvPr id="60" name="Picture 59">
            <a:extLst>
              <a:ext uri="{FF2B5EF4-FFF2-40B4-BE49-F238E27FC236}">
                <a16:creationId xmlns:a16="http://schemas.microsoft.com/office/drawing/2014/main" id="{A147041C-9CC3-4194-9F39-6B4E531E5542}"/>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 uri="{837473B0-CC2E-450A-ABE3-18F120FF3D39}">
                <a1611:picAttrSrcUrl xmlns:a1611="http://schemas.microsoft.com/office/drawing/2016/11/main" r:id="rId38"/>
              </a:ext>
            </a:extLst>
          </a:blip>
          <a:stretch>
            <a:fillRect/>
          </a:stretch>
        </xdr:blipFill>
        <xdr:spPr>
          <a:xfrm>
            <a:off x="13060680" y="2886540"/>
            <a:ext cx="360000" cy="360000"/>
          </a:xfrm>
          <a:prstGeom prst="rect">
            <a:avLst/>
          </a:prstGeom>
        </xdr:spPr>
      </xdr:pic>
      <xdr:pic>
        <xdr:nvPicPr>
          <xdr:cNvPr id="62" name="Picture 61">
            <a:extLst>
              <a:ext uri="{FF2B5EF4-FFF2-40B4-BE49-F238E27FC236}">
                <a16:creationId xmlns:a16="http://schemas.microsoft.com/office/drawing/2014/main" id="{919CC0A5-9D8C-463F-AC28-532E6C9791DC}"/>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 uri="{837473B0-CC2E-450A-ABE3-18F120FF3D39}">
                <a1611:picAttrSrcUrl xmlns:a1611="http://schemas.microsoft.com/office/drawing/2016/11/main" r:id="rId40"/>
              </a:ext>
            </a:extLst>
          </a:blip>
          <a:stretch>
            <a:fillRect/>
          </a:stretch>
        </xdr:blipFill>
        <xdr:spPr>
          <a:xfrm>
            <a:off x="13060680" y="3465660"/>
            <a:ext cx="360000" cy="360000"/>
          </a:xfrm>
          <a:prstGeom prst="rect">
            <a:avLst/>
          </a:prstGeom>
        </xdr:spPr>
      </xdr:pic>
      <xdr:pic>
        <xdr:nvPicPr>
          <xdr:cNvPr id="64" name="Picture 63">
            <a:extLst>
              <a:ext uri="{FF2B5EF4-FFF2-40B4-BE49-F238E27FC236}">
                <a16:creationId xmlns:a16="http://schemas.microsoft.com/office/drawing/2014/main" id="{1D1BAEBB-DD94-4068-AF01-EA8BFA6B6E67}"/>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 uri="{837473B0-CC2E-450A-ABE3-18F120FF3D39}">
                <a1611:picAttrSrcUrl xmlns:a1611="http://schemas.microsoft.com/office/drawing/2016/11/main" r:id="rId42"/>
              </a:ext>
            </a:extLst>
          </a:blip>
          <a:stretch>
            <a:fillRect/>
          </a:stretch>
        </xdr:blipFill>
        <xdr:spPr>
          <a:xfrm>
            <a:off x="12824460" y="1811857"/>
            <a:ext cx="288000" cy="288000"/>
          </a:xfrm>
          <a:prstGeom prst="rect">
            <a:avLst/>
          </a:prstGeom>
        </xdr:spPr>
      </xdr:pic>
      <xdr:sp macro="" textlink="">
        <xdr:nvSpPr>
          <xdr:cNvPr id="102" name="TextBox 101">
            <a:extLst>
              <a:ext uri="{FF2B5EF4-FFF2-40B4-BE49-F238E27FC236}">
                <a16:creationId xmlns:a16="http://schemas.microsoft.com/office/drawing/2014/main" id="{66F95F62-C400-483B-95D7-8B0A288EFCBB}"/>
              </a:ext>
            </a:extLst>
          </xdr:cNvPr>
          <xdr:cNvSpPr txBox="1"/>
        </xdr:nvSpPr>
        <xdr:spPr>
          <a:xfrm>
            <a:off x="13158338" y="4417140"/>
            <a:ext cx="3285623"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Số</a:t>
            </a:r>
            <a:r>
              <a:rPr lang="en-US" sz="1100" b="1" baseline="0">
                <a:solidFill>
                  <a:srgbClr val="00B0F0"/>
                </a:solidFill>
                <a:effectLst/>
                <a:latin typeface="+mn-lt"/>
                <a:ea typeface="+mn-ea"/>
                <a:cs typeface="+mn-cs"/>
              </a:rPr>
              <a:t> lượng các đồng COIN đang nắm giữ</a:t>
            </a:r>
            <a:endParaRPr lang="en-US" sz="1100" b="1">
              <a:solidFill>
                <a:srgbClr val="00B0F0"/>
              </a:solidFill>
              <a:effectLst/>
              <a:latin typeface="+mn-lt"/>
              <a:ea typeface="+mn-ea"/>
              <a:cs typeface="+mn-cs"/>
            </a:endParaRPr>
          </a:p>
        </xdr:txBody>
      </xdr:sp>
      <xdr:pic>
        <xdr:nvPicPr>
          <xdr:cNvPr id="103" name="Picture 102">
            <a:extLst>
              <a:ext uri="{FF2B5EF4-FFF2-40B4-BE49-F238E27FC236}">
                <a16:creationId xmlns:a16="http://schemas.microsoft.com/office/drawing/2014/main" id="{89C09474-BD1D-4CFF-B6BA-7D47352B64D6}"/>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 uri="{837473B0-CC2E-450A-ABE3-18F120FF3D39}">
                <a1611:picAttrSrcUrl xmlns:a1611="http://schemas.microsoft.com/office/drawing/2016/11/main" r:id="rId42"/>
              </a:ext>
            </a:extLst>
          </a:blip>
          <a:stretch>
            <a:fillRect/>
          </a:stretch>
        </xdr:blipFill>
        <xdr:spPr>
          <a:xfrm>
            <a:off x="12824460" y="4448377"/>
            <a:ext cx="288000" cy="288000"/>
          </a:xfrm>
          <a:prstGeom prst="rect">
            <a:avLst/>
          </a:prstGeom>
        </xdr:spPr>
      </xdr:pic>
      <xdr:sp macro="" textlink="">
        <xdr:nvSpPr>
          <xdr:cNvPr id="113" name="Rectangle: Rounded Corners 112">
            <a:extLst>
              <a:ext uri="{FF2B5EF4-FFF2-40B4-BE49-F238E27FC236}">
                <a16:creationId xmlns:a16="http://schemas.microsoft.com/office/drawing/2014/main" id="{A63192C0-9859-4176-84D4-D016FC06CA07}"/>
              </a:ext>
            </a:extLst>
          </xdr:cNvPr>
          <xdr:cNvSpPr/>
        </xdr:nvSpPr>
        <xdr:spPr>
          <a:xfrm>
            <a:off x="12847320" y="4823460"/>
            <a:ext cx="3456000" cy="828000"/>
          </a:xfrm>
          <a:prstGeom prst="roundRect">
            <a:avLst/>
          </a:prstGeom>
          <a:blipFill dpi="0" rotWithShape="1">
            <a:blip xmlns:r="http://schemas.openxmlformats.org/officeDocument/2006/relationships" r:embed="rId43" cstate="print">
              <a:alphaModFix amt="20000"/>
              <a:extLst>
                <a:ext uri="{28A0092B-C50C-407E-A947-70E740481C1C}">
                  <a14:useLocalDpi xmlns:a14="http://schemas.microsoft.com/office/drawing/2010/main" val="0"/>
                </a:ext>
                <a:ext uri="{837473B0-CC2E-450A-ABE3-18F120FF3D39}">
                  <a1611:picAttrSrcUrl xmlns:a1611="http://schemas.microsoft.com/office/drawing/2016/11/main" r:id="rId44"/>
                </a:ext>
              </a:extLst>
            </a:blip>
            <a:srcRect/>
            <a:stretch>
              <a:fillRect/>
            </a:stretch>
          </a:blipFill>
          <a:ln w="3175">
            <a:noFill/>
          </a:ln>
          <a:effectLst>
            <a:glow rad="254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7" name="Rectangle: Rounded Corners 116">
            <a:extLst>
              <a:ext uri="{FF2B5EF4-FFF2-40B4-BE49-F238E27FC236}">
                <a16:creationId xmlns:a16="http://schemas.microsoft.com/office/drawing/2014/main" id="{9CB8F8BD-AB08-430C-AA19-F3C528219D2E}"/>
              </a:ext>
            </a:extLst>
          </xdr:cNvPr>
          <xdr:cNvSpPr/>
        </xdr:nvSpPr>
        <xdr:spPr>
          <a:xfrm>
            <a:off x="12847320" y="5695950"/>
            <a:ext cx="3456000" cy="828000"/>
          </a:xfrm>
          <a:prstGeom prst="roundRect">
            <a:avLst/>
          </a:prstGeom>
          <a:blipFill dpi="0" rotWithShape="1">
            <a:blip xmlns:r="http://schemas.openxmlformats.org/officeDocument/2006/relationships" r:embed="rId43" cstate="print">
              <a:alphaModFix amt="20000"/>
              <a:extLst>
                <a:ext uri="{28A0092B-C50C-407E-A947-70E740481C1C}">
                  <a14:useLocalDpi xmlns:a14="http://schemas.microsoft.com/office/drawing/2010/main" val="0"/>
                </a:ext>
                <a:ext uri="{837473B0-CC2E-450A-ABE3-18F120FF3D39}">
                  <a1611:picAttrSrcUrl xmlns:a1611="http://schemas.microsoft.com/office/drawing/2016/11/main" r:id="rId44"/>
                </a:ext>
              </a:extLst>
            </a:blip>
            <a:srcRect/>
            <a:stretch>
              <a:fillRect/>
            </a:stretch>
          </a:blipFill>
          <a:ln w="3175">
            <a:noFill/>
          </a:ln>
          <a:effectLst>
            <a:glow rad="254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8" name="Rectangle: Rounded Corners 117">
            <a:extLst>
              <a:ext uri="{FF2B5EF4-FFF2-40B4-BE49-F238E27FC236}">
                <a16:creationId xmlns:a16="http://schemas.microsoft.com/office/drawing/2014/main" id="{E1F58AA3-B8BE-4195-9731-DB7D0D97B739}"/>
              </a:ext>
            </a:extLst>
          </xdr:cNvPr>
          <xdr:cNvSpPr/>
        </xdr:nvSpPr>
        <xdr:spPr>
          <a:xfrm>
            <a:off x="12847320" y="6568440"/>
            <a:ext cx="3456000" cy="828000"/>
          </a:xfrm>
          <a:prstGeom prst="roundRect">
            <a:avLst/>
          </a:prstGeom>
          <a:blipFill dpi="0" rotWithShape="1">
            <a:blip xmlns:r="http://schemas.openxmlformats.org/officeDocument/2006/relationships" r:embed="rId43" cstate="print">
              <a:alphaModFix amt="20000"/>
              <a:extLst>
                <a:ext uri="{28A0092B-C50C-407E-A947-70E740481C1C}">
                  <a14:useLocalDpi xmlns:a14="http://schemas.microsoft.com/office/drawing/2010/main" val="0"/>
                </a:ext>
                <a:ext uri="{837473B0-CC2E-450A-ABE3-18F120FF3D39}">
                  <a1611:picAttrSrcUrl xmlns:a1611="http://schemas.microsoft.com/office/drawing/2016/11/main" r:id="rId44"/>
                </a:ext>
              </a:extLst>
            </a:blip>
            <a:srcRect/>
            <a:stretch>
              <a:fillRect/>
            </a:stretch>
          </a:blipFill>
          <a:ln w="3175">
            <a:noFill/>
          </a:ln>
          <a:effectLst>
            <a:glow rad="254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119" name="Picture 118">
            <a:extLst>
              <a:ext uri="{FF2B5EF4-FFF2-40B4-BE49-F238E27FC236}">
                <a16:creationId xmlns:a16="http://schemas.microsoft.com/office/drawing/2014/main" id="{7EE97696-DC5A-4748-921C-92F40116F36C}"/>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837473B0-CC2E-450A-ABE3-18F120FF3D39}">
                <a1611:picAttrSrcUrl xmlns:a1611="http://schemas.microsoft.com/office/drawing/2016/11/main" r:id="rId36"/>
              </a:ext>
            </a:extLst>
          </a:blip>
          <a:stretch>
            <a:fillRect/>
          </a:stretch>
        </xdr:blipFill>
        <xdr:spPr>
          <a:xfrm>
            <a:off x="13091160" y="4967460"/>
            <a:ext cx="540000" cy="540000"/>
          </a:xfrm>
          <a:prstGeom prst="round2DiagRect">
            <a:avLst>
              <a:gd name="adj1" fmla="val 50000"/>
              <a:gd name="adj2" fmla="val 50000"/>
            </a:avLst>
          </a:prstGeom>
          <a:ln w="88900" cap="sq">
            <a:noFill/>
            <a:miter lim="800000"/>
          </a:ln>
          <a:effectLst>
            <a:outerShdw blurRad="254000" algn="tl" rotWithShape="0">
              <a:srgbClr val="000000">
                <a:alpha val="43000"/>
              </a:srgbClr>
            </a:outerShdw>
          </a:effectLst>
        </xdr:spPr>
      </xdr:pic>
      <xdr:pic>
        <xdr:nvPicPr>
          <xdr:cNvPr id="136" name="Picture 135">
            <a:extLst>
              <a:ext uri="{FF2B5EF4-FFF2-40B4-BE49-F238E27FC236}">
                <a16:creationId xmlns:a16="http://schemas.microsoft.com/office/drawing/2014/main" id="{DA3B7FF0-3864-4AA3-B336-C719B16C404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 uri="{837473B0-CC2E-450A-ABE3-18F120FF3D39}">
                <a1611:picAttrSrcUrl xmlns:a1611="http://schemas.microsoft.com/office/drawing/2016/11/main" r:id="rId38"/>
              </a:ext>
            </a:extLst>
          </a:blip>
          <a:stretch>
            <a:fillRect/>
          </a:stretch>
        </xdr:blipFill>
        <xdr:spPr>
          <a:xfrm>
            <a:off x="13091160" y="5839950"/>
            <a:ext cx="540000" cy="540000"/>
          </a:xfrm>
          <a:prstGeom prst="round2DiagRect">
            <a:avLst>
              <a:gd name="adj1" fmla="val 50000"/>
              <a:gd name="adj2" fmla="val 50000"/>
            </a:avLst>
          </a:prstGeom>
          <a:ln w="88900" cap="sq">
            <a:noFill/>
            <a:miter lim="800000"/>
          </a:ln>
          <a:effectLst>
            <a:outerShdw blurRad="254000" algn="tl" rotWithShape="0">
              <a:srgbClr val="000000">
                <a:alpha val="43000"/>
              </a:srgbClr>
            </a:outerShdw>
          </a:effectLst>
        </xdr:spPr>
      </xdr:pic>
      <xdr:pic>
        <xdr:nvPicPr>
          <xdr:cNvPr id="137" name="Picture 136">
            <a:extLst>
              <a:ext uri="{FF2B5EF4-FFF2-40B4-BE49-F238E27FC236}">
                <a16:creationId xmlns:a16="http://schemas.microsoft.com/office/drawing/2014/main" id="{87EE85F2-A441-4960-8869-D523B8475E76}"/>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 uri="{837473B0-CC2E-450A-ABE3-18F120FF3D39}">
                <a1611:picAttrSrcUrl xmlns:a1611="http://schemas.microsoft.com/office/drawing/2016/11/main" r:id="rId40"/>
              </a:ext>
            </a:extLst>
          </a:blip>
          <a:stretch>
            <a:fillRect/>
          </a:stretch>
        </xdr:blipFill>
        <xdr:spPr>
          <a:xfrm>
            <a:off x="13091160" y="6712440"/>
            <a:ext cx="540000" cy="540000"/>
          </a:xfrm>
          <a:prstGeom prst="round2DiagRect">
            <a:avLst>
              <a:gd name="adj1" fmla="val 50000"/>
              <a:gd name="adj2" fmla="val 50000"/>
            </a:avLst>
          </a:prstGeom>
          <a:ln w="88900" cap="sq">
            <a:noFill/>
            <a:miter lim="800000"/>
          </a:ln>
          <a:effectLst>
            <a:outerShdw blurRad="254000" algn="tl" rotWithShape="0">
              <a:srgbClr val="000000">
                <a:alpha val="43000"/>
              </a:srgbClr>
            </a:outerShdw>
          </a:effectLst>
        </xdr:spPr>
      </xdr:pic>
      <xdr:sp macro="" textlink="TONG_HOP!U57">
        <xdr:nvSpPr>
          <xdr:cNvPr id="138" name="TextBox 137">
            <a:extLst>
              <a:ext uri="{FF2B5EF4-FFF2-40B4-BE49-F238E27FC236}">
                <a16:creationId xmlns:a16="http://schemas.microsoft.com/office/drawing/2014/main" id="{AF4CBD23-9120-4E6C-BCB1-53082CD4AECD}"/>
              </a:ext>
            </a:extLst>
          </xdr:cNvPr>
          <xdr:cNvSpPr txBox="1"/>
        </xdr:nvSpPr>
        <xdr:spPr>
          <a:xfrm>
            <a:off x="13723620" y="4967460"/>
            <a:ext cx="241554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BEF0948-996D-4551-8FEC-70236B3D22BC}" type="TxLink">
              <a:rPr lang="en-US" sz="1600" b="1" i="0" u="none" strike="noStrike" cap="none" spc="0">
                <a:ln w="0"/>
                <a:solidFill>
                  <a:schemeClr val="bg1"/>
                </a:solidFill>
                <a:effectLst>
                  <a:outerShdw blurRad="38100" dist="25400" dir="5400000" algn="ctr" rotWithShape="0">
                    <a:srgbClr val="6E747A">
                      <a:alpha val="43000"/>
                    </a:srgbClr>
                  </a:outerShdw>
                </a:effectLst>
                <a:latin typeface="Calibri"/>
                <a:cs typeface="Calibri"/>
              </a:rPr>
              <a:pPr algn="l"/>
              <a:t>0.00328731</a:t>
            </a:fld>
            <a:endParaRPr lang="en-US" sz="2400" b="1" cap="none" spc="0">
              <a:ln w="0"/>
              <a:solidFill>
                <a:schemeClr val="bg1"/>
              </a:solidFill>
              <a:effectLst>
                <a:outerShdw blurRad="38100" dist="25400" dir="5400000" algn="ctr" rotWithShape="0">
                  <a:srgbClr val="6E747A">
                    <a:alpha val="43000"/>
                  </a:srgbClr>
                </a:outerShdw>
              </a:effectLst>
            </a:endParaRPr>
          </a:p>
        </xdr:txBody>
      </xdr:sp>
      <xdr:sp macro="" textlink="TONG_HOP!U58">
        <xdr:nvSpPr>
          <xdr:cNvPr id="139" name="TextBox 138">
            <a:extLst>
              <a:ext uri="{FF2B5EF4-FFF2-40B4-BE49-F238E27FC236}">
                <a16:creationId xmlns:a16="http://schemas.microsoft.com/office/drawing/2014/main" id="{95FC334E-3461-4DD3-BF23-E0C3CB0351B6}"/>
              </a:ext>
            </a:extLst>
          </xdr:cNvPr>
          <xdr:cNvSpPr txBox="1"/>
        </xdr:nvSpPr>
        <xdr:spPr>
          <a:xfrm>
            <a:off x="13723620" y="5839950"/>
            <a:ext cx="241554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00627B4-A172-4CF5-A43F-A6EB7009170A}" type="TxLink">
              <a:rPr lang="en-US" sz="1600" b="1" i="0" u="none" strike="noStrike" cap="none" spc="0">
                <a:ln w="0"/>
                <a:solidFill>
                  <a:schemeClr val="bg1"/>
                </a:solidFill>
                <a:effectLst>
                  <a:outerShdw blurRad="38100" dist="25400" dir="5400000" algn="ctr" rotWithShape="0">
                    <a:srgbClr val="6E747A">
                      <a:alpha val="43000"/>
                    </a:srgbClr>
                  </a:outerShdw>
                </a:effectLst>
                <a:latin typeface="Calibri"/>
                <a:cs typeface="Calibri"/>
              </a:rPr>
              <a:pPr algn="l"/>
              <a:t>318.91822937</a:t>
            </a:fld>
            <a:endParaRPr lang="en-US" sz="2400" b="1" cap="none" spc="0">
              <a:ln w="0"/>
              <a:solidFill>
                <a:schemeClr val="bg1"/>
              </a:solidFill>
              <a:effectLst>
                <a:outerShdw blurRad="38100" dist="25400" dir="5400000" algn="ctr" rotWithShape="0">
                  <a:srgbClr val="6E747A">
                    <a:alpha val="43000"/>
                  </a:srgbClr>
                </a:outerShdw>
              </a:effectLst>
            </a:endParaRPr>
          </a:p>
        </xdr:txBody>
      </xdr:sp>
      <xdr:sp macro="" textlink="TONG_HOP!U59">
        <xdr:nvSpPr>
          <xdr:cNvPr id="140" name="TextBox 139">
            <a:extLst>
              <a:ext uri="{FF2B5EF4-FFF2-40B4-BE49-F238E27FC236}">
                <a16:creationId xmlns:a16="http://schemas.microsoft.com/office/drawing/2014/main" id="{C7E73A19-DD09-42F0-963D-EF3E440A0CFF}"/>
              </a:ext>
            </a:extLst>
          </xdr:cNvPr>
          <xdr:cNvSpPr txBox="1"/>
        </xdr:nvSpPr>
        <xdr:spPr>
          <a:xfrm>
            <a:off x="13723620" y="6712440"/>
            <a:ext cx="241554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ACAA240-CFCC-4721-A7B4-E5FEB7B45D58}" type="TxLink">
              <a:rPr lang="en-US" sz="1600" b="1" i="0" u="none" strike="noStrike" cap="none" spc="0">
                <a:ln w="0"/>
                <a:solidFill>
                  <a:schemeClr val="bg1"/>
                </a:solidFill>
                <a:effectLst>
                  <a:outerShdw blurRad="38100" dist="25400" dir="5400000" algn="ctr" rotWithShape="0">
                    <a:srgbClr val="6E747A">
                      <a:alpha val="43000"/>
                    </a:srgbClr>
                  </a:outerShdw>
                </a:effectLst>
                <a:latin typeface="Calibri"/>
                <a:cs typeface="Calibri"/>
              </a:rPr>
              <a:pPr algn="l"/>
              <a:t>0.84203862</a:t>
            </a:fld>
            <a:endParaRPr lang="en-US" sz="2400" b="1" cap="none" spc="0">
              <a:ln w="0"/>
              <a:solidFill>
                <a:schemeClr val="bg1"/>
              </a:solidFill>
              <a:effectLst>
                <a:outerShdw blurRad="38100" dist="25400" dir="5400000" algn="ctr" rotWithShape="0">
                  <a:srgbClr val="6E747A">
                    <a:alpha val="43000"/>
                  </a:srgbClr>
                </a:outerShdw>
              </a:effectLst>
            </a:endParaRPr>
          </a:p>
        </xdr:txBody>
      </xdr:sp>
      <xdr:pic>
        <xdr:nvPicPr>
          <xdr:cNvPr id="141" name="Picture 140">
            <a:extLst>
              <a:ext uri="{FF2B5EF4-FFF2-40B4-BE49-F238E27FC236}">
                <a16:creationId xmlns:a16="http://schemas.microsoft.com/office/drawing/2014/main" id="{1A93BC1E-4CE6-4B14-AE12-A07A9C0410B8}"/>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 uri="{837473B0-CC2E-450A-ABE3-18F120FF3D39}">
                <a1611:picAttrSrcUrl xmlns:a1611="http://schemas.microsoft.com/office/drawing/2016/11/main" r:id="rId42"/>
              </a:ext>
            </a:extLst>
          </a:blip>
          <a:stretch>
            <a:fillRect/>
          </a:stretch>
        </xdr:blipFill>
        <xdr:spPr>
          <a:xfrm>
            <a:off x="8888730" y="1811857"/>
            <a:ext cx="288000" cy="288000"/>
          </a:xfrm>
          <a:prstGeom prst="rect">
            <a:avLst/>
          </a:prstGeom>
        </xdr:spPr>
      </xdr:pic>
      <xdr:graphicFrame macro="">
        <xdr:nvGraphicFramePr>
          <xdr:cNvPr id="142" name="Chart 141">
            <a:extLst>
              <a:ext uri="{FF2B5EF4-FFF2-40B4-BE49-F238E27FC236}">
                <a16:creationId xmlns:a16="http://schemas.microsoft.com/office/drawing/2014/main" id="{57752E81-DAC2-4FA6-A6AC-A575D8C4662E}"/>
              </a:ext>
            </a:extLst>
          </xdr:cNvPr>
          <xdr:cNvGraphicFramePr>
            <a:graphicFrameLocks/>
          </xdr:cNvGraphicFramePr>
        </xdr:nvGraphicFramePr>
        <xdr:xfrm>
          <a:off x="8923020" y="2004060"/>
          <a:ext cx="3360420" cy="2103120"/>
        </xdr:xfrm>
        <a:graphic>
          <a:graphicData uri="http://schemas.openxmlformats.org/drawingml/2006/chart">
            <c:chart xmlns:c="http://schemas.openxmlformats.org/drawingml/2006/chart" xmlns:r="http://schemas.openxmlformats.org/officeDocument/2006/relationships" r:id="rId45"/>
          </a:graphicData>
        </a:graphic>
      </xdr:graphicFrame>
      <mc:AlternateContent xmlns:mc="http://schemas.openxmlformats.org/markup-compatibility/2006" xmlns:a14="http://schemas.microsoft.com/office/drawing/2010/main">
        <mc:Choice Requires="a14">
          <xdr:graphicFrame macro="">
            <xdr:nvGraphicFramePr>
              <xdr:cNvPr id="143" name="MÃ COIN">
                <a:extLst>
                  <a:ext uri="{FF2B5EF4-FFF2-40B4-BE49-F238E27FC236}">
                    <a16:creationId xmlns:a16="http://schemas.microsoft.com/office/drawing/2014/main" id="{80FAF8EF-2623-4486-9753-1A170D1F1E65}"/>
                  </a:ext>
                </a:extLst>
              </xdr:cNvPr>
              <xdr:cNvGraphicFramePr/>
            </xdr:nvGraphicFramePr>
            <xdr:xfrm>
              <a:off x="5516880" y="2194561"/>
              <a:ext cx="2876400" cy="1760400"/>
            </xdr:xfrm>
            <a:graphic>
              <a:graphicData uri="http://schemas.microsoft.com/office/drawing/2010/slicer">
                <sle:slicer xmlns:sle="http://schemas.microsoft.com/office/drawing/2010/slicer" name="MÃ COIN"/>
              </a:graphicData>
            </a:graphic>
          </xdr:graphicFrame>
        </mc:Choice>
        <mc:Fallback xmlns="">
          <xdr:sp macro="" textlink="">
            <xdr:nvSpPr>
              <xdr:cNvPr id="0" name=""/>
              <xdr:cNvSpPr>
                <a:spLocks noTextEdit="1"/>
              </xdr:cNvSpPr>
            </xdr:nvSpPr>
            <xdr:spPr>
              <a:xfrm>
                <a:off x="5516880" y="2194561"/>
                <a:ext cx="2876400" cy="176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107" name="Picture 106">
            <a:extLst>
              <a:ext uri="{FF2B5EF4-FFF2-40B4-BE49-F238E27FC236}">
                <a16:creationId xmlns:a16="http://schemas.microsoft.com/office/drawing/2014/main" id="{2693123A-284D-4C64-AAE4-89D515C3146E}"/>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 uri="{837473B0-CC2E-450A-ABE3-18F120FF3D39}">
                <a1611:picAttrSrcUrl xmlns:a1611="http://schemas.microsoft.com/office/drawing/2016/11/main" r:id="rId42"/>
              </a:ext>
            </a:extLst>
          </a:blip>
          <a:stretch>
            <a:fillRect/>
          </a:stretch>
        </xdr:blipFill>
        <xdr:spPr>
          <a:xfrm>
            <a:off x="8888730" y="4436096"/>
            <a:ext cx="288000" cy="288000"/>
          </a:xfrm>
          <a:prstGeom prst="rect">
            <a:avLst/>
          </a:prstGeom>
        </xdr:spPr>
      </xdr:pic>
      <xdr:grpSp>
        <xdr:nvGrpSpPr>
          <xdr:cNvPr id="68" name="Group 67">
            <a:hlinkClick xmlns:r="http://schemas.openxmlformats.org/officeDocument/2006/relationships" r:id="rId46"/>
            <a:extLst>
              <a:ext uri="{FF2B5EF4-FFF2-40B4-BE49-F238E27FC236}">
                <a16:creationId xmlns:a16="http://schemas.microsoft.com/office/drawing/2014/main" id="{855C6128-EF42-432F-9FE5-D53FE20F6D38}"/>
              </a:ext>
            </a:extLst>
          </xdr:cNvPr>
          <xdr:cNvGrpSpPr/>
        </xdr:nvGrpSpPr>
        <xdr:grpSpPr>
          <a:xfrm>
            <a:off x="8945880" y="4892040"/>
            <a:ext cx="3312000" cy="540000"/>
            <a:chOff x="8945880" y="4892040"/>
            <a:chExt cx="3312000" cy="540000"/>
          </a:xfrm>
        </xdr:grpSpPr>
        <xdr:sp macro="" textlink="">
          <xdr:nvSpPr>
            <xdr:cNvPr id="52" name="Rectangle: Rounded Corners 51">
              <a:extLst>
                <a:ext uri="{FF2B5EF4-FFF2-40B4-BE49-F238E27FC236}">
                  <a16:creationId xmlns:a16="http://schemas.microsoft.com/office/drawing/2014/main" id="{9410DCC6-CB2B-405C-B86B-7E2BE0BDAB0E}"/>
                </a:ext>
              </a:extLst>
            </xdr:cNvPr>
            <xdr:cNvSpPr/>
          </xdr:nvSpPr>
          <xdr:spPr>
            <a:xfrm>
              <a:off x="8945880" y="4892040"/>
              <a:ext cx="3312000" cy="540000"/>
            </a:xfrm>
            <a:prstGeom prst="roundRect">
              <a:avLst/>
            </a:prstGeom>
            <a:gradFill>
              <a:gsLst>
                <a:gs pos="0">
                  <a:srgbClr val="F97F8E"/>
                </a:gs>
                <a:gs pos="100000">
                  <a:srgbClr val="0ECB74"/>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146" name="Picture 145">
              <a:extLst>
                <a:ext uri="{FF2B5EF4-FFF2-40B4-BE49-F238E27FC236}">
                  <a16:creationId xmlns:a16="http://schemas.microsoft.com/office/drawing/2014/main" id="{D5A374AF-F8A2-4C70-B01D-9BE6CC74C37C}"/>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 uri="{837473B0-CC2E-450A-ABE3-18F120FF3D39}">
                  <a1611:picAttrSrcUrl xmlns:a1611="http://schemas.microsoft.com/office/drawing/2016/11/main" r:id="rId42"/>
                </a:ext>
              </a:extLst>
            </a:blip>
            <a:stretch>
              <a:fillRect/>
            </a:stretch>
          </xdr:blipFill>
          <xdr:spPr>
            <a:xfrm>
              <a:off x="9077325" y="5018040"/>
              <a:ext cx="288000" cy="288000"/>
            </a:xfrm>
            <a:prstGeom prst="rect">
              <a:avLst/>
            </a:prstGeom>
          </xdr:spPr>
        </xdr:pic>
        <xdr:sp macro="" textlink="DANH_MUC!R24">
          <xdr:nvSpPr>
            <xdr:cNvPr id="147" name="TextBox 146">
              <a:extLst>
                <a:ext uri="{FF2B5EF4-FFF2-40B4-BE49-F238E27FC236}">
                  <a16:creationId xmlns:a16="http://schemas.microsoft.com/office/drawing/2014/main" id="{D088E6DF-8496-4DC0-90A9-E6D0E8E055DC}"/>
                </a:ext>
              </a:extLst>
            </xdr:cNvPr>
            <xdr:cNvSpPr txBox="1"/>
          </xdr:nvSpPr>
          <xdr:spPr>
            <a:xfrm>
              <a:off x="9393243" y="4986803"/>
              <a:ext cx="2768278"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34F9ABD-67C0-4B51-8901-1DC5189BBEDB}" type="TxLink">
                <a:rPr lang="en-US" sz="1200" b="0" i="0" u="none" strike="noStrike">
                  <a:solidFill>
                    <a:srgbClr val="FFFFFF"/>
                  </a:solidFill>
                  <a:effectLst/>
                  <a:latin typeface="Calibri"/>
                  <a:ea typeface="+mn-ea"/>
                  <a:cs typeface="Calibri"/>
                </a:rPr>
                <a:pPr algn="l"/>
                <a:t>Binace</a:t>
              </a:fld>
              <a:endParaRPr lang="en-US" sz="1200" b="1">
                <a:solidFill>
                  <a:srgbClr val="00B0F0"/>
                </a:solidFill>
                <a:effectLst/>
                <a:latin typeface="+mn-lt"/>
                <a:ea typeface="+mn-ea"/>
                <a:cs typeface="+mn-cs"/>
              </a:endParaRPr>
            </a:p>
          </xdr:txBody>
        </xdr:sp>
      </xdr:grpSp>
      <xdr:grpSp>
        <xdr:nvGrpSpPr>
          <xdr:cNvPr id="66" name="Group 65">
            <a:hlinkClick xmlns:r="http://schemas.openxmlformats.org/officeDocument/2006/relationships" r:id="rId47"/>
            <a:extLst>
              <a:ext uri="{FF2B5EF4-FFF2-40B4-BE49-F238E27FC236}">
                <a16:creationId xmlns:a16="http://schemas.microsoft.com/office/drawing/2014/main" id="{8877C2DD-AA94-4A60-BFE8-2815D1955E0A}"/>
              </a:ext>
            </a:extLst>
          </xdr:cNvPr>
          <xdr:cNvGrpSpPr/>
        </xdr:nvGrpSpPr>
        <xdr:grpSpPr>
          <a:xfrm>
            <a:off x="8945880" y="6187440"/>
            <a:ext cx="3312000" cy="540000"/>
            <a:chOff x="8945880" y="6187440"/>
            <a:chExt cx="3312000" cy="540000"/>
          </a:xfrm>
          <a:gradFill>
            <a:gsLst>
              <a:gs pos="0">
                <a:srgbClr val="F97F8E"/>
              </a:gs>
              <a:gs pos="100000">
                <a:srgbClr val="0ECB74"/>
              </a:gs>
            </a:gsLst>
            <a:lin ang="0" scaled="0"/>
          </a:gradFill>
        </xdr:grpSpPr>
        <xdr:sp macro="" textlink="">
          <xdr:nvSpPr>
            <xdr:cNvPr id="144" name="Rectangle: Rounded Corners 143">
              <a:extLst>
                <a:ext uri="{FF2B5EF4-FFF2-40B4-BE49-F238E27FC236}">
                  <a16:creationId xmlns:a16="http://schemas.microsoft.com/office/drawing/2014/main" id="{FB904293-B6AD-4B1A-BBDA-4C1B4EC2D0EA}"/>
                </a:ext>
              </a:extLst>
            </xdr:cNvPr>
            <xdr:cNvSpPr/>
          </xdr:nvSpPr>
          <xdr:spPr>
            <a:xfrm>
              <a:off x="8945880" y="6187440"/>
              <a:ext cx="3312000" cy="540000"/>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DANH_MUC!R26">
          <xdr:nvSpPr>
            <xdr:cNvPr id="149" name="TextBox 148">
              <a:extLst>
                <a:ext uri="{FF2B5EF4-FFF2-40B4-BE49-F238E27FC236}">
                  <a16:creationId xmlns:a16="http://schemas.microsoft.com/office/drawing/2014/main" id="{978285F8-8CA1-4B97-9F30-C4C2FD4F774E}"/>
                </a:ext>
              </a:extLst>
            </xdr:cNvPr>
            <xdr:cNvSpPr txBox="1"/>
          </xdr:nvSpPr>
          <xdr:spPr>
            <a:xfrm>
              <a:off x="9393243" y="6282203"/>
              <a:ext cx="2768278" cy="3504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93B1C92-F1ED-4258-A173-7707D58D082F}" type="TxLink">
                <a:rPr lang="en-US" sz="1100" b="0" i="0" u="none" strike="noStrike">
                  <a:solidFill>
                    <a:srgbClr val="FFFFFF"/>
                  </a:solidFill>
                  <a:effectLst/>
                  <a:latin typeface="Calibri"/>
                  <a:ea typeface="+mn-ea"/>
                  <a:cs typeface="Calibri"/>
                </a:rPr>
                <a:pPr algn="l"/>
                <a:t>CoinDesk</a:t>
              </a:fld>
              <a:endParaRPr lang="en-US" sz="1200" b="1">
                <a:solidFill>
                  <a:srgbClr val="00B0F0"/>
                </a:solidFill>
                <a:effectLst/>
                <a:latin typeface="+mn-lt"/>
                <a:ea typeface="+mn-ea"/>
                <a:cs typeface="+mn-cs"/>
              </a:endParaRPr>
            </a:p>
          </xdr:txBody>
        </xdr:sp>
        <xdr:pic>
          <xdr:nvPicPr>
            <xdr:cNvPr id="59" name="Picture 58">
              <a:extLst>
                <a:ext uri="{FF2B5EF4-FFF2-40B4-BE49-F238E27FC236}">
                  <a16:creationId xmlns:a16="http://schemas.microsoft.com/office/drawing/2014/main" id="{9EC490DD-B76E-4F58-AB7E-F43E544993A2}"/>
                </a:ext>
              </a:extLst>
            </xdr:cNvPr>
            <xdr:cNvPicPr>
              <a:picLocks noChangeAspect="1"/>
            </xdr:cNvPicPr>
          </xdr:nvPicPr>
          <xdr:blipFill>
            <a:blip xmlns:r="http://schemas.openxmlformats.org/officeDocument/2006/relationships" r:embed="rId48" cstate="print">
              <a:extLst>
                <a:ext uri="{BEBA8EAE-BF5A-486C-A8C5-ECC9F3942E4B}">
                  <a14:imgProps xmlns:a14="http://schemas.microsoft.com/office/drawing/2010/main">
                    <a14:imgLayer r:embed="rId49">
                      <a14:imgEffect>
                        <a14:backgroundRemoval t="10000" b="90000" l="10000" r="90000">
                          <a14:foregroundMark x1="48889" y1="48444" x2="48889" y2="48444"/>
                          <a14:foregroundMark x1="79556" y1="48889" x2="79556" y2="48889"/>
                          <a14:foregroundMark x1="78222" y1="78222" x2="78222" y2="78222"/>
                        </a14:backgroundRemoval>
                      </a14:imgEffect>
                    </a14:imgLayer>
                  </a14:imgProps>
                </a:ext>
                <a:ext uri="{28A0092B-C50C-407E-A947-70E740481C1C}">
                  <a14:useLocalDpi xmlns:a14="http://schemas.microsoft.com/office/drawing/2010/main" val="0"/>
                </a:ext>
              </a:extLst>
            </a:blip>
            <a:stretch>
              <a:fillRect/>
            </a:stretch>
          </xdr:blipFill>
          <xdr:spPr>
            <a:xfrm>
              <a:off x="9077325" y="6332220"/>
              <a:ext cx="288000" cy="288000"/>
            </a:xfrm>
            <a:prstGeom prst="rect">
              <a:avLst/>
            </a:prstGeom>
            <a:grpFill/>
          </xdr:spPr>
        </xdr:pic>
      </xdr:grpSp>
      <xdr:grpSp>
        <xdr:nvGrpSpPr>
          <xdr:cNvPr id="65" name="Group 64">
            <a:hlinkClick xmlns:r="http://schemas.openxmlformats.org/officeDocument/2006/relationships" r:id="rId50"/>
            <a:extLst>
              <a:ext uri="{FF2B5EF4-FFF2-40B4-BE49-F238E27FC236}">
                <a16:creationId xmlns:a16="http://schemas.microsoft.com/office/drawing/2014/main" id="{D02DFBB0-A57E-460F-A237-9D11F958CC98}"/>
              </a:ext>
            </a:extLst>
          </xdr:cNvPr>
          <xdr:cNvGrpSpPr/>
        </xdr:nvGrpSpPr>
        <xdr:grpSpPr>
          <a:xfrm>
            <a:off x="8945880" y="6835140"/>
            <a:ext cx="3312000" cy="540000"/>
            <a:chOff x="8945880" y="6835140"/>
            <a:chExt cx="3312000" cy="540000"/>
          </a:xfrm>
          <a:gradFill>
            <a:gsLst>
              <a:gs pos="0">
                <a:srgbClr val="F97F8E"/>
              </a:gs>
              <a:gs pos="100000">
                <a:srgbClr val="0ECB74"/>
              </a:gs>
            </a:gsLst>
            <a:lin ang="0" scaled="0"/>
          </a:gradFill>
        </xdr:grpSpPr>
        <xdr:sp macro="" textlink="">
          <xdr:nvSpPr>
            <xdr:cNvPr id="145" name="Rectangle: Rounded Corners 144">
              <a:extLst>
                <a:ext uri="{FF2B5EF4-FFF2-40B4-BE49-F238E27FC236}">
                  <a16:creationId xmlns:a16="http://schemas.microsoft.com/office/drawing/2014/main" id="{E4A9B5DC-2EE2-4577-9DDD-2A6DEF611852}"/>
                </a:ext>
              </a:extLst>
            </xdr:cNvPr>
            <xdr:cNvSpPr/>
          </xdr:nvSpPr>
          <xdr:spPr>
            <a:xfrm>
              <a:off x="8945880" y="6835140"/>
              <a:ext cx="3312000" cy="540000"/>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DANH_MUC!R27">
          <xdr:nvSpPr>
            <xdr:cNvPr id="150" name="TextBox 149">
              <a:extLst>
                <a:ext uri="{FF2B5EF4-FFF2-40B4-BE49-F238E27FC236}">
                  <a16:creationId xmlns:a16="http://schemas.microsoft.com/office/drawing/2014/main" id="{AA61AE1A-6D1C-4A06-AAB2-C5C3E9DCB2CE}"/>
                </a:ext>
              </a:extLst>
            </xdr:cNvPr>
            <xdr:cNvSpPr txBox="1"/>
          </xdr:nvSpPr>
          <xdr:spPr>
            <a:xfrm>
              <a:off x="9393243" y="6929903"/>
              <a:ext cx="2768278" cy="3504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8BA27FF-AAE2-4990-AF93-4925738D98F5}" type="TxLink">
                <a:rPr lang="en-US" sz="1100" b="0" i="0" u="none" strike="noStrike">
                  <a:solidFill>
                    <a:srgbClr val="FFFFFF"/>
                  </a:solidFill>
                  <a:effectLst/>
                  <a:latin typeface="Calibri"/>
                  <a:ea typeface="+mn-ea"/>
                  <a:cs typeface="Calibri"/>
                </a:rPr>
                <a:pPr algn="l"/>
                <a:t>Coin98 Markets</a:t>
              </a:fld>
              <a:endParaRPr lang="en-US" sz="1200" b="1">
                <a:solidFill>
                  <a:srgbClr val="00B0F0"/>
                </a:solidFill>
                <a:effectLst/>
                <a:latin typeface="+mn-lt"/>
                <a:ea typeface="+mn-ea"/>
                <a:cs typeface="+mn-cs"/>
              </a:endParaRPr>
            </a:p>
          </xdr:txBody>
        </xdr:sp>
        <xdr:pic>
          <xdr:nvPicPr>
            <xdr:cNvPr id="63" name="Picture 62">
              <a:extLst>
                <a:ext uri="{FF2B5EF4-FFF2-40B4-BE49-F238E27FC236}">
                  <a16:creationId xmlns:a16="http://schemas.microsoft.com/office/drawing/2014/main" id="{E84166BE-FC7D-4BED-A29D-8B57130B259C}"/>
                </a:ext>
              </a:extLst>
            </xdr:cNvPr>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9077325" y="6961140"/>
              <a:ext cx="288000" cy="288000"/>
            </a:xfrm>
            <a:prstGeom prst="round2DiagRect">
              <a:avLst>
                <a:gd name="adj1" fmla="val 16667"/>
                <a:gd name="adj2" fmla="val 16711"/>
              </a:avLst>
            </a:prstGeom>
            <a:grpFill/>
            <a:ln w="88900" cap="sq">
              <a:noFill/>
              <a:miter lim="800000"/>
            </a:ln>
            <a:effectLst>
              <a:outerShdw blurRad="254000" algn="tl" rotWithShape="0">
                <a:srgbClr val="000000">
                  <a:alpha val="43000"/>
                </a:srgbClr>
              </a:outerShdw>
            </a:effectLst>
          </xdr:spPr>
        </xdr:pic>
      </xdr:grpSp>
      <xdr:grpSp>
        <xdr:nvGrpSpPr>
          <xdr:cNvPr id="77" name="Group 76">
            <a:hlinkClick xmlns:r="http://schemas.openxmlformats.org/officeDocument/2006/relationships" r:id="rId52"/>
            <a:extLst>
              <a:ext uri="{FF2B5EF4-FFF2-40B4-BE49-F238E27FC236}">
                <a16:creationId xmlns:a16="http://schemas.microsoft.com/office/drawing/2014/main" id="{C04D44E7-6D13-4A69-BB96-F1810097311D}"/>
              </a:ext>
            </a:extLst>
          </xdr:cNvPr>
          <xdr:cNvGrpSpPr/>
        </xdr:nvGrpSpPr>
        <xdr:grpSpPr>
          <a:xfrm>
            <a:off x="8945880" y="5539740"/>
            <a:ext cx="3312000" cy="540000"/>
            <a:chOff x="8945880" y="5539740"/>
            <a:chExt cx="3312000" cy="540000"/>
          </a:xfrm>
        </xdr:grpSpPr>
        <xdr:grpSp>
          <xdr:nvGrpSpPr>
            <xdr:cNvPr id="67" name="Group 66">
              <a:hlinkClick xmlns:r="http://schemas.openxmlformats.org/officeDocument/2006/relationships" r:id="rId52"/>
              <a:extLst>
                <a:ext uri="{FF2B5EF4-FFF2-40B4-BE49-F238E27FC236}">
                  <a16:creationId xmlns:a16="http://schemas.microsoft.com/office/drawing/2014/main" id="{375AD569-CA86-4B95-99E4-43AE2CFBAD78}"/>
                </a:ext>
              </a:extLst>
            </xdr:cNvPr>
            <xdr:cNvGrpSpPr/>
          </xdr:nvGrpSpPr>
          <xdr:grpSpPr>
            <a:xfrm>
              <a:off x="8945880" y="5539740"/>
              <a:ext cx="3312000" cy="540000"/>
              <a:chOff x="8945880" y="5539740"/>
              <a:chExt cx="3312000" cy="540000"/>
            </a:xfrm>
            <a:gradFill>
              <a:gsLst>
                <a:gs pos="0">
                  <a:srgbClr val="F97F8E"/>
                </a:gs>
                <a:gs pos="100000">
                  <a:srgbClr val="0ECB74"/>
                </a:gs>
              </a:gsLst>
              <a:lin ang="0" scaled="0"/>
            </a:gradFill>
          </xdr:grpSpPr>
          <xdr:sp macro="" textlink="">
            <xdr:nvSpPr>
              <xdr:cNvPr id="112" name="Rectangle: Rounded Corners 111">
                <a:extLst>
                  <a:ext uri="{FF2B5EF4-FFF2-40B4-BE49-F238E27FC236}">
                    <a16:creationId xmlns:a16="http://schemas.microsoft.com/office/drawing/2014/main" id="{F39A1A21-DE9E-4ACF-B44D-65952D20E2E7}"/>
                  </a:ext>
                </a:extLst>
              </xdr:cNvPr>
              <xdr:cNvSpPr/>
            </xdr:nvSpPr>
            <xdr:spPr>
              <a:xfrm>
                <a:off x="8945880" y="5539740"/>
                <a:ext cx="3312000" cy="540000"/>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DANH_MUC!R25">
            <xdr:nvSpPr>
              <xdr:cNvPr id="148" name="TextBox 147">
                <a:extLst>
                  <a:ext uri="{FF2B5EF4-FFF2-40B4-BE49-F238E27FC236}">
                    <a16:creationId xmlns:a16="http://schemas.microsoft.com/office/drawing/2014/main" id="{8F2C7AD7-9177-4097-867D-42FEBFD886BF}"/>
                  </a:ext>
                </a:extLst>
              </xdr:cNvPr>
              <xdr:cNvSpPr txBox="1"/>
            </xdr:nvSpPr>
            <xdr:spPr>
              <a:xfrm>
                <a:off x="9393243" y="5634503"/>
                <a:ext cx="2768278" cy="3504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C59133F-21B2-4D43-AD09-3F9EAC017B94}" type="TxLink">
                  <a:rPr lang="en-US" sz="1100" b="0" i="0" u="none" strike="noStrike">
                    <a:solidFill>
                      <a:srgbClr val="FFFFFF"/>
                    </a:solidFill>
                    <a:effectLst/>
                    <a:latin typeface="Calibri"/>
                    <a:ea typeface="+mn-ea"/>
                    <a:cs typeface="Calibri"/>
                  </a:rPr>
                  <a:pPr algn="l"/>
                  <a:t>Coinmarketcap</a:t>
                </a:fld>
                <a:endParaRPr lang="en-US" sz="1200" b="1">
                  <a:solidFill>
                    <a:srgbClr val="00B0F0"/>
                  </a:solidFill>
                  <a:effectLst/>
                  <a:latin typeface="+mn-lt"/>
                  <a:ea typeface="+mn-ea"/>
                  <a:cs typeface="+mn-cs"/>
                </a:endParaRPr>
              </a:p>
            </xdr:txBody>
          </xdr:sp>
        </xdr:grpSp>
        <xdr:pic>
          <xdr:nvPicPr>
            <xdr:cNvPr id="75" name="Picture 74">
              <a:extLst>
                <a:ext uri="{FF2B5EF4-FFF2-40B4-BE49-F238E27FC236}">
                  <a16:creationId xmlns:a16="http://schemas.microsoft.com/office/drawing/2014/main" id="{425E5692-59B4-4ED5-9822-F20701ACC1A6}"/>
                </a:ext>
              </a:extLst>
            </xdr:cNvPr>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9067800" y="5684520"/>
              <a:ext cx="288000" cy="288000"/>
            </a:xfrm>
            <a:prstGeom prst="rect">
              <a:avLst/>
            </a:prstGeom>
          </xdr:spPr>
        </xdr:pic>
      </xdr:grp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243840</xdr:colOff>
      <xdr:row>2</xdr:row>
      <xdr:rowOff>76200</xdr:rowOff>
    </xdr:to>
    <xdr:sp macro="" textlink="">
      <xdr:nvSpPr>
        <xdr:cNvPr id="10" name="Rectangle 9">
          <a:extLst>
            <a:ext uri="{FF2B5EF4-FFF2-40B4-BE49-F238E27FC236}">
              <a16:creationId xmlns:a16="http://schemas.microsoft.com/office/drawing/2014/main" id="{07A33241-284A-47D8-82E6-E637A08ADD31}"/>
            </a:ext>
          </a:extLst>
        </xdr:cNvPr>
        <xdr:cNvSpPr/>
      </xdr:nvSpPr>
      <xdr:spPr>
        <a:xfrm>
          <a:off x="0" y="0"/>
          <a:ext cx="1463040" cy="609600"/>
        </a:xfrm>
        <a:prstGeom prst="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167640</xdr:colOff>
      <xdr:row>0</xdr:row>
      <xdr:rowOff>0</xdr:rowOff>
    </xdr:from>
    <xdr:to>
      <xdr:col>23</xdr:col>
      <xdr:colOff>152400</xdr:colOff>
      <xdr:row>29</xdr:row>
      <xdr:rowOff>176220</xdr:rowOff>
    </xdr:to>
    <xdr:grpSp>
      <xdr:nvGrpSpPr>
        <xdr:cNvPr id="3" name="Group 2">
          <a:extLst>
            <a:ext uri="{FF2B5EF4-FFF2-40B4-BE49-F238E27FC236}">
              <a16:creationId xmlns:a16="http://schemas.microsoft.com/office/drawing/2014/main" id="{8F1585AB-B5B1-44B4-93E9-F257F912D172}"/>
            </a:ext>
          </a:extLst>
        </xdr:cNvPr>
        <xdr:cNvGrpSpPr/>
      </xdr:nvGrpSpPr>
      <xdr:grpSpPr>
        <a:xfrm>
          <a:off x="2606040" y="0"/>
          <a:ext cx="14546580" cy="8085780"/>
          <a:chOff x="2606040" y="0"/>
          <a:chExt cx="14546580" cy="8085780"/>
        </a:xfrm>
      </xdr:grpSpPr>
      <xdr:sp macro="" textlink="">
        <xdr:nvSpPr>
          <xdr:cNvPr id="2" name="Rectangle: Rounded Corners 1">
            <a:extLst>
              <a:ext uri="{FF2B5EF4-FFF2-40B4-BE49-F238E27FC236}">
                <a16:creationId xmlns:a16="http://schemas.microsoft.com/office/drawing/2014/main" id="{B7F65C2E-10F7-42D6-9533-656B6D13B32B}"/>
              </a:ext>
            </a:extLst>
          </xdr:cNvPr>
          <xdr:cNvSpPr/>
        </xdr:nvSpPr>
        <xdr:spPr>
          <a:xfrm>
            <a:off x="16646040" y="525780"/>
            <a:ext cx="360000" cy="7560000"/>
          </a:xfrm>
          <a:prstGeom prst="roundRect">
            <a:avLst>
              <a:gd name="adj" fmla="val 26750"/>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6D919B78-490C-48C4-8CA8-EABBFF9EB343}"/>
              </a:ext>
            </a:extLst>
          </xdr:cNvPr>
          <xdr:cNvSpPr/>
        </xdr:nvSpPr>
        <xdr:spPr>
          <a:xfrm>
            <a:off x="2606040" y="525780"/>
            <a:ext cx="14400000" cy="1080000"/>
          </a:xfrm>
          <a:prstGeom prst="roundRect">
            <a:avLst>
              <a:gd name="adj" fmla="val 910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Rounded Corners 4">
            <a:extLst>
              <a:ext uri="{FF2B5EF4-FFF2-40B4-BE49-F238E27FC236}">
                <a16:creationId xmlns:a16="http://schemas.microsoft.com/office/drawing/2014/main" id="{393032A0-87F2-46DF-BE17-521A69643BDF}"/>
              </a:ext>
            </a:extLst>
          </xdr:cNvPr>
          <xdr:cNvSpPr/>
        </xdr:nvSpPr>
        <xdr:spPr>
          <a:xfrm>
            <a:off x="2606040" y="525780"/>
            <a:ext cx="2514600" cy="7560000"/>
          </a:xfrm>
          <a:prstGeom prst="roundRect">
            <a:avLst>
              <a:gd name="adj" fmla="val 346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 name="Group 6">
            <a:hlinkClick xmlns:r="http://schemas.openxmlformats.org/officeDocument/2006/relationships" r:id="rId1"/>
            <a:extLst>
              <a:ext uri="{FF2B5EF4-FFF2-40B4-BE49-F238E27FC236}">
                <a16:creationId xmlns:a16="http://schemas.microsoft.com/office/drawing/2014/main" id="{368DB175-2466-49F0-A146-98CBF1E142AF}"/>
              </a:ext>
            </a:extLst>
          </xdr:cNvPr>
          <xdr:cNvGrpSpPr/>
        </xdr:nvGrpSpPr>
        <xdr:grpSpPr>
          <a:xfrm>
            <a:off x="2773680" y="678180"/>
            <a:ext cx="2084263" cy="720000"/>
            <a:chOff x="2773680" y="723900"/>
            <a:chExt cx="2084263" cy="720000"/>
          </a:xfrm>
        </xdr:grpSpPr>
        <xdr:pic>
          <xdr:nvPicPr>
            <xdr:cNvPr id="8" name="Picture 7">
              <a:extLst>
                <a:ext uri="{FF2B5EF4-FFF2-40B4-BE49-F238E27FC236}">
                  <a16:creationId xmlns:a16="http://schemas.microsoft.com/office/drawing/2014/main" id="{34194623-D7C5-447B-A373-C580B0A9F4E4}"/>
                </a:ext>
              </a:extLst>
            </xdr:cNvPr>
            <xdr:cNvPicPr>
              <a:picLocks noChangeAspect="1"/>
            </xdr:cNvPicPr>
          </xdr:nvPicPr>
          <xdr:blipFill>
            <a:blip xmlns:r="http://schemas.openxmlformats.org/officeDocument/2006/relationships" r:embed="rId2" cstate="print">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2773680" y="723900"/>
              <a:ext cx="720000" cy="720000"/>
            </a:xfrm>
            <a:prstGeom prst="ellipse">
              <a:avLst/>
            </a:prstGeom>
            <a:ln>
              <a:noFill/>
            </a:ln>
            <a:effectLst>
              <a:softEdge rad="112500"/>
            </a:effectLst>
          </xdr:spPr>
        </xdr:pic>
        <xdr:sp macro="" textlink="">
          <xdr:nvSpPr>
            <xdr:cNvPr id="9" name="Rectangle 8">
              <a:extLst>
                <a:ext uri="{FF2B5EF4-FFF2-40B4-BE49-F238E27FC236}">
                  <a16:creationId xmlns:a16="http://schemas.microsoft.com/office/drawing/2014/main" id="{66925AED-AA71-4298-8D22-70889CC91FD6}"/>
                </a:ext>
              </a:extLst>
            </xdr:cNvPr>
            <xdr:cNvSpPr/>
          </xdr:nvSpPr>
          <xdr:spPr>
            <a:xfrm>
              <a:off x="3432616" y="756311"/>
              <a:ext cx="1425327" cy="655179"/>
            </a:xfrm>
            <a:prstGeom prst="rect">
              <a:avLst/>
            </a:prstGeom>
            <a:noFill/>
          </xdr:spPr>
          <xdr:txBody>
            <a:bodyPr wrap="non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latin typeface="StarsStripes" panose="00000400000000000000" pitchFamily="2" charset="0"/>
                </a:rPr>
                <a:t>MONEY</a:t>
              </a:r>
              <a:endPar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grpSp>
        <xdr:nvGrpSpPr>
          <xdr:cNvPr id="11" name="Group 10">
            <a:hlinkClick xmlns:r="http://schemas.openxmlformats.org/officeDocument/2006/relationships" r:id="rId3"/>
            <a:extLst>
              <a:ext uri="{FF2B5EF4-FFF2-40B4-BE49-F238E27FC236}">
                <a16:creationId xmlns:a16="http://schemas.microsoft.com/office/drawing/2014/main" id="{B9556CCD-A13B-4CBA-9CCA-640FC2062580}"/>
              </a:ext>
            </a:extLst>
          </xdr:cNvPr>
          <xdr:cNvGrpSpPr/>
        </xdr:nvGrpSpPr>
        <xdr:grpSpPr>
          <a:xfrm>
            <a:off x="2880360" y="1752600"/>
            <a:ext cx="1417320" cy="360000"/>
            <a:chOff x="2880360" y="1798320"/>
            <a:chExt cx="1417320" cy="360000"/>
          </a:xfrm>
        </xdr:grpSpPr>
        <xdr:sp macro="" textlink="">
          <xdr:nvSpPr>
            <xdr:cNvPr id="12" name="TextBox 11">
              <a:extLst>
                <a:ext uri="{FF2B5EF4-FFF2-40B4-BE49-F238E27FC236}">
                  <a16:creationId xmlns:a16="http://schemas.microsoft.com/office/drawing/2014/main" id="{A20028CA-1EF8-4602-803E-471B982AD2BE}"/>
                </a:ext>
              </a:extLst>
            </xdr:cNvPr>
            <xdr:cNvSpPr txBox="1"/>
          </xdr:nvSpPr>
          <xdr:spPr>
            <a:xfrm>
              <a:off x="3291840" y="18259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00B0F0"/>
                  </a:solidFill>
                </a:rPr>
                <a:t>Thu</a:t>
              </a:r>
            </a:p>
          </xdr:txBody>
        </xdr:sp>
        <xdr:pic>
          <xdr:nvPicPr>
            <xdr:cNvPr id="13" name="Picture 12">
              <a:extLst>
                <a:ext uri="{FF2B5EF4-FFF2-40B4-BE49-F238E27FC236}">
                  <a16:creationId xmlns:a16="http://schemas.microsoft.com/office/drawing/2014/main" id="{0A71DA5F-21AC-4656-875D-BAFA1492559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80360" y="1798320"/>
              <a:ext cx="360000" cy="360000"/>
            </a:xfrm>
            <a:prstGeom prst="round2DiagRect">
              <a:avLst>
                <a:gd name="adj1" fmla="val 50000"/>
                <a:gd name="adj2" fmla="val 50000"/>
              </a:avLst>
            </a:prstGeom>
            <a:ln w="12700" cap="sq">
              <a:noFill/>
              <a:miter lim="800000"/>
            </a:ln>
            <a:effectLst>
              <a:glow rad="101600">
                <a:schemeClr val="accent5">
                  <a:satMod val="175000"/>
                  <a:alpha val="40000"/>
                </a:schemeClr>
              </a:glow>
              <a:outerShdw blurRad="254000" algn="tl" rotWithShape="0">
                <a:srgbClr val="000000">
                  <a:alpha val="43000"/>
                </a:srgbClr>
              </a:outerShdw>
            </a:effectLst>
          </xdr:spPr>
        </xdr:pic>
      </xdr:grpSp>
      <xdr:grpSp>
        <xdr:nvGrpSpPr>
          <xdr:cNvPr id="14" name="Group 13">
            <a:hlinkClick xmlns:r="http://schemas.openxmlformats.org/officeDocument/2006/relationships" r:id="rId5"/>
            <a:extLst>
              <a:ext uri="{FF2B5EF4-FFF2-40B4-BE49-F238E27FC236}">
                <a16:creationId xmlns:a16="http://schemas.microsoft.com/office/drawing/2014/main" id="{E80B1250-A7FA-4BE6-868E-9BDFA65F9A37}"/>
              </a:ext>
            </a:extLst>
          </xdr:cNvPr>
          <xdr:cNvGrpSpPr/>
        </xdr:nvGrpSpPr>
        <xdr:grpSpPr>
          <a:xfrm>
            <a:off x="2880360" y="2336766"/>
            <a:ext cx="1417320" cy="360000"/>
            <a:chOff x="2880360" y="2270760"/>
            <a:chExt cx="1417320" cy="360000"/>
          </a:xfrm>
        </xdr:grpSpPr>
        <xdr:sp macro="" textlink="">
          <xdr:nvSpPr>
            <xdr:cNvPr id="15" name="TextBox 14">
              <a:extLst>
                <a:ext uri="{FF2B5EF4-FFF2-40B4-BE49-F238E27FC236}">
                  <a16:creationId xmlns:a16="http://schemas.microsoft.com/office/drawing/2014/main" id="{2795AFD5-E1B8-4696-B6A8-6E1B009D1CF0}"/>
                </a:ext>
              </a:extLst>
            </xdr:cNvPr>
            <xdr:cNvSpPr txBox="1"/>
          </xdr:nvSpPr>
          <xdr:spPr>
            <a:xfrm>
              <a:off x="3291840" y="22983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Chi</a:t>
              </a:r>
            </a:p>
          </xdr:txBody>
        </xdr:sp>
        <xdr:pic>
          <xdr:nvPicPr>
            <xdr:cNvPr id="16" name="Picture 15">
              <a:extLst>
                <a:ext uri="{FF2B5EF4-FFF2-40B4-BE49-F238E27FC236}">
                  <a16:creationId xmlns:a16="http://schemas.microsoft.com/office/drawing/2014/main" id="{3D029EEC-8754-4F5F-8B8F-0EDCA0E2CE1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880360" y="22707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7" name="Group 16">
            <a:hlinkClick xmlns:r="http://schemas.openxmlformats.org/officeDocument/2006/relationships" r:id="rId7"/>
            <a:extLst>
              <a:ext uri="{FF2B5EF4-FFF2-40B4-BE49-F238E27FC236}">
                <a16:creationId xmlns:a16="http://schemas.microsoft.com/office/drawing/2014/main" id="{1D7F1564-BB03-47E7-9D4C-A49E1CE46B20}"/>
              </a:ext>
            </a:extLst>
          </xdr:cNvPr>
          <xdr:cNvGrpSpPr/>
        </xdr:nvGrpSpPr>
        <xdr:grpSpPr>
          <a:xfrm>
            <a:off x="2880360" y="2920932"/>
            <a:ext cx="1417320" cy="360000"/>
            <a:chOff x="2880360" y="2766060"/>
            <a:chExt cx="1417320" cy="360000"/>
          </a:xfrm>
        </xdr:grpSpPr>
        <xdr:sp macro="" textlink="">
          <xdr:nvSpPr>
            <xdr:cNvPr id="18" name="TextBox 17">
              <a:extLst>
                <a:ext uri="{FF2B5EF4-FFF2-40B4-BE49-F238E27FC236}">
                  <a16:creationId xmlns:a16="http://schemas.microsoft.com/office/drawing/2014/main" id="{08E783E8-534E-4E10-89CE-74D565E98CF0}"/>
                </a:ext>
              </a:extLst>
            </xdr:cNvPr>
            <xdr:cNvSpPr txBox="1"/>
          </xdr:nvSpPr>
          <xdr:spPr>
            <a:xfrm>
              <a:off x="3291840" y="27936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Tiết</a:t>
              </a:r>
              <a:r>
                <a:rPr lang="en-US" sz="1200" baseline="0">
                  <a:solidFill>
                    <a:schemeClr val="bg1">
                      <a:lumMod val="85000"/>
                    </a:schemeClr>
                  </a:solidFill>
                </a:rPr>
                <a:t> kiệm</a:t>
              </a:r>
              <a:endParaRPr lang="en-US" sz="1200">
                <a:solidFill>
                  <a:schemeClr val="bg1">
                    <a:lumMod val="85000"/>
                  </a:schemeClr>
                </a:solidFill>
              </a:endParaRPr>
            </a:p>
          </xdr:txBody>
        </xdr:sp>
        <xdr:pic>
          <xdr:nvPicPr>
            <xdr:cNvPr id="19" name="Picture 18">
              <a:extLst>
                <a:ext uri="{FF2B5EF4-FFF2-40B4-BE49-F238E27FC236}">
                  <a16:creationId xmlns:a16="http://schemas.microsoft.com/office/drawing/2014/main" id="{25A934D2-815E-46F5-8614-230C39E2171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880360" y="27660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0" name="Group 19">
            <a:hlinkClick xmlns:r="http://schemas.openxmlformats.org/officeDocument/2006/relationships" r:id="rId9"/>
            <a:extLst>
              <a:ext uri="{FF2B5EF4-FFF2-40B4-BE49-F238E27FC236}">
                <a16:creationId xmlns:a16="http://schemas.microsoft.com/office/drawing/2014/main" id="{03D1F433-142C-46FB-8C39-DB8E0499E545}"/>
              </a:ext>
            </a:extLst>
          </xdr:cNvPr>
          <xdr:cNvGrpSpPr/>
        </xdr:nvGrpSpPr>
        <xdr:grpSpPr>
          <a:xfrm>
            <a:off x="2880360" y="3505098"/>
            <a:ext cx="1417320" cy="360000"/>
            <a:chOff x="2880360" y="3284220"/>
            <a:chExt cx="1417320" cy="360000"/>
          </a:xfrm>
        </xdr:grpSpPr>
        <xdr:sp macro="" textlink="">
          <xdr:nvSpPr>
            <xdr:cNvPr id="21" name="TextBox 20">
              <a:extLst>
                <a:ext uri="{FF2B5EF4-FFF2-40B4-BE49-F238E27FC236}">
                  <a16:creationId xmlns:a16="http://schemas.microsoft.com/office/drawing/2014/main" id="{B38915AD-0B1B-4130-A5E5-93DC1C1C4910}"/>
                </a:ext>
              </a:extLst>
            </xdr:cNvPr>
            <xdr:cNvSpPr txBox="1"/>
          </xdr:nvSpPr>
          <xdr:spPr>
            <a:xfrm>
              <a:off x="3291840" y="33118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Đầu</a:t>
              </a:r>
              <a:r>
                <a:rPr lang="en-US" sz="1200" baseline="0">
                  <a:solidFill>
                    <a:schemeClr val="bg1">
                      <a:lumMod val="85000"/>
                    </a:schemeClr>
                  </a:solidFill>
                </a:rPr>
                <a:t> tư</a:t>
              </a:r>
              <a:endParaRPr lang="en-US" sz="1200">
                <a:solidFill>
                  <a:schemeClr val="bg1">
                    <a:lumMod val="85000"/>
                  </a:schemeClr>
                </a:solidFill>
              </a:endParaRPr>
            </a:p>
          </xdr:txBody>
        </xdr:sp>
        <xdr:pic>
          <xdr:nvPicPr>
            <xdr:cNvPr id="22" name="Picture 21">
              <a:extLst>
                <a:ext uri="{FF2B5EF4-FFF2-40B4-BE49-F238E27FC236}">
                  <a16:creationId xmlns:a16="http://schemas.microsoft.com/office/drawing/2014/main" id="{F3C983BF-3C89-457B-8694-A8710F7D0A5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880360" y="32842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3" name="Group 22">
            <a:hlinkClick xmlns:r="http://schemas.openxmlformats.org/officeDocument/2006/relationships" r:id="rId11"/>
            <a:extLst>
              <a:ext uri="{FF2B5EF4-FFF2-40B4-BE49-F238E27FC236}">
                <a16:creationId xmlns:a16="http://schemas.microsoft.com/office/drawing/2014/main" id="{1B290D26-6D44-4039-8DD2-AA2C5A75D047}"/>
              </a:ext>
            </a:extLst>
          </xdr:cNvPr>
          <xdr:cNvGrpSpPr/>
        </xdr:nvGrpSpPr>
        <xdr:grpSpPr>
          <a:xfrm>
            <a:off x="2880360" y="4089264"/>
            <a:ext cx="1417320" cy="360000"/>
            <a:chOff x="2880360" y="3787140"/>
            <a:chExt cx="1417320" cy="360000"/>
          </a:xfrm>
        </xdr:grpSpPr>
        <xdr:sp macro="" textlink="">
          <xdr:nvSpPr>
            <xdr:cNvPr id="24" name="TextBox 23">
              <a:extLst>
                <a:ext uri="{FF2B5EF4-FFF2-40B4-BE49-F238E27FC236}">
                  <a16:creationId xmlns:a16="http://schemas.microsoft.com/office/drawing/2014/main" id="{D64ABB75-994E-40B1-905C-7BE0D6631411}"/>
                </a:ext>
              </a:extLst>
            </xdr:cNvPr>
            <xdr:cNvSpPr txBox="1"/>
          </xdr:nvSpPr>
          <xdr:spPr>
            <a:xfrm>
              <a:off x="3291840" y="381474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Danh mục</a:t>
              </a:r>
            </a:p>
          </xdr:txBody>
        </xdr:sp>
        <xdr:pic>
          <xdr:nvPicPr>
            <xdr:cNvPr id="25" name="Picture 24">
              <a:extLst>
                <a:ext uri="{FF2B5EF4-FFF2-40B4-BE49-F238E27FC236}">
                  <a16:creationId xmlns:a16="http://schemas.microsoft.com/office/drawing/2014/main" id="{0E8DD6C2-F829-4CF6-87E9-94559CEF666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880360" y="378714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6" name="Group 25">
            <a:hlinkClick xmlns:r="http://schemas.openxmlformats.org/officeDocument/2006/relationships" r:id="rId13"/>
            <a:extLst>
              <a:ext uri="{FF2B5EF4-FFF2-40B4-BE49-F238E27FC236}">
                <a16:creationId xmlns:a16="http://schemas.microsoft.com/office/drawing/2014/main" id="{6501D939-5886-4F9E-8152-A771C8C657DC}"/>
              </a:ext>
            </a:extLst>
          </xdr:cNvPr>
          <xdr:cNvGrpSpPr/>
        </xdr:nvGrpSpPr>
        <xdr:grpSpPr>
          <a:xfrm>
            <a:off x="2880360" y="4673430"/>
            <a:ext cx="1417320" cy="360000"/>
            <a:chOff x="2880360" y="4322910"/>
            <a:chExt cx="1417320" cy="360000"/>
          </a:xfrm>
        </xdr:grpSpPr>
        <xdr:sp macro="" textlink="">
          <xdr:nvSpPr>
            <xdr:cNvPr id="27" name="TextBox 26">
              <a:extLst>
                <a:ext uri="{FF2B5EF4-FFF2-40B4-BE49-F238E27FC236}">
                  <a16:creationId xmlns:a16="http://schemas.microsoft.com/office/drawing/2014/main" id="{998267F2-E707-4D02-A451-4A03E091508E}"/>
                </a:ext>
              </a:extLst>
            </xdr:cNvPr>
            <xdr:cNvSpPr txBox="1"/>
          </xdr:nvSpPr>
          <xdr:spPr>
            <a:xfrm>
              <a:off x="3291840" y="435051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Tổng</a:t>
              </a:r>
              <a:r>
                <a:rPr lang="en-US" sz="1200" baseline="0">
                  <a:solidFill>
                    <a:schemeClr val="bg1">
                      <a:lumMod val="85000"/>
                    </a:schemeClr>
                  </a:solidFill>
                </a:rPr>
                <a:t> hợp</a:t>
              </a:r>
              <a:endParaRPr lang="en-US" sz="1200">
                <a:solidFill>
                  <a:schemeClr val="bg1">
                    <a:lumMod val="85000"/>
                  </a:schemeClr>
                </a:solidFill>
              </a:endParaRPr>
            </a:p>
          </xdr:txBody>
        </xdr:sp>
        <xdr:pic>
          <xdr:nvPicPr>
            <xdr:cNvPr id="28" name="Picture 27">
              <a:extLst>
                <a:ext uri="{FF2B5EF4-FFF2-40B4-BE49-F238E27FC236}">
                  <a16:creationId xmlns:a16="http://schemas.microsoft.com/office/drawing/2014/main" id="{ED7E8476-9130-4062-BDCF-9711D54F6E3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880360" y="432291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9" name="Group 28">
            <a:hlinkClick xmlns:r="http://schemas.openxmlformats.org/officeDocument/2006/relationships" r:id="rId15"/>
            <a:extLst>
              <a:ext uri="{FF2B5EF4-FFF2-40B4-BE49-F238E27FC236}">
                <a16:creationId xmlns:a16="http://schemas.microsoft.com/office/drawing/2014/main" id="{211E8265-0225-43CB-A297-05D71842D6B1}"/>
              </a:ext>
            </a:extLst>
          </xdr:cNvPr>
          <xdr:cNvGrpSpPr/>
        </xdr:nvGrpSpPr>
        <xdr:grpSpPr>
          <a:xfrm>
            <a:off x="5196840" y="858180"/>
            <a:ext cx="1440000" cy="360000"/>
            <a:chOff x="5196840" y="845820"/>
            <a:chExt cx="1440000" cy="360000"/>
          </a:xfrm>
        </xdr:grpSpPr>
        <xdr:sp macro="" textlink="">
          <xdr:nvSpPr>
            <xdr:cNvPr id="30" name="Rectangle: Rounded Corners 29">
              <a:extLst>
                <a:ext uri="{FF2B5EF4-FFF2-40B4-BE49-F238E27FC236}">
                  <a16:creationId xmlns:a16="http://schemas.microsoft.com/office/drawing/2014/main" id="{5741BC45-61E9-4B89-B31B-AB5956200643}"/>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TextBox 30">
              <a:extLst>
                <a:ext uri="{FF2B5EF4-FFF2-40B4-BE49-F238E27FC236}">
                  <a16:creationId xmlns:a16="http://schemas.microsoft.com/office/drawing/2014/main" id="{1686826C-9889-48BE-B902-1DBAE6E2E799}"/>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thu</a:t>
              </a:r>
              <a:endParaRPr lang="en-US" sz="1200">
                <a:solidFill>
                  <a:schemeClr val="bg1">
                    <a:lumMod val="85000"/>
                  </a:schemeClr>
                </a:solidFill>
              </a:endParaRPr>
            </a:p>
          </xdr:txBody>
        </xdr:sp>
        <xdr:pic>
          <xdr:nvPicPr>
            <xdr:cNvPr id="32" name="Picture 31">
              <a:extLst>
                <a:ext uri="{FF2B5EF4-FFF2-40B4-BE49-F238E27FC236}">
                  <a16:creationId xmlns:a16="http://schemas.microsoft.com/office/drawing/2014/main" id="{C290B9FE-974E-4F65-B5A5-31B1C68FB65B}"/>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3" name="Group 32">
            <a:hlinkClick xmlns:r="http://schemas.openxmlformats.org/officeDocument/2006/relationships" r:id="rId18"/>
            <a:extLst>
              <a:ext uri="{FF2B5EF4-FFF2-40B4-BE49-F238E27FC236}">
                <a16:creationId xmlns:a16="http://schemas.microsoft.com/office/drawing/2014/main" id="{0780B9BB-7C47-4D8A-A66A-002264EDC582}"/>
              </a:ext>
            </a:extLst>
          </xdr:cNvPr>
          <xdr:cNvGrpSpPr/>
        </xdr:nvGrpSpPr>
        <xdr:grpSpPr>
          <a:xfrm>
            <a:off x="6847840" y="858180"/>
            <a:ext cx="1440000" cy="360000"/>
            <a:chOff x="5196840" y="845820"/>
            <a:chExt cx="1440000" cy="360000"/>
          </a:xfrm>
        </xdr:grpSpPr>
        <xdr:sp macro="" textlink="">
          <xdr:nvSpPr>
            <xdr:cNvPr id="34" name="Rectangle: Rounded Corners 33">
              <a:extLst>
                <a:ext uri="{FF2B5EF4-FFF2-40B4-BE49-F238E27FC236}">
                  <a16:creationId xmlns:a16="http://schemas.microsoft.com/office/drawing/2014/main" id="{98EDA2CF-78DB-427D-A56C-9B5F15E09F7C}"/>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TextBox 34">
              <a:extLst>
                <a:ext uri="{FF2B5EF4-FFF2-40B4-BE49-F238E27FC236}">
                  <a16:creationId xmlns:a16="http://schemas.microsoft.com/office/drawing/2014/main" id="{4170D84C-E338-4785-9263-9F7249E42EA0}"/>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chi</a:t>
              </a:r>
              <a:endParaRPr lang="en-US" sz="1200">
                <a:solidFill>
                  <a:schemeClr val="bg1">
                    <a:lumMod val="85000"/>
                  </a:schemeClr>
                </a:solidFill>
              </a:endParaRPr>
            </a:p>
          </xdr:txBody>
        </xdr:sp>
        <xdr:pic>
          <xdr:nvPicPr>
            <xdr:cNvPr id="36" name="Picture 35">
              <a:extLst>
                <a:ext uri="{FF2B5EF4-FFF2-40B4-BE49-F238E27FC236}">
                  <a16:creationId xmlns:a16="http://schemas.microsoft.com/office/drawing/2014/main" id="{62911D93-2DC1-40E7-9A2E-25DC8F0AABB7}"/>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7" name="Group 36">
            <a:hlinkClick xmlns:r="http://schemas.openxmlformats.org/officeDocument/2006/relationships" r:id="rId19"/>
            <a:extLst>
              <a:ext uri="{FF2B5EF4-FFF2-40B4-BE49-F238E27FC236}">
                <a16:creationId xmlns:a16="http://schemas.microsoft.com/office/drawing/2014/main" id="{BC24C1BC-B755-4E24-AEBB-5BBF745822FC}"/>
              </a:ext>
            </a:extLst>
          </xdr:cNvPr>
          <xdr:cNvGrpSpPr/>
        </xdr:nvGrpSpPr>
        <xdr:grpSpPr>
          <a:xfrm>
            <a:off x="8498840" y="858180"/>
            <a:ext cx="1440000" cy="360000"/>
            <a:chOff x="5196840" y="845820"/>
            <a:chExt cx="1440000" cy="360000"/>
          </a:xfrm>
        </xdr:grpSpPr>
        <xdr:sp macro="" textlink="">
          <xdr:nvSpPr>
            <xdr:cNvPr id="38" name="Rectangle: Rounded Corners 37">
              <a:extLst>
                <a:ext uri="{FF2B5EF4-FFF2-40B4-BE49-F238E27FC236}">
                  <a16:creationId xmlns:a16="http://schemas.microsoft.com/office/drawing/2014/main" id="{5496B958-C49E-4783-9F48-A55F36E6761B}"/>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TextBox 38">
              <a:extLst>
                <a:ext uri="{FF2B5EF4-FFF2-40B4-BE49-F238E27FC236}">
                  <a16:creationId xmlns:a16="http://schemas.microsoft.com/office/drawing/2014/main" id="{0803A623-6480-4B60-AC0B-2A00288831D0}"/>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tiết kiệm</a:t>
              </a:r>
              <a:endParaRPr lang="en-US" sz="1200">
                <a:solidFill>
                  <a:schemeClr val="bg1">
                    <a:lumMod val="85000"/>
                  </a:schemeClr>
                </a:solidFill>
              </a:endParaRPr>
            </a:p>
          </xdr:txBody>
        </xdr:sp>
        <xdr:pic>
          <xdr:nvPicPr>
            <xdr:cNvPr id="40" name="Picture 39">
              <a:extLst>
                <a:ext uri="{FF2B5EF4-FFF2-40B4-BE49-F238E27FC236}">
                  <a16:creationId xmlns:a16="http://schemas.microsoft.com/office/drawing/2014/main" id="{ED3D8454-0B45-4E92-8D33-B32AED09D673}"/>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41" name="Group 40">
            <a:hlinkClick xmlns:r="http://schemas.openxmlformats.org/officeDocument/2006/relationships" r:id="rId20"/>
            <a:extLst>
              <a:ext uri="{FF2B5EF4-FFF2-40B4-BE49-F238E27FC236}">
                <a16:creationId xmlns:a16="http://schemas.microsoft.com/office/drawing/2014/main" id="{AA35CD25-D4E8-41BA-B53B-60F954BD65E8}"/>
              </a:ext>
            </a:extLst>
          </xdr:cNvPr>
          <xdr:cNvGrpSpPr/>
        </xdr:nvGrpSpPr>
        <xdr:grpSpPr>
          <a:xfrm>
            <a:off x="10149840" y="858180"/>
            <a:ext cx="1440000" cy="360000"/>
            <a:chOff x="5196840" y="845820"/>
            <a:chExt cx="1440000" cy="360000"/>
          </a:xfrm>
        </xdr:grpSpPr>
        <xdr:sp macro="" textlink="">
          <xdr:nvSpPr>
            <xdr:cNvPr id="42" name="Rectangle: Rounded Corners 41">
              <a:extLst>
                <a:ext uri="{FF2B5EF4-FFF2-40B4-BE49-F238E27FC236}">
                  <a16:creationId xmlns:a16="http://schemas.microsoft.com/office/drawing/2014/main" id="{22609AA5-AD16-4C08-99F9-0E704B2B0298}"/>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TextBox 42">
              <a:extLst>
                <a:ext uri="{FF2B5EF4-FFF2-40B4-BE49-F238E27FC236}">
                  <a16:creationId xmlns:a16="http://schemas.microsoft.com/office/drawing/2014/main" id="{6496CB04-0CE7-4516-A044-78240D249C3F}"/>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đầu tư</a:t>
              </a:r>
              <a:endParaRPr lang="en-US" sz="1200">
                <a:solidFill>
                  <a:schemeClr val="bg1">
                    <a:lumMod val="85000"/>
                  </a:schemeClr>
                </a:solidFill>
              </a:endParaRPr>
            </a:p>
          </xdr:txBody>
        </xdr:sp>
        <xdr:pic>
          <xdr:nvPicPr>
            <xdr:cNvPr id="44" name="Picture 43">
              <a:extLst>
                <a:ext uri="{FF2B5EF4-FFF2-40B4-BE49-F238E27FC236}">
                  <a16:creationId xmlns:a16="http://schemas.microsoft.com/office/drawing/2014/main" id="{4649C899-94D8-44FD-A4FC-B0E26A0151EF}"/>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45" name="TextBox 44">
            <a:hlinkClick xmlns:r="http://schemas.openxmlformats.org/officeDocument/2006/relationships" r:id="rId21"/>
            <a:extLst>
              <a:ext uri="{FF2B5EF4-FFF2-40B4-BE49-F238E27FC236}">
                <a16:creationId xmlns:a16="http://schemas.microsoft.com/office/drawing/2014/main" id="{4ABB81FE-B2EA-45D7-A80A-5AC283966AEB}"/>
              </a:ext>
            </a:extLst>
          </xdr:cNvPr>
          <xdr:cNvSpPr txBox="1"/>
        </xdr:nvSpPr>
        <xdr:spPr>
          <a:xfrm>
            <a:off x="2872740" y="759714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i="1">
                <a:solidFill>
                  <a:schemeClr val="tx1">
                    <a:lumMod val="75000"/>
                    <a:lumOff val="25000"/>
                  </a:schemeClr>
                </a:solidFill>
              </a:rPr>
              <a:t>Version</a:t>
            </a:r>
            <a:r>
              <a:rPr lang="en-US" sz="1100" i="1" baseline="0">
                <a:solidFill>
                  <a:schemeClr val="tx1">
                    <a:lumMod val="75000"/>
                    <a:lumOff val="25000"/>
                  </a:schemeClr>
                </a:solidFill>
              </a:rPr>
              <a:t> 6.06.2023</a:t>
            </a:r>
            <a:endParaRPr lang="en-US" sz="1100" i="1">
              <a:solidFill>
                <a:schemeClr val="tx1">
                  <a:lumMod val="75000"/>
                  <a:lumOff val="25000"/>
                </a:schemeClr>
              </a:solidFill>
            </a:endParaRPr>
          </a:p>
        </xdr:txBody>
      </xdr:sp>
      <xdr:pic>
        <xdr:nvPicPr>
          <xdr:cNvPr id="46" name="Picture 45">
            <a:hlinkClick xmlns:r="http://schemas.openxmlformats.org/officeDocument/2006/relationships" r:id="rId22"/>
            <a:extLst>
              <a:ext uri="{FF2B5EF4-FFF2-40B4-BE49-F238E27FC236}">
                <a16:creationId xmlns:a16="http://schemas.microsoft.com/office/drawing/2014/main" id="{89647445-4A55-4EBC-9317-BF6C785E3529}"/>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837473B0-CC2E-450A-ABE3-18F120FF3D39}">
                <a1611:picAttrSrcUrl xmlns:a1611="http://schemas.microsoft.com/office/drawing/2016/11/main" r:id="rId24"/>
              </a:ext>
            </a:extLst>
          </a:blip>
          <a:stretch>
            <a:fillRect/>
          </a:stretch>
        </xdr:blipFill>
        <xdr:spPr>
          <a:xfrm>
            <a:off x="1546098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47" name="Picture 46">
            <a:hlinkClick xmlns:r="http://schemas.openxmlformats.org/officeDocument/2006/relationships" r:id="rId25"/>
            <a:extLst>
              <a:ext uri="{FF2B5EF4-FFF2-40B4-BE49-F238E27FC236}">
                <a16:creationId xmlns:a16="http://schemas.microsoft.com/office/drawing/2014/main" id="{8A240C41-2615-4FCD-B890-51A3ED1D2AFD}"/>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837473B0-CC2E-450A-ABE3-18F120FF3D39}">
                <a1611:picAttrSrcUrl xmlns:a1611="http://schemas.microsoft.com/office/drawing/2016/11/main" r:id="rId27"/>
              </a:ext>
            </a:extLst>
          </a:blip>
          <a:stretch>
            <a:fillRect/>
          </a:stretch>
        </xdr:blipFill>
        <xdr:spPr>
          <a:xfrm>
            <a:off x="1593102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48" name="Picture 47">
            <a:hlinkClick xmlns:r="http://schemas.openxmlformats.org/officeDocument/2006/relationships" r:id="rId28"/>
            <a:extLst>
              <a:ext uri="{FF2B5EF4-FFF2-40B4-BE49-F238E27FC236}">
                <a16:creationId xmlns:a16="http://schemas.microsoft.com/office/drawing/2014/main" id="{89C1DD9E-5068-4535-8DC2-04009F5ADA84}"/>
              </a:ext>
            </a:extLst>
          </xdr:cNvPr>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val="0"/>
              </a:ext>
              <a:ext uri="{837473B0-CC2E-450A-ABE3-18F120FF3D39}">
                <a1611:picAttrSrcUrl xmlns:a1611="http://schemas.microsoft.com/office/drawing/2016/11/main" r:id="rId30"/>
              </a:ext>
            </a:extLst>
          </a:blip>
          <a:srcRect l="17980" r="16157"/>
          <a:stretch/>
        </xdr:blipFill>
        <xdr:spPr>
          <a:xfrm>
            <a:off x="16383000" y="894180"/>
            <a:ext cx="2895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xnSp macro="">
        <xdr:nvCxnSpPr>
          <xdr:cNvPr id="49" name="Straight Connector 48">
            <a:extLst>
              <a:ext uri="{FF2B5EF4-FFF2-40B4-BE49-F238E27FC236}">
                <a16:creationId xmlns:a16="http://schemas.microsoft.com/office/drawing/2014/main" id="{6D68AF74-C886-4DD0-B907-9F89A0246F9C}"/>
              </a:ext>
            </a:extLst>
          </xdr:cNvPr>
          <xdr:cNvCxnSpPr/>
        </xdr:nvCxnSpPr>
        <xdr:spPr>
          <a:xfrm>
            <a:off x="2887980" y="1480980"/>
            <a:ext cx="1944000" cy="0"/>
          </a:xfrm>
          <a:prstGeom prst="line">
            <a:avLst/>
          </a:prstGeom>
          <a:ln>
            <a:solidFill>
              <a:srgbClr val="30313A"/>
            </a:solidFill>
          </a:ln>
        </xdr:spPr>
        <xdr:style>
          <a:lnRef idx="1">
            <a:schemeClr val="dk1"/>
          </a:lnRef>
          <a:fillRef idx="0">
            <a:schemeClr val="dk1"/>
          </a:fillRef>
          <a:effectRef idx="0">
            <a:schemeClr val="dk1"/>
          </a:effectRef>
          <a:fontRef idx="minor">
            <a:schemeClr val="tx1"/>
          </a:fontRef>
        </xdr:style>
      </xdr:cxnSp>
      <xdr:sp macro="" textlink="">
        <xdr:nvSpPr>
          <xdr:cNvPr id="50" name="TextBox 49">
            <a:extLst>
              <a:ext uri="{FF2B5EF4-FFF2-40B4-BE49-F238E27FC236}">
                <a16:creationId xmlns:a16="http://schemas.microsoft.com/office/drawing/2014/main" id="{5D5C641C-328D-4B75-A5D7-395D320FBF5A}"/>
              </a:ext>
            </a:extLst>
          </xdr:cNvPr>
          <xdr:cNvSpPr txBox="1"/>
        </xdr:nvSpPr>
        <xdr:spPr>
          <a:xfrm>
            <a:off x="14798040" y="0"/>
            <a:ext cx="2354580"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lumMod val="85000"/>
                  </a:schemeClr>
                </a:solidFill>
              </a:rPr>
              <a:t>Phần</a:t>
            </a:r>
            <a:r>
              <a:rPr lang="en-US" sz="1100" b="1" baseline="0">
                <a:solidFill>
                  <a:schemeClr val="bg1">
                    <a:lumMod val="85000"/>
                  </a:schemeClr>
                </a:solidFill>
              </a:rPr>
              <a:t> trăm phân bổ các ví</a:t>
            </a:r>
            <a:endParaRPr lang="en-US" sz="1100" b="1">
              <a:solidFill>
                <a:schemeClr val="bg1">
                  <a:lumMod val="85000"/>
                </a:schemeClr>
              </a:solidFill>
            </a:endParaRPr>
          </a:p>
        </xdr:txBody>
      </xdr:sp>
      <xdr:grpSp>
        <xdr:nvGrpSpPr>
          <xdr:cNvPr id="62" name="Group 61">
            <a:extLst>
              <a:ext uri="{FF2B5EF4-FFF2-40B4-BE49-F238E27FC236}">
                <a16:creationId xmlns:a16="http://schemas.microsoft.com/office/drawing/2014/main" id="{7E4D39DB-B6B6-4C22-9E86-5F579E1F0F46}"/>
              </a:ext>
            </a:extLst>
          </xdr:cNvPr>
          <xdr:cNvGrpSpPr/>
        </xdr:nvGrpSpPr>
        <xdr:grpSpPr>
          <a:xfrm>
            <a:off x="12618720" y="1661161"/>
            <a:ext cx="3931919" cy="2545079"/>
            <a:chOff x="12618720" y="1661161"/>
            <a:chExt cx="3931919" cy="2545079"/>
          </a:xfrm>
        </xdr:grpSpPr>
        <xdr:pic>
          <xdr:nvPicPr>
            <xdr:cNvPr id="61" name="Picture 60">
              <a:extLst>
                <a:ext uri="{FF2B5EF4-FFF2-40B4-BE49-F238E27FC236}">
                  <a16:creationId xmlns:a16="http://schemas.microsoft.com/office/drawing/2014/main" id="{650735DB-3928-4C4C-AD32-258480BF7DBB}"/>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837473B0-CC2E-450A-ABE3-18F120FF3D39}">
                  <a1611:picAttrSrcUrl xmlns:a1611="http://schemas.microsoft.com/office/drawing/2016/11/main" r:id="rId32"/>
                </a:ext>
              </a:extLst>
            </a:blip>
            <a:stretch>
              <a:fillRect/>
            </a:stretch>
          </xdr:blipFill>
          <xdr:spPr>
            <a:xfrm>
              <a:off x="12618720" y="1661161"/>
              <a:ext cx="3931919" cy="2545079"/>
            </a:xfrm>
            <a:prstGeom prst="rect">
              <a:avLst/>
            </a:prstGeom>
            <a:ln>
              <a:noFill/>
            </a:ln>
            <a:effectLst>
              <a:softEdge rad="112500"/>
            </a:effectLst>
          </xdr:spPr>
        </xdr:pic>
        <xdr:grpSp>
          <xdr:nvGrpSpPr>
            <xdr:cNvPr id="59" name="Group 58">
              <a:extLst>
                <a:ext uri="{FF2B5EF4-FFF2-40B4-BE49-F238E27FC236}">
                  <a16:creationId xmlns:a16="http://schemas.microsoft.com/office/drawing/2014/main" id="{76988CFF-0DA1-4245-8BED-BC0855ADF225}"/>
                </a:ext>
              </a:extLst>
            </xdr:cNvPr>
            <xdr:cNvGrpSpPr/>
          </xdr:nvGrpSpPr>
          <xdr:grpSpPr>
            <a:xfrm>
              <a:off x="12793980" y="2019300"/>
              <a:ext cx="3600000" cy="1764000"/>
              <a:chOff x="12793980" y="2019300"/>
              <a:chExt cx="3600000" cy="1764000"/>
            </a:xfrm>
            <a:solidFill>
              <a:srgbClr val="000000">
                <a:alpha val="50196"/>
              </a:srgbClr>
            </a:solidFill>
          </xdr:grpSpPr>
          <xdr:sp macro="" textlink="">
            <xdr:nvSpPr>
              <xdr:cNvPr id="51" name="Rectangle: Rounded Corners 50">
                <a:extLst>
                  <a:ext uri="{FF2B5EF4-FFF2-40B4-BE49-F238E27FC236}">
                    <a16:creationId xmlns:a16="http://schemas.microsoft.com/office/drawing/2014/main" id="{49E8453C-0E1F-4A45-8CFA-87CD863C4A59}"/>
                  </a:ext>
                </a:extLst>
              </xdr:cNvPr>
              <xdr:cNvSpPr/>
            </xdr:nvSpPr>
            <xdr:spPr>
              <a:xfrm>
                <a:off x="12793980" y="2019300"/>
                <a:ext cx="3600000" cy="1764000"/>
              </a:xfrm>
              <a:prstGeom prst="roundRect">
                <a:avLst>
                  <a:gd name="adj" fmla="val 4013"/>
                </a:avLst>
              </a:prstGeom>
              <a:grpFill/>
              <a:ln w="952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marL="0" indent="0" algn="l"/>
                <a:endParaRPr lang="en-US" sz="1100">
                  <a:solidFill>
                    <a:srgbClr val="FFFF00"/>
                  </a:solidFill>
                  <a:latin typeface="+mn-lt"/>
                  <a:ea typeface="+mn-ea"/>
                  <a:cs typeface="+mn-cs"/>
                </a:endParaRPr>
              </a:p>
            </xdr:txBody>
          </xdr:sp>
          <xdr:sp macro="" textlink="">
            <xdr:nvSpPr>
              <xdr:cNvPr id="52" name="TextBox 51">
                <a:extLst>
                  <a:ext uri="{FF2B5EF4-FFF2-40B4-BE49-F238E27FC236}">
                    <a16:creationId xmlns:a16="http://schemas.microsoft.com/office/drawing/2014/main" id="{80A0B601-9224-427F-BC96-3D4B42E06A22}"/>
                  </a:ext>
                </a:extLst>
              </xdr:cNvPr>
              <xdr:cNvSpPr txBox="1"/>
            </xdr:nvSpPr>
            <xdr:spPr>
              <a:xfrm>
                <a:off x="13258800" y="2133600"/>
                <a:ext cx="27051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FF00"/>
                    </a:solidFill>
                  </a:rPr>
                  <a:t>HƯỚNG</a:t>
                </a:r>
                <a:r>
                  <a:rPr lang="en-US" sz="1100" b="1" baseline="0">
                    <a:solidFill>
                      <a:srgbClr val="FFFF00"/>
                    </a:solidFill>
                  </a:rPr>
                  <a:t> DẪN NHẬP LIỆU</a:t>
                </a:r>
                <a:endParaRPr lang="en-US" sz="1100" b="1">
                  <a:solidFill>
                    <a:srgbClr val="FFFF00"/>
                  </a:solidFill>
                </a:endParaRPr>
              </a:p>
            </xdr:txBody>
          </xdr:sp>
          <xdr:sp macro="" textlink="">
            <xdr:nvSpPr>
              <xdr:cNvPr id="53" name="TextBox 52">
                <a:extLst>
                  <a:ext uri="{FF2B5EF4-FFF2-40B4-BE49-F238E27FC236}">
                    <a16:creationId xmlns:a16="http://schemas.microsoft.com/office/drawing/2014/main" id="{429C36F2-5AF4-4D78-BC40-C77BDC612AD0}"/>
                  </a:ext>
                </a:extLst>
              </xdr:cNvPr>
              <xdr:cNvSpPr txBox="1"/>
            </xdr:nvSpPr>
            <xdr:spPr>
              <a:xfrm>
                <a:off x="13190220" y="2461260"/>
                <a:ext cx="31775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FFF00"/>
                    </a:solidFill>
                  </a:rPr>
                  <a:t>1. Kéo</a:t>
                </a:r>
                <a:r>
                  <a:rPr lang="en-US" sz="1100" b="0" baseline="0">
                    <a:solidFill>
                      <a:srgbClr val="FFFF00"/>
                    </a:solidFill>
                  </a:rPr>
                  <a:t> hoặc nhập vào ô ngày tháng ngay dưới bảng</a:t>
                </a:r>
                <a:endParaRPr lang="en-US" sz="1100" b="0">
                  <a:solidFill>
                    <a:srgbClr val="FFFF00"/>
                  </a:solidFill>
                </a:endParaRPr>
              </a:p>
            </xdr:txBody>
          </xdr:sp>
          <xdr:sp macro="" textlink="">
            <xdr:nvSpPr>
              <xdr:cNvPr id="54" name="TextBox 53">
                <a:extLst>
                  <a:ext uri="{FF2B5EF4-FFF2-40B4-BE49-F238E27FC236}">
                    <a16:creationId xmlns:a16="http://schemas.microsoft.com/office/drawing/2014/main" id="{6CDE91B4-F104-4834-9FF0-42A58408F698}"/>
                  </a:ext>
                </a:extLst>
              </xdr:cNvPr>
              <xdr:cNvSpPr txBox="1"/>
            </xdr:nvSpPr>
            <xdr:spPr>
              <a:xfrm>
                <a:off x="13190220" y="2773680"/>
                <a:ext cx="31775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FFF00"/>
                    </a:solidFill>
                  </a:rPr>
                  <a:t>2. Chọn</a:t>
                </a:r>
                <a:r>
                  <a:rPr lang="en-US" sz="1100" b="0" baseline="0">
                    <a:solidFill>
                      <a:srgbClr val="FFFF00"/>
                    </a:solidFill>
                  </a:rPr>
                  <a:t> nội dung thu ở cột danh mục thu</a:t>
                </a:r>
                <a:endParaRPr lang="en-US" sz="1100" b="0">
                  <a:solidFill>
                    <a:srgbClr val="FFFF00"/>
                  </a:solidFill>
                </a:endParaRPr>
              </a:p>
            </xdr:txBody>
          </xdr:sp>
          <xdr:sp macro="" textlink="">
            <xdr:nvSpPr>
              <xdr:cNvPr id="55" name="TextBox 54">
                <a:extLst>
                  <a:ext uri="{FF2B5EF4-FFF2-40B4-BE49-F238E27FC236}">
                    <a16:creationId xmlns:a16="http://schemas.microsoft.com/office/drawing/2014/main" id="{92640256-6B48-4318-8612-93FA03A795AD}"/>
                  </a:ext>
                </a:extLst>
              </xdr:cNvPr>
              <xdr:cNvSpPr txBox="1"/>
            </xdr:nvSpPr>
            <xdr:spPr>
              <a:xfrm>
                <a:off x="13190220" y="3086100"/>
                <a:ext cx="31775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FFF00"/>
                    </a:solidFill>
                  </a:rPr>
                  <a:t>3. Nhập</a:t>
                </a:r>
                <a:r>
                  <a:rPr lang="en-US" sz="1100" b="0" baseline="0">
                    <a:solidFill>
                      <a:srgbClr val="FFFF00"/>
                    </a:solidFill>
                  </a:rPr>
                  <a:t> nội dung thu </a:t>
                </a:r>
                <a:endParaRPr lang="en-US" sz="1100" b="0">
                  <a:solidFill>
                    <a:srgbClr val="FFFF00"/>
                  </a:solidFill>
                </a:endParaRPr>
              </a:p>
            </xdr:txBody>
          </xdr:sp>
          <xdr:sp macro="" textlink="">
            <xdr:nvSpPr>
              <xdr:cNvPr id="56" name="TextBox 55">
                <a:extLst>
                  <a:ext uri="{FF2B5EF4-FFF2-40B4-BE49-F238E27FC236}">
                    <a16:creationId xmlns:a16="http://schemas.microsoft.com/office/drawing/2014/main" id="{CC220B77-9AD3-4A42-ADC0-93F0106C550E}"/>
                  </a:ext>
                </a:extLst>
              </xdr:cNvPr>
              <xdr:cNvSpPr txBox="1"/>
            </xdr:nvSpPr>
            <xdr:spPr>
              <a:xfrm>
                <a:off x="13190220" y="3398520"/>
                <a:ext cx="31775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FFF00"/>
                    </a:solidFill>
                  </a:rPr>
                  <a:t>4. Nhập</a:t>
                </a:r>
                <a:r>
                  <a:rPr lang="en-US" sz="1100" b="0" baseline="0">
                    <a:solidFill>
                      <a:srgbClr val="FFFF00"/>
                    </a:solidFill>
                  </a:rPr>
                  <a:t> số tiền thu</a:t>
                </a:r>
                <a:endParaRPr lang="en-US" sz="1100" b="0">
                  <a:solidFill>
                    <a:srgbClr val="FFFF00"/>
                  </a:solidFill>
                </a:endParaRPr>
              </a:p>
            </xdr:txBody>
          </xdr:sp>
          <xdr:pic>
            <xdr:nvPicPr>
              <xdr:cNvPr id="58" name="Picture 57">
                <a:extLst>
                  <a:ext uri="{FF2B5EF4-FFF2-40B4-BE49-F238E27FC236}">
                    <a16:creationId xmlns:a16="http://schemas.microsoft.com/office/drawing/2014/main" id="{9ED74FC4-EE5D-4539-94E4-61128D8884DD}"/>
                  </a:ext>
                </a:extLst>
              </xdr:cNvPr>
              <xdr:cNvPicPr>
                <a:picLocks noChangeAspect="1"/>
              </xdr:cNvPicPr>
            </xdr:nvPicPr>
            <xdr:blipFill>
              <a:blip xmlns:r="http://schemas.openxmlformats.org/officeDocument/2006/relationships" r:embed="rId33" cstate="print">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12900660" y="2126760"/>
                <a:ext cx="288000" cy="288000"/>
              </a:xfrm>
              <a:prstGeom prst="ellipse">
                <a:avLst/>
              </a:prstGeom>
              <a:grpFill/>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243840</xdr:colOff>
      <xdr:row>2</xdr:row>
      <xdr:rowOff>76200</xdr:rowOff>
    </xdr:to>
    <xdr:sp macro="" textlink="">
      <xdr:nvSpPr>
        <xdr:cNvPr id="8" name="Rectangle 7">
          <a:extLst>
            <a:ext uri="{FF2B5EF4-FFF2-40B4-BE49-F238E27FC236}">
              <a16:creationId xmlns:a16="http://schemas.microsoft.com/office/drawing/2014/main" id="{A96EA36A-2C31-48EE-B4E6-C97FBBED6F8C}"/>
            </a:ext>
          </a:extLst>
        </xdr:cNvPr>
        <xdr:cNvSpPr/>
      </xdr:nvSpPr>
      <xdr:spPr>
        <a:xfrm>
          <a:off x="0" y="0"/>
          <a:ext cx="1463040" cy="609600"/>
        </a:xfrm>
        <a:prstGeom prst="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167640</xdr:colOff>
      <xdr:row>1</xdr:row>
      <xdr:rowOff>259080</xdr:rowOff>
    </xdr:from>
    <xdr:to>
      <xdr:col>23</xdr:col>
      <xdr:colOff>5820</xdr:colOff>
      <xdr:row>29</xdr:row>
      <xdr:rowOff>176220</xdr:rowOff>
    </xdr:to>
    <xdr:grpSp>
      <xdr:nvGrpSpPr>
        <xdr:cNvPr id="60" name="Group 59">
          <a:extLst>
            <a:ext uri="{FF2B5EF4-FFF2-40B4-BE49-F238E27FC236}">
              <a16:creationId xmlns:a16="http://schemas.microsoft.com/office/drawing/2014/main" id="{FD3C0034-7D89-4382-B56E-760569A3FD00}"/>
            </a:ext>
          </a:extLst>
        </xdr:cNvPr>
        <xdr:cNvGrpSpPr/>
      </xdr:nvGrpSpPr>
      <xdr:grpSpPr>
        <a:xfrm>
          <a:off x="2606040" y="525780"/>
          <a:ext cx="14400000" cy="7560000"/>
          <a:chOff x="2606040" y="525780"/>
          <a:chExt cx="14400000" cy="7560000"/>
        </a:xfrm>
      </xdr:grpSpPr>
      <xdr:sp macro="" textlink="">
        <xdr:nvSpPr>
          <xdr:cNvPr id="2" name="Rectangle: Rounded Corners 1">
            <a:extLst>
              <a:ext uri="{FF2B5EF4-FFF2-40B4-BE49-F238E27FC236}">
                <a16:creationId xmlns:a16="http://schemas.microsoft.com/office/drawing/2014/main" id="{437F9EF8-54DF-4EB7-8C04-6195966E37A6}"/>
              </a:ext>
            </a:extLst>
          </xdr:cNvPr>
          <xdr:cNvSpPr/>
        </xdr:nvSpPr>
        <xdr:spPr>
          <a:xfrm>
            <a:off x="16646040" y="525780"/>
            <a:ext cx="360000" cy="7560000"/>
          </a:xfrm>
          <a:prstGeom prst="roundRect">
            <a:avLst>
              <a:gd name="adj" fmla="val 26750"/>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56094B6C-5C09-4923-9B30-2C870CC31B5D}"/>
              </a:ext>
            </a:extLst>
          </xdr:cNvPr>
          <xdr:cNvSpPr/>
        </xdr:nvSpPr>
        <xdr:spPr>
          <a:xfrm>
            <a:off x="2606040" y="525780"/>
            <a:ext cx="14400000" cy="1080000"/>
          </a:xfrm>
          <a:prstGeom prst="roundRect">
            <a:avLst>
              <a:gd name="adj" fmla="val 910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373AE8DA-C68F-43C6-B4E0-8C775030336B}"/>
              </a:ext>
            </a:extLst>
          </xdr:cNvPr>
          <xdr:cNvSpPr/>
        </xdr:nvSpPr>
        <xdr:spPr>
          <a:xfrm>
            <a:off x="2606040" y="525780"/>
            <a:ext cx="2514600" cy="7560000"/>
          </a:xfrm>
          <a:prstGeom prst="roundRect">
            <a:avLst>
              <a:gd name="adj" fmla="val 346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 name="Group 4">
            <a:hlinkClick xmlns:r="http://schemas.openxmlformats.org/officeDocument/2006/relationships" r:id="rId1"/>
            <a:extLst>
              <a:ext uri="{FF2B5EF4-FFF2-40B4-BE49-F238E27FC236}">
                <a16:creationId xmlns:a16="http://schemas.microsoft.com/office/drawing/2014/main" id="{8CAAADB3-507C-4436-82EF-DFB4369B5528}"/>
              </a:ext>
            </a:extLst>
          </xdr:cNvPr>
          <xdr:cNvGrpSpPr/>
        </xdr:nvGrpSpPr>
        <xdr:grpSpPr>
          <a:xfrm>
            <a:off x="2773680" y="678180"/>
            <a:ext cx="2084263" cy="720000"/>
            <a:chOff x="2773680" y="723900"/>
            <a:chExt cx="2084263" cy="720000"/>
          </a:xfrm>
        </xdr:grpSpPr>
        <xdr:pic>
          <xdr:nvPicPr>
            <xdr:cNvPr id="6" name="Picture 5">
              <a:extLst>
                <a:ext uri="{FF2B5EF4-FFF2-40B4-BE49-F238E27FC236}">
                  <a16:creationId xmlns:a16="http://schemas.microsoft.com/office/drawing/2014/main" id="{A629201F-DEE9-41FB-B1C7-9BDAF7E703AB}"/>
                </a:ext>
              </a:extLst>
            </xdr:cNvPr>
            <xdr:cNvPicPr>
              <a:picLocks noChangeAspect="1"/>
            </xdr:cNvPicPr>
          </xdr:nvPicPr>
          <xdr:blipFill>
            <a:blip xmlns:r="http://schemas.openxmlformats.org/officeDocument/2006/relationships" r:embed="rId2" cstate="print">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2773680" y="723900"/>
              <a:ext cx="720000" cy="720000"/>
            </a:xfrm>
            <a:prstGeom prst="ellipse">
              <a:avLst/>
            </a:prstGeom>
            <a:ln>
              <a:noFill/>
            </a:ln>
            <a:effectLst>
              <a:softEdge rad="112500"/>
            </a:effectLst>
          </xdr:spPr>
        </xdr:pic>
        <xdr:sp macro="" textlink="">
          <xdr:nvSpPr>
            <xdr:cNvPr id="7" name="Rectangle 6">
              <a:extLst>
                <a:ext uri="{FF2B5EF4-FFF2-40B4-BE49-F238E27FC236}">
                  <a16:creationId xmlns:a16="http://schemas.microsoft.com/office/drawing/2014/main" id="{1D913E8C-81F3-486C-91FD-88B4F756DC87}"/>
                </a:ext>
              </a:extLst>
            </xdr:cNvPr>
            <xdr:cNvSpPr/>
          </xdr:nvSpPr>
          <xdr:spPr>
            <a:xfrm>
              <a:off x="3432616" y="756311"/>
              <a:ext cx="1425327" cy="655179"/>
            </a:xfrm>
            <a:prstGeom prst="rect">
              <a:avLst/>
            </a:prstGeom>
            <a:noFill/>
          </xdr:spPr>
          <xdr:txBody>
            <a:bodyPr wrap="non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latin typeface="StarsStripes" panose="00000400000000000000" pitchFamily="2" charset="0"/>
                </a:rPr>
                <a:t>MONEY</a:t>
              </a:r>
              <a:endPar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grpSp>
        <xdr:nvGrpSpPr>
          <xdr:cNvPr id="9" name="Group 8">
            <a:hlinkClick xmlns:r="http://schemas.openxmlformats.org/officeDocument/2006/relationships" r:id="rId3"/>
            <a:extLst>
              <a:ext uri="{FF2B5EF4-FFF2-40B4-BE49-F238E27FC236}">
                <a16:creationId xmlns:a16="http://schemas.microsoft.com/office/drawing/2014/main" id="{23BEA4D5-D237-4592-AF41-0D6517A4A8D8}"/>
              </a:ext>
            </a:extLst>
          </xdr:cNvPr>
          <xdr:cNvGrpSpPr/>
        </xdr:nvGrpSpPr>
        <xdr:grpSpPr>
          <a:xfrm>
            <a:off x="2880360" y="1752600"/>
            <a:ext cx="1417320" cy="360000"/>
            <a:chOff x="2880360" y="1798320"/>
            <a:chExt cx="1417320" cy="360000"/>
          </a:xfrm>
        </xdr:grpSpPr>
        <xdr:sp macro="" textlink="">
          <xdr:nvSpPr>
            <xdr:cNvPr id="10" name="TextBox 9">
              <a:extLst>
                <a:ext uri="{FF2B5EF4-FFF2-40B4-BE49-F238E27FC236}">
                  <a16:creationId xmlns:a16="http://schemas.microsoft.com/office/drawing/2014/main" id="{345C6BC7-1306-482D-A058-3E52B2BE4DC9}"/>
                </a:ext>
              </a:extLst>
            </xdr:cNvPr>
            <xdr:cNvSpPr txBox="1"/>
          </xdr:nvSpPr>
          <xdr:spPr>
            <a:xfrm>
              <a:off x="3291840" y="18259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Thu</a:t>
              </a:r>
            </a:p>
          </xdr:txBody>
        </xdr:sp>
        <xdr:pic>
          <xdr:nvPicPr>
            <xdr:cNvPr id="11" name="Picture 10">
              <a:extLst>
                <a:ext uri="{FF2B5EF4-FFF2-40B4-BE49-F238E27FC236}">
                  <a16:creationId xmlns:a16="http://schemas.microsoft.com/office/drawing/2014/main" id="{C6F4E064-9287-4B0A-B2D1-235339283F4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80360" y="17983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2" name="Group 11">
            <a:extLst>
              <a:ext uri="{FF2B5EF4-FFF2-40B4-BE49-F238E27FC236}">
                <a16:creationId xmlns:a16="http://schemas.microsoft.com/office/drawing/2014/main" id="{0BF4C8E3-6652-424F-88C0-7412837D074C}"/>
              </a:ext>
            </a:extLst>
          </xdr:cNvPr>
          <xdr:cNvGrpSpPr/>
        </xdr:nvGrpSpPr>
        <xdr:grpSpPr>
          <a:xfrm>
            <a:off x="2880360" y="2336766"/>
            <a:ext cx="1417320" cy="360000"/>
            <a:chOff x="2880360" y="2270760"/>
            <a:chExt cx="1417320" cy="360000"/>
          </a:xfrm>
        </xdr:grpSpPr>
        <xdr:sp macro="" textlink="">
          <xdr:nvSpPr>
            <xdr:cNvPr id="13" name="TextBox 12">
              <a:extLst>
                <a:ext uri="{FF2B5EF4-FFF2-40B4-BE49-F238E27FC236}">
                  <a16:creationId xmlns:a16="http://schemas.microsoft.com/office/drawing/2014/main" id="{09E67441-1069-4A9F-8A2C-93B183D9A2E9}"/>
                </a:ext>
              </a:extLst>
            </xdr:cNvPr>
            <xdr:cNvSpPr txBox="1"/>
          </xdr:nvSpPr>
          <xdr:spPr>
            <a:xfrm>
              <a:off x="3291840" y="22983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00B0F0"/>
                  </a:solidFill>
                </a:rPr>
                <a:t>Chi</a:t>
              </a:r>
            </a:p>
          </xdr:txBody>
        </xdr:sp>
        <xdr:pic>
          <xdr:nvPicPr>
            <xdr:cNvPr id="14" name="Picture 13">
              <a:extLst>
                <a:ext uri="{FF2B5EF4-FFF2-40B4-BE49-F238E27FC236}">
                  <a16:creationId xmlns:a16="http://schemas.microsoft.com/office/drawing/2014/main" id="{F6A62F8D-3ECE-485F-9425-E9AB364861E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80360" y="2270760"/>
              <a:ext cx="360000" cy="360000"/>
            </a:xfrm>
            <a:prstGeom prst="round2DiagRect">
              <a:avLst>
                <a:gd name="adj1" fmla="val 50000"/>
                <a:gd name="adj2" fmla="val 50000"/>
              </a:avLst>
            </a:prstGeom>
            <a:ln w="12700" cap="sq">
              <a:noFill/>
              <a:miter lim="800000"/>
            </a:ln>
            <a:effectLst>
              <a:glow rad="101600">
                <a:schemeClr val="accent5">
                  <a:satMod val="175000"/>
                  <a:alpha val="40000"/>
                </a:schemeClr>
              </a:glow>
              <a:outerShdw blurRad="254000" algn="tl" rotWithShape="0">
                <a:srgbClr val="000000">
                  <a:alpha val="43000"/>
                </a:srgbClr>
              </a:outerShdw>
            </a:effectLst>
          </xdr:spPr>
        </xdr:pic>
      </xdr:grpSp>
      <xdr:grpSp>
        <xdr:nvGrpSpPr>
          <xdr:cNvPr id="15" name="Group 14">
            <a:hlinkClick xmlns:r="http://schemas.openxmlformats.org/officeDocument/2006/relationships" r:id="rId6"/>
            <a:extLst>
              <a:ext uri="{FF2B5EF4-FFF2-40B4-BE49-F238E27FC236}">
                <a16:creationId xmlns:a16="http://schemas.microsoft.com/office/drawing/2014/main" id="{4C2F9AB0-56B3-42F6-91CE-0BD181FE4BBB}"/>
              </a:ext>
            </a:extLst>
          </xdr:cNvPr>
          <xdr:cNvGrpSpPr/>
        </xdr:nvGrpSpPr>
        <xdr:grpSpPr>
          <a:xfrm>
            <a:off x="2880360" y="2920932"/>
            <a:ext cx="1417320" cy="360000"/>
            <a:chOff x="2880360" y="2766060"/>
            <a:chExt cx="1417320" cy="360000"/>
          </a:xfrm>
        </xdr:grpSpPr>
        <xdr:sp macro="" textlink="">
          <xdr:nvSpPr>
            <xdr:cNvPr id="16" name="TextBox 15">
              <a:extLst>
                <a:ext uri="{FF2B5EF4-FFF2-40B4-BE49-F238E27FC236}">
                  <a16:creationId xmlns:a16="http://schemas.microsoft.com/office/drawing/2014/main" id="{317F89AE-8F8B-4632-8331-86C0BDECCD41}"/>
                </a:ext>
              </a:extLst>
            </xdr:cNvPr>
            <xdr:cNvSpPr txBox="1"/>
          </xdr:nvSpPr>
          <xdr:spPr>
            <a:xfrm>
              <a:off x="3291840" y="27936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Tiết</a:t>
              </a:r>
              <a:r>
                <a:rPr lang="en-US" sz="1200" baseline="0">
                  <a:solidFill>
                    <a:schemeClr val="bg1">
                      <a:lumMod val="85000"/>
                    </a:schemeClr>
                  </a:solidFill>
                </a:rPr>
                <a:t> kiệm</a:t>
              </a:r>
              <a:endParaRPr lang="en-US" sz="1200">
                <a:solidFill>
                  <a:schemeClr val="bg1">
                    <a:lumMod val="85000"/>
                  </a:schemeClr>
                </a:solidFill>
              </a:endParaRPr>
            </a:p>
          </xdr:txBody>
        </xdr:sp>
        <xdr:pic>
          <xdr:nvPicPr>
            <xdr:cNvPr id="17" name="Picture 16">
              <a:extLst>
                <a:ext uri="{FF2B5EF4-FFF2-40B4-BE49-F238E27FC236}">
                  <a16:creationId xmlns:a16="http://schemas.microsoft.com/office/drawing/2014/main" id="{612119C5-E4E6-4C1E-9FF2-25299975978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80360" y="27660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8" name="Group 17">
            <a:hlinkClick xmlns:r="http://schemas.openxmlformats.org/officeDocument/2006/relationships" r:id="rId8"/>
            <a:extLst>
              <a:ext uri="{FF2B5EF4-FFF2-40B4-BE49-F238E27FC236}">
                <a16:creationId xmlns:a16="http://schemas.microsoft.com/office/drawing/2014/main" id="{41534434-E3E4-422C-950A-186E5333B904}"/>
              </a:ext>
            </a:extLst>
          </xdr:cNvPr>
          <xdr:cNvGrpSpPr/>
        </xdr:nvGrpSpPr>
        <xdr:grpSpPr>
          <a:xfrm>
            <a:off x="2880360" y="3505098"/>
            <a:ext cx="1417320" cy="360000"/>
            <a:chOff x="2880360" y="3284220"/>
            <a:chExt cx="1417320" cy="360000"/>
          </a:xfrm>
        </xdr:grpSpPr>
        <xdr:sp macro="" textlink="">
          <xdr:nvSpPr>
            <xdr:cNvPr id="19" name="TextBox 18">
              <a:extLst>
                <a:ext uri="{FF2B5EF4-FFF2-40B4-BE49-F238E27FC236}">
                  <a16:creationId xmlns:a16="http://schemas.microsoft.com/office/drawing/2014/main" id="{0114BFE5-DD01-4A13-8EF0-5809DBFD5AB5}"/>
                </a:ext>
              </a:extLst>
            </xdr:cNvPr>
            <xdr:cNvSpPr txBox="1"/>
          </xdr:nvSpPr>
          <xdr:spPr>
            <a:xfrm>
              <a:off x="3291840" y="33118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Đầu</a:t>
              </a:r>
              <a:r>
                <a:rPr lang="en-US" sz="1200" baseline="0">
                  <a:solidFill>
                    <a:schemeClr val="bg1">
                      <a:lumMod val="85000"/>
                    </a:schemeClr>
                  </a:solidFill>
                </a:rPr>
                <a:t> tư</a:t>
              </a:r>
              <a:endParaRPr lang="en-US" sz="1200">
                <a:solidFill>
                  <a:schemeClr val="bg1">
                    <a:lumMod val="85000"/>
                  </a:schemeClr>
                </a:solidFill>
              </a:endParaRPr>
            </a:p>
          </xdr:txBody>
        </xdr:sp>
        <xdr:pic>
          <xdr:nvPicPr>
            <xdr:cNvPr id="20" name="Picture 19">
              <a:extLst>
                <a:ext uri="{FF2B5EF4-FFF2-40B4-BE49-F238E27FC236}">
                  <a16:creationId xmlns:a16="http://schemas.microsoft.com/office/drawing/2014/main" id="{DBF0241C-78E3-4051-9B9B-FD4951FA80B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880360" y="32842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1" name="Group 20">
            <a:hlinkClick xmlns:r="http://schemas.openxmlformats.org/officeDocument/2006/relationships" r:id="rId10"/>
            <a:extLst>
              <a:ext uri="{FF2B5EF4-FFF2-40B4-BE49-F238E27FC236}">
                <a16:creationId xmlns:a16="http://schemas.microsoft.com/office/drawing/2014/main" id="{4D0CABAF-9BA9-442A-874E-7FF060D13E3E}"/>
              </a:ext>
            </a:extLst>
          </xdr:cNvPr>
          <xdr:cNvGrpSpPr/>
        </xdr:nvGrpSpPr>
        <xdr:grpSpPr>
          <a:xfrm>
            <a:off x="2880360" y="4089264"/>
            <a:ext cx="1417320" cy="360000"/>
            <a:chOff x="2880360" y="3787140"/>
            <a:chExt cx="1417320" cy="360000"/>
          </a:xfrm>
        </xdr:grpSpPr>
        <xdr:sp macro="" textlink="">
          <xdr:nvSpPr>
            <xdr:cNvPr id="22" name="TextBox 21">
              <a:extLst>
                <a:ext uri="{FF2B5EF4-FFF2-40B4-BE49-F238E27FC236}">
                  <a16:creationId xmlns:a16="http://schemas.microsoft.com/office/drawing/2014/main" id="{312285F8-2552-40B4-BA24-FBA9374C086E}"/>
                </a:ext>
              </a:extLst>
            </xdr:cNvPr>
            <xdr:cNvSpPr txBox="1"/>
          </xdr:nvSpPr>
          <xdr:spPr>
            <a:xfrm>
              <a:off x="3291840" y="381474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Danh mục</a:t>
              </a:r>
            </a:p>
          </xdr:txBody>
        </xdr:sp>
        <xdr:pic>
          <xdr:nvPicPr>
            <xdr:cNvPr id="23" name="Picture 22">
              <a:extLst>
                <a:ext uri="{FF2B5EF4-FFF2-40B4-BE49-F238E27FC236}">
                  <a16:creationId xmlns:a16="http://schemas.microsoft.com/office/drawing/2014/main" id="{C6D2989C-3D12-4C1F-AE5B-30821B1BE0A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880360" y="378714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4" name="Group 23">
            <a:hlinkClick xmlns:r="http://schemas.openxmlformats.org/officeDocument/2006/relationships" r:id="rId12"/>
            <a:extLst>
              <a:ext uri="{FF2B5EF4-FFF2-40B4-BE49-F238E27FC236}">
                <a16:creationId xmlns:a16="http://schemas.microsoft.com/office/drawing/2014/main" id="{3E73886F-E2A1-47EE-93A3-B58D577FE91A}"/>
              </a:ext>
            </a:extLst>
          </xdr:cNvPr>
          <xdr:cNvGrpSpPr/>
        </xdr:nvGrpSpPr>
        <xdr:grpSpPr>
          <a:xfrm>
            <a:off x="2880360" y="4673430"/>
            <a:ext cx="1417320" cy="360000"/>
            <a:chOff x="2880360" y="4322910"/>
            <a:chExt cx="1417320" cy="360000"/>
          </a:xfrm>
        </xdr:grpSpPr>
        <xdr:sp macro="" textlink="">
          <xdr:nvSpPr>
            <xdr:cNvPr id="25" name="TextBox 24">
              <a:extLst>
                <a:ext uri="{FF2B5EF4-FFF2-40B4-BE49-F238E27FC236}">
                  <a16:creationId xmlns:a16="http://schemas.microsoft.com/office/drawing/2014/main" id="{183C28D5-503E-4F68-B339-DDB75399E5F3}"/>
                </a:ext>
              </a:extLst>
            </xdr:cNvPr>
            <xdr:cNvSpPr txBox="1"/>
          </xdr:nvSpPr>
          <xdr:spPr>
            <a:xfrm>
              <a:off x="3291840" y="435051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Tổng</a:t>
              </a:r>
              <a:r>
                <a:rPr lang="en-US" sz="1200" baseline="0">
                  <a:solidFill>
                    <a:schemeClr val="bg1">
                      <a:lumMod val="85000"/>
                    </a:schemeClr>
                  </a:solidFill>
                </a:rPr>
                <a:t> hợp</a:t>
              </a:r>
              <a:endParaRPr lang="en-US" sz="1200">
                <a:solidFill>
                  <a:schemeClr val="bg1">
                    <a:lumMod val="85000"/>
                  </a:schemeClr>
                </a:solidFill>
              </a:endParaRPr>
            </a:p>
          </xdr:txBody>
        </xdr:sp>
        <xdr:pic>
          <xdr:nvPicPr>
            <xdr:cNvPr id="26" name="Picture 25">
              <a:extLst>
                <a:ext uri="{FF2B5EF4-FFF2-40B4-BE49-F238E27FC236}">
                  <a16:creationId xmlns:a16="http://schemas.microsoft.com/office/drawing/2014/main" id="{4CCF1B3A-4198-430B-AE2E-36D83DEFB0C6}"/>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880360" y="432291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7" name="Group 26">
            <a:hlinkClick xmlns:r="http://schemas.openxmlformats.org/officeDocument/2006/relationships" r:id="rId14"/>
            <a:extLst>
              <a:ext uri="{FF2B5EF4-FFF2-40B4-BE49-F238E27FC236}">
                <a16:creationId xmlns:a16="http://schemas.microsoft.com/office/drawing/2014/main" id="{2C096670-AD27-4DFF-86E7-20CC66386D75}"/>
              </a:ext>
            </a:extLst>
          </xdr:cNvPr>
          <xdr:cNvGrpSpPr/>
        </xdr:nvGrpSpPr>
        <xdr:grpSpPr>
          <a:xfrm>
            <a:off x="5196840" y="858180"/>
            <a:ext cx="1440000" cy="360000"/>
            <a:chOff x="5196840" y="845820"/>
            <a:chExt cx="1440000" cy="360000"/>
          </a:xfrm>
        </xdr:grpSpPr>
        <xdr:sp macro="" textlink="">
          <xdr:nvSpPr>
            <xdr:cNvPr id="28" name="Rectangle: Rounded Corners 27">
              <a:extLst>
                <a:ext uri="{FF2B5EF4-FFF2-40B4-BE49-F238E27FC236}">
                  <a16:creationId xmlns:a16="http://schemas.microsoft.com/office/drawing/2014/main" id="{07125BF1-2227-49BF-9E6F-9FD312F9D186}"/>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TextBox 28">
              <a:extLst>
                <a:ext uri="{FF2B5EF4-FFF2-40B4-BE49-F238E27FC236}">
                  <a16:creationId xmlns:a16="http://schemas.microsoft.com/office/drawing/2014/main" id="{5EF27316-AAE3-4045-8812-2CBF661078FC}"/>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thu</a:t>
              </a:r>
              <a:endParaRPr lang="en-US" sz="1200">
                <a:solidFill>
                  <a:schemeClr val="bg1">
                    <a:lumMod val="85000"/>
                  </a:schemeClr>
                </a:solidFill>
              </a:endParaRPr>
            </a:p>
          </xdr:txBody>
        </xdr:sp>
        <xdr:pic>
          <xdr:nvPicPr>
            <xdr:cNvPr id="30" name="Picture 29">
              <a:extLst>
                <a:ext uri="{FF2B5EF4-FFF2-40B4-BE49-F238E27FC236}">
                  <a16:creationId xmlns:a16="http://schemas.microsoft.com/office/drawing/2014/main" id="{C280F390-865C-4C3D-9B4B-AD4048A4AAD1}"/>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1" name="Group 30">
            <a:hlinkClick xmlns:r="http://schemas.openxmlformats.org/officeDocument/2006/relationships" r:id="rId17"/>
            <a:extLst>
              <a:ext uri="{FF2B5EF4-FFF2-40B4-BE49-F238E27FC236}">
                <a16:creationId xmlns:a16="http://schemas.microsoft.com/office/drawing/2014/main" id="{2E19CF19-4316-415F-AB9B-0EF0F6CA9E58}"/>
              </a:ext>
            </a:extLst>
          </xdr:cNvPr>
          <xdr:cNvGrpSpPr/>
        </xdr:nvGrpSpPr>
        <xdr:grpSpPr>
          <a:xfrm>
            <a:off x="6847840" y="858180"/>
            <a:ext cx="1440000" cy="360000"/>
            <a:chOff x="5196840" y="845820"/>
            <a:chExt cx="1440000" cy="360000"/>
          </a:xfrm>
        </xdr:grpSpPr>
        <xdr:sp macro="" textlink="">
          <xdr:nvSpPr>
            <xdr:cNvPr id="32" name="Rectangle: Rounded Corners 31">
              <a:extLst>
                <a:ext uri="{FF2B5EF4-FFF2-40B4-BE49-F238E27FC236}">
                  <a16:creationId xmlns:a16="http://schemas.microsoft.com/office/drawing/2014/main" id="{CC5982CB-378D-4224-B5A0-F2E2C7EC7AEF}"/>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TextBox 32">
              <a:extLst>
                <a:ext uri="{FF2B5EF4-FFF2-40B4-BE49-F238E27FC236}">
                  <a16:creationId xmlns:a16="http://schemas.microsoft.com/office/drawing/2014/main" id="{04E9DB54-3321-4FBF-A1C5-57C368B9FA34}"/>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chi</a:t>
              </a:r>
              <a:endParaRPr lang="en-US" sz="1200">
                <a:solidFill>
                  <a:schemeClr val="bg1">
                    <a:lumMod val="85000"/>
                  </a:schemeClr>
                </a:solidFill>
              </a:endParaRPr>
            </a:p>
          </xdr:txBody>
        </xdr:sp>
        <xdr:pic>
          <xdr:nvPicPr>
            <xdr:cNvPr id="34" name="Picture 33">
              <a:extLst>
                <a:ext uri="{FF2B5EF4-FFF2-40B4-BE49-F238E27FC236}">
                  <a16:creationId xmlns:a16="http://schemas.microsoft.com/office/drawing/2014/main" id="{D926FDD1-2920-4057-823B-3EF8D119EA79}"/>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5" name="Group 34">
            <a:hlinkClick xmlns:r="http://schemas.openxmlformats.org/officeDocument/2006/relationships" r:id="rId18"/>
            <a:extLst>
              <a:ext uri="{FF2B5EF4-FFF2-40B4-BE49-F238E27FC236}">
                <a16:creationId xmlns:a16="http://schemas.microsoft.com/office/drawing/2014/main" id="{7D2525AD-282B-4583-86E1-6382077EC3BB}"/>
              </a:ext>
            </a:extLst>
          </xdr:cNvPr>
          <xdr:cNvGrpSpPr/>
        </xdr:nvGrpSpPr>
        <xdr:grpSpPr>
          <a:xfrm>
            <a:off x="8498840" y="858180"/>
            <a:ext cx="1440000" cy="360000"/>
            <a:chOff x="5196840" y="845820"/>
            <a:chExt cx="1440000" cy="360000"/>
          </a:xfrm>
        </xdr:grpSpPr>
        <xdr:sp macro="" textlink="">
          <xdr:nvSpPr>
            <xdr:cNvPr id="36" name="Rectangle: Rounded Corners 35">
              <a:extLst>
                <a:ext uri="{FF2B5EF4-FFF2-40B4-BE49-F238E27FC236}">
                  <a16:creationId xmlns:a16="http://schemas.microsoft.com/office/drawing/2014/main" id="{32A3CB37-B7D6-4CD0-A9E0-8692DE7D4F0C}"/>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TextBox 36">
              <a:extLst>
                <a:ext uri="{FF2B5EF4-FFF2-40B4-BE49-F238E27FC236}">
                  <a16:creationId xmlns:a16="http://schemas.microsoft.com/office/drawing/2014/main" id="{8A72135A-6363-4AD2-A6F4-B0114A718ABA}"/>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tiết kiệm</a:t>
              </a:r>
              <a:endParaRPr lang="en-US" sz="1200">
                <a:solidFill>
                  <a:schemeClr val="bg1">
                    <a:lumMod val="85000"/>
                  </a:schemeClr>
                </a:solidFill>
              </a:endParaRPr>
            </a:p>
          </xdr:txBody>
        </xdr:sp>
        <xdr:pic>
          <xdr:nvPicPr>
            <xdr:cNvPr id="38" name="Picture 37">
              <a:extLst>
                <a:ext uri="{FF2B5EF4-FFF2-40B4-BE49-F238E27FC236}">
                  <a16:creationId xmlns:a16="http://schemas.microsoft.com/office/drawing/2014/main" id="{6460B519-7305-484F-AB7F-F2BA8F18A273}"/>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9" name="Group 38">
            <a:hlinkClick xmlns:r="http://schemas.openxmlformats.org/officeDocument/2006/relationships" r:id="rId19"/>
            <a:extLst>
              <a:ext uri="{FF2B5EF4-FFF2-40B4-BE49-F238E27FC236}">
                <a16:creationId xmlns:a16="http://schemas.microsoft.com/office/drawing/2014/main" id="{4C93A1C5-E8E2-4F6C-A438-B385CE048DF1}"/>
              </a:ext>
            </a:extLst>
          </xdr:cNvPr>
          <xdr:cNvGrpSpPr/>
        </xdr:nvGrpSpPr>
        <xdr:grpSpPr>
          <a:xfrm>
            <a:off x="10149840" y="858180"/>
            <a:ext cx="1440000" cy="360000"/>
            <a:chOff x="5196840" y="845820"/>
            <a:chExt cx="1440000" cy="360000"/>
          </a:xfrm>
        </xdr:grpSpPr>
        <xdr:sp macro="" textlink="">
          <xdr:nvSpPr>
            <xdr:cNvPr id="40" name="Rectangle: Rounded Corners 39">
              <a:extLst>
                <a:ext uri="{FF2B5EF4-FFF2-40B4-BE49-F238E27FC236}">
                  <a16:creationId xmlns:a16="http://schemas.microsoft.com/office/drawing/2014/main" id="{99F0667F-4617-4B30-879C-E1B02387C87E}"/>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TextBox 40">
              <a:extLst>
                <a:ext uri="{FF2B5EF4-FFF2-40B4-BE49-F238E27FC236}">
                  <a16:creationId xmlns:a16="http://schemas.microsoft.com/office/drawing/2014/main" id="{564A4B8A-3009-41D2-A88B-C45AF4E10CF9}"/>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đầu tư</a:t>
              </a:r>
              <a:endParaRPr lang="en-US" sz="1200">
                <a:solidFill>
                  <a:schemeClr val="bg1">
                    <a:lumMod val="85000"/>
                  </a:schemeClr>
                </a:solidFill>
              </a:endParaRPr>
            </a:p>
          </xdr:txBody>
        </xdr:sp>
        <xdr:pic>
          <xdr:nvPicPr>
            <xdr:cNvPr id="42" name="Picture 41">
              <a:extLst>
                <a:ext uri="{FF2B5EF4-FFF2-40B4-BE49-F238E27FC236}">
                  <a16:creationId xmlns:a16="http://schemas.microsoft.com/office/drawing/2014/main" id="{23E9EDFB-DF56-4D6C-A59B-9D08BBDCA39B}"/>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43" name="TextBox 42">
            <a:hlinkClick xmlns:r="http://schemas.openxmlformats.org/officeDocument/2006/relationships" r:id="rId20"/>
            <a:extLst>
              <a:ext uri="{FF2B5EF4-FFF2-40B4-BE49-F238E27FC236}">
                <a16:creationId xmlns:a16="http://schemas.microsoft.com/office/drawing/2014/main" id="{ED45085B-2A26-4C34-8DD9-4B89573518E0}"/>
              </a:ext>
            </a:extLst>
          </xdr:cNvPr>
          <xdr:cNvSpPr txBox="1"/>
        </xdr:nvSpPr>
        <xdr:spPr>
          <a:xfrm>
            <a:off x="2872740" y="759714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i="1">
                <a:solidFill>
                  <a:schemeClr val="tx1">
                    <a:lumMod val="75000"/>
                    <a:lumOff val="25000"/>
                  </a:schemeClr>
                </a:solidFill>
              </a:rPr>
              <a:t>Version</a:t>
            </a:r>
            <a:r>
              <a:rPr lang="en-US" sz="1100" i="1" baseline="0">
                <a:solidFill>
                  <a:schemeClr val="tx1">
                    <a:lumMod val="75000"/>
                    <a:lumOff val="25000"/>
                  </a:schemeClr>
                </a:solidFill>
              </a:rPr>
              <a:t> 6.06.2023</a:t>
            </a:r>
            <a:endParaRPr lang="en-US" sz="1100" i="1">
              <a:solidFill>
                <a:schemeClr val="tx1">
                  <a:lumMod val="75000"/>
                  <a:lumOff val="25000"/>
                </a:schemeClr>
              </a:solidFill>
            </a:endParaRPr>
          </a:p>
        </xdr:txBody>
      </xdr:sp>
      <xdr:pic>
        <xdr:nvPicPr>
          <xdr:cNvPr id="44" name="Picture 43">
            <a:hlinkClick xmlns:r="http://schemas.openxmlformats.org/officeDocument/2006/relationships" r:id="rId21"/>
            <a:extLst>
              <a:ext uri="{FF2B5EF4-FFF2-40B4-BE49-F238E27FC236}">
                <a16:creationId xmlns:a16="http://schemas.microsoft.com/office/drawing/2014/main" id="{FE381DE0-5725-492D-B60E-02DA39AF571D}"/>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837473B0-CC2E-450A-ABE3-18F120FF3D39}">
                <a1611:picAttrSrcUrl xmlns:a1611="http://schemas.microsoft.com/office/drawing/2016/11/main" r:id="rId23"/>
              </a:ext>
            </a:extLst>
          </a:blip>
          <a:stretch>
            <a:fillRect/>
          </a:stretch>
        </xdr:blipFill>
        <xdr:spPr>
          <a:xfrm>
            <a:off x="1546098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45" name="Picture 44">
            <a:hlinkClick xmlns:r="http://schemas.openxmlformats.org/officeDocument/2006/relationships" r:id="rId24"/>
            <a:extLst>
              <a:ext uri="{FF2B5EF4-FFF2-40B4-BE49-F238E27FC236}">
                <a16:creationId xmlns:a16="http://schemas.microsoft.com/office/drawing/2014/main" id="{B69FE8E7-2C13-4D88-A7BE-22B86CF6578A}"/>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837473B0-CC2E-450A-ABE3-18F120FF3D39}">
                <a1611:picAttrSrcUrl xmlns:a1611="http://schemas.microsoft.com/office/drawing/2016/11/main" r:id="rId26"/>
              </a:ext>
            </a:extLst>
          </a:blip>
          <a:stretch>
            <a:fillRect/>
          </a:stretch>
        </xdr:blipFill>
        <xdr:spPr>
          <a:xfrm>
            <a:off x="1593102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46" name="Picture 45">
            <a:hlinkClick xmlns:r="http://schemas.openxmlformats.org/officeDocument/2006/relationships" r:id="rId27"/>
            <a:extLst>
              <a:ext uri="{FF2B5EF4-FFF2-40B4-BE49-F238E27FC236}">
                <a16:creationId xmlns:a16="http://schemas.microsoft.com/office/drawing/2014/main" id="{BABA7049-1573-4B79-A74A-E2CD34D886F7}"/>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 uri="{837473B0-CC2E-450A-ABE3-18F120FF3D39}">
                <a1611:picAttrSrcUrl xmlns:a1611="http://schemas.microsoft.com/office/drawing/2016/11/main" r:id="rId29"/>
              </a:ext>
            </a:extLst>
          </a:blip>
          <a:srcRect l="17980" r="16157"/>
          <a:stretch/>
        </xdr:blipFill>
        <xdr:spPr>
          <a:xfrm>
            <a:off x="16383000" y="894180"/>
            <a:ext cx="2895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xnSp macro="">
        <xdr:nvCxnSpPr>
          <xdr:cNvPr id="47" name="Straight Connector 46">
            <a:extLst>
              <a:ext uri="{FF2B5EF4-FFF2-40B4-BE49-F238E27FC236}">
                <a16:creationId xmlns:a16="http://schemas.microsoft.com/office/drawing/2014/main" id="{6955F64F-F4A8-4855-9564-FDA79E45D611}"/>
              </a:ext>
            </a:extLst>
          </xdr:cNvPr>
          <xdr:cNvCxnSpPr/>
        </xdr:nvCxnSpPr>
        <xdr:spPr>
          <a:xfrm>
            <a:off x="2887980" y="1480980"/>
            <a:ext cx="1944000" cy="0"/>
          </a:xfrm>
          <a:prstGeom prst="line">
            <a:avLst/>
          </a:prstGeom>
          <a:ln>
            <a:solidFill>
              <a:srgbClr val="30313A"/>
            </a:solidFill>
          </a:ln>
        </xdr:spPr>
        <xdr:style>
          <a:lnRef idx="1">
            <a:schemeClr val="dk1"/>
          </a:lnRef>
          <a:fillRef idx="0">
            <a:schemeClr val="dk1"/>
          </a:fillRef>
          <a:effectRef idx="0">
            <a:schemeClr val="dk1"/>
          </a:effectRef>
          <a:fontRef idx="minor">
            <a:schemeClr val="tx1"/>
          </a:fontRef>
        </xdr:style>
      </xdr:cxnSp>
      <xdr:grpSp>
        <xdr:nvGrpSpPr>
          <xdr:cNvPr id="49" name="Group 48">
            <a:extLst>
              <a:ext uri="{FF2B5EF4-FFF2-40B4-BE49-F238E27FC236}">
                <a16:creationId xmlns:a16="http://schemas.microsoft.com/office/drawing/2014/main" id="{7F0F80DE-BC03-42D9-966D-4BC6A2CA3AAC}"/>
              </a:ext>
            </a:extLst>
          </xdr:cNvPr>
          <xdr:cNvGrpSpPr/>
        </xdr:nvGrpSpPr>
        <xdr:grpSpPr>
          <a:xfrm>
            <a:off x="12618720" y="1661161"/>
            <a:ext cx="3931919" cy="2545079"/>
            <a:chOff x="12618720" y="1661161"/>
            <a:chExt cx="3931919" cy="2545079"/>
          </a:xfrm>
        </xdr:grpSpPr>
        <xdr:pic>
          <xdr:nvPicPr>
            <xdr:cNvPr id="50" name="Picture 49">
              <a:extLst>
                <a:ext uri="{FF2B5EF4-FFF2-40B4-BE49-F238E27FC236}">
                  <a16:creationId xmlns:a16="http://schemas.microsoft.com/office/drawing/2014/main" id="{9220CA19-AB2B-44F1-99EE-81D9FBDECA6A}"/>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837473B0-CC2E-450A-ABE3-18F120FF3D39}">
                  <a1611:picAttrSrcUrl xmlns:a1611="http://schemas.microsoft.com/office/drawing/2016/11/main" r:id="rId31"/>
                </a:ext>
              </a:extLst>
            </a:blip>
            <a:stretch>
              <a:fillRect/>
            </a:stretch>
          </xdr:blipFill>
          <xdr:spPr>
            <a:xfrm>
              <a:off x="12618720" y="1661161"/>
              <a:ext cx="3931919" cy="2545079"/>
            </a:xfrm>
            <a:prstGeom prst="rect">
              <a:avLst/>
            </a:prstGeom>
            <a:ln>
              <a:noFill/>
            </a:ln>
            <a:effectLst>
              <a:softEdge rad="112500"/>
            </a:effectLst>
          </xdr:spPr>
        </xdr:pic>
        <xdr:grpSp>
          <xdr:nvGrpSpPr>
            <xdr:cNvPr id="51" name="Group 50">
              <a:extLst>
                <a:ext uri="{FF2B5EF4-FFF2-40B4-BE49-F238E27FC236}">
                  <a16:creationId xmlns:a16="http://schemas.microsoft.com/office/drawing/2014/main" id="{C5273A83-989D-4098-8003-414E1655054B}"/>
                </a:ext>
              </a:extLst>
            </xdr:cNvPr>
            <xdr:cNvGrpSpPr/>
          </xdr:nvGrpSpPr>
          <xdr:grpSpPr>
            <a:xfrm>
              <a:off x="12793980" y="2019300"/>
              <a:ext cx="3600000" cy="1764000"/>
              <a:chOff x="12793980" y="2019300"/>
              <a:chExt cx="3600000" cy="1764000"/>
            </a:xfrm>
            <a:solidFill>
              <a:srgbClr val="000000">
                <a:alpha val="50196"/>
              </a:srgbClr>
            </a:solidFill>
          </xdr:grpSpPr>
          <xdr:sp macro="" textlink="">
            <xdr:nvSpPr>
              <xdr:cNvPr id="52" name="Rectangle: Rounded Corners 51">
                <a:extLst>
                  <a:ext uri="{FF2B5EF4-FFF2-40B4-BE49-F238E27FC236}">
                    <a16:creationId xmlns:a16="http://schemas.microsoft.com/office/drawing/2014/main" id="{726B06CF-F98E-4B35-B97C-533E8EC8F5C4}"/>
                  </a:ext>
                </a:extLst>
              </xdr:cNvPr>
              <xdr:cNvSpPr/>
            </xdr:nvSpPr>
            <xdr:spPr>
              <a:xfrm>
                <a:off x="12793980" y="2019300"/>
                <a:ext cx="3600000" cy="1764000"/>
              </a:xfrm>
              <a:prstGeom prst="roundRect">
                <a:avLst>
                  <a:gd name="adj" fmla="val 4013"/>
                </a:avLst>
              </a:prstGeom>
              <a:grpFill/>
              <a:ln w="952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marL="0" indent="0" algn="l"/>
                <a:endParaRPr lang="en-US" sz="1100">
                  <a:solidFill>
                    <a:srgbClr val="FFFF00"/>
                  </a:solidFill>
                  <a:latin typeface="+mn-lt"/>
                  <a:ea typeface="+mn-ea"/>
                  <a:cs typeface="+mn-cs"/>
                </a:endParaRPr>
              </a:p>
            </xdr:txBody>
          </xdr:sp>
          <xdr:sp macro="" textlink="">
            <xdr:nvSpPr>
              <xdr:cNvPr id="53" name="TextBox 52">
                <a:extLst>
                  <a:ext uri="{FF2B5EF4-FFF2-40B4-BE49-F238E27FC236}">
                    <a16:creationId xmlns:a16="http://schemas.microsoft.com/office/drawing/2014/main" id="{622F72BB-47A9-4675-9BB5-6A699E819276}"/>
                  </a:ext>
                </a:extLst>
              </xdr:cNvPr>
              <xdr:cNvSpPr txBox="1"/>
            </xdr:nvSpPr>
            <xdr:spPr>
              <a:xfrm>
                <a:off x="13258800" y="2133600"/>
                <a:ext cx="27051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FF00"/>
                    </a:solidFill>
                  </a:rPr>
                  <a:t>HƯỚNG</a:t>
                </a:r>
                <a:r>
                  <a:rPr lang="en-US" sz="1100" b="1" baseline="0">
                    <a:solidFill>
                      <a:srgbClr val="FFFF00"/>
                    </a:solidFill>
                  </a:rPr>
                  <a:t> DẪN NHẬP LIỆU</a:t>
                </a:r>
                <a:endParaRPr lang="en-US" sz="1100" b="1">
                  <a:solidFill>
                    <a:srgbClr val="FFFF00"/>
                  </a:solidFill>
                </a:endParaRPr>
              </a:p>
            </xdr:txBody>
          </xdr:sp>
          <xdr:sp macro="" textlink="">
            <xdr:nvSpPr>
              <xdr:cNvPr id="54" name="TextBox 53">
                <a:extLst>
                  <a:ext uri="{FF2B5EF4-FFF2-40B4-BE49-F238E27FC236}">
                    <a16:creationId xmlns:a16="http://schemas.microsoft.com/office/drawing/2014/main" id="{158B83A7-4119-44E1-ADD4-2626F772A031}"/>
                  </a:ext>
                </a:extLst>
              </xdr:cNvPr>
              <xdr:cNvSpPr txBox="1"/>
            </xdr:nvSpPr>
            <xdr:spPr>
              <a:xfrm>
                <a:off x="13190220" y="2461260"/>
                <a:ext cx="31775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FFF00"/>
                    </a:solidFill>
                  </a:rPr>
                  <a:t>1. Kéo</a:t>
                </a:r>
                <a:r>
                  <a:rPr lang="en-US" sz="1100" b="0" baseline="0">
                    <a:solidFill>
                      <a:srgbClr val="FFFF00"/>
                    </a:solidFill>
                  </a:rPr>
                  <a:t> hoặc nhập vào ô ngày tháng ngay dưới bảng</a:t>
                </a:r>
                <a:endParaRPr lang="en-US" sz="1100" b="0">
                  <a:solidFill>
                    <a:srgbClr val="FFFF00"/>
                  </a:solidFill>
                </a:endParaRPr>
              </a:p>
            </xdr:txBody>
          </xdr:sp>
          <xdr:sp macro="" textlink="">
            <xdr:nvSpPr>
              <xdr:cNvPr id="55" name="TextBox 54">
                <a:extLst>
                  <a:ext uri="{FF2B5EF4-FFF2-40B4-BE49-F238E27FC236}">
                    <a16:creationId xmlns:a16="http://schemas.microsoft.com/office/drawing/2014/main" id="{D3139FD9-1787-4152-9615-CB0ABCB6D304}"/>
                  </a:ext>
                </a:extLst>
              </xdr:cNvPr>
              <xdr:cNvSpPr txBox="1"/>
            </xdr:nvSpPr>
            <xdr:spPr>
              <a:xfrm>
                <a:off x="13190220" y="2773680"/>
                <a:ext cx="31775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FFF00"/>
                    </a:solidFill>
                  </a:rPr>
                  <a:t>2. Chọn</a:t>
                </a:r>
                <a:r>
                  <a:rPr lang="en-US" sz="1100" b="0" baseline="0">
                    <a:solidFill>
                      <a:srgbClr val="FFFF00"/>
                    </a:solidFill>
                  </a:rPr>
                  <a:t> nội dung thu ở cột danh mục chi</a:t>
                </a:r>
                <a:endParaRPr lang="en-US" sz="1100" b="0">
                  <a:solidFill>
                    <a:srgbClr val="FFFF00"/>
                  </a:solidFill>
                </a:endParaRPr>
              </a:p>
            </xdr:txBody>
          </xdr:sp>
          <xdr:sp macro="" textlink="">
            <xdr:nvSpPr>
              <xdr:cNvPr id="56" name="TextBox 55">
                <a:extLst>
                  <a:ext uri="{FF2B5EF4-FFF2-40B4-BE49-F238E27FC236}">
                    <a16:creationId xmlns:a16="http://schemas.microsoft.com/office/drawing/2014/main" id="{F491F144-C1CA-406F-9BBD-DA6D1AFD166B}"/>
                  </a:ext>
                </a:extLst>
              </xdr:cNvPr>
              <xdr:cNvSpPr txBox="1"/>
            </xdr:nvSpPr>
            <xdr:spPr>
              <a:xfrm>
                <a:off x="13190220" y="3086100"/>
                <a:ext cx="31775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FFF00"/>
                    </a:solidFill>
                  </a:rPr>
                  <a:t>3. Nhập</a:t>
                </a:r>
                <a:r>
                  <a:rPr lang="en-US" sz="1100" b="0" baseline="0">
                    <a:solidFill>
                      <a:srgbClr val="FFFF00"/>
                    </a:solidFill>
                  </a:rPr>
                  <a:t> nội dung chi </a:t>
                </a:r>
                <a:endParaRPr lang="en-US" sz="1100" b="0">
                  <a:solidFill>
                    <a:srgbClr val="FFFF00"/>
                  </a:solidFill>
                </a:endParaRPr>
              </a:p>
            </xdr:txBody>
          </xdr:sp>
          <xdr:sp macro="" textlink="">
            <xdr:nvSpPr>
              <xdr:cNvPr id="57" name="TextBox 56">
                <a:extLst>
                  <a:ext uri="{FF2B5EF4-FFF2-40B4-BE49-F238E27FC236}">
                    <a16:creationId xmlns:a16="http://schemas.microsoft.com/office/drawing/2014/main" id="{3E6C112F-E77D-437E-B7FC-EED1B376352B}"/>
                  </a:ext>
                </a:extLst>
              </xdr:cNvPr>
              <xdr:cNvSpPr txBox="1"/>
            </xdr:nvSpPr>
            <xdr:spPr>
              <a:xfrm>
                <a:off x="13190220" y="3398520"/>
                <a:ext cx="31775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FFF00"/>
                    </a:solidFill>
                  </a:rPr>
                  <a:t>4. Nhập</a:t>
                </a:r>
                <a:r>
                  <a:rPr lang="en-US" sz="1100" b="0" baseline="0">
                    <a:solidFill>
                      <a:srgbClr val="FFFF00"/>
                    </a:solidFill>
                  </a:rPr>
                  <a:t> số tiền chi</a:t>
                </a:r>
                <a:endParaRPr lang="en-US" sz="1100" b="0">
                  <a:solidFill>
                    <a:srgbClr val="FFFF00"/>
                  </a:solidFill>
                </a:endParaRPr>
              </a:p>
            </xdr:txBody>
          </xdr:sp>
          <xdr:pic>
            <xdr:nvPicPr>
              <xdr:cNvPr id="58" name="Picture 57">
                <a:extLst>
                  <a:ext uri="{FF2B5EF4-FFF2-40B4-BE49-F238E27FC236}">
                    <a16:creationId xmlns:a16="http://schemas.microsoft.com/office/drawing/2014/main" id="{4AAF2676-6829-44DF-BB92-968058E3EB0D}"/>
                  </a:ext>
                </a:extLst>
              </xdr:cNvPr>
              <xdr:cNvPicPr>
                <a:picLocks noChangeAspect="1"/>
              </xdr:cNvPicPr>
            </xdr:nvPicPr>
            <xdr:blipFill>
              <a:blip xmlns:r="http://schemas.openxmlformats.org/officeDocument/2006/relationships" r:embed="rId32" cstate="print">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12900660" y="2126760"/>
                <a:ext cx="288000" cy="288000"/>
              </a:xfrm>
              <a:prstGeom prst="ellipse">
                <a:avLst/>
              </a:prstGeom>
              <a:grpFill/>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243840</xdr:colOff>
      <xdr:row>2</xdr:row>
      <xdr:rowOff>76200</xdr:rowOff>
    </xdr:to>
    <xdr:sp macro="" textlink="">
      <xdr:nvSpPr>
        <xdr:cNvPr id="8" name="Rectangle 7">
          <a:extLst>
            <a:ext uri="{FF2B5EF4-FFF2-40B4-BE49-F238E27FC236}">
              <a16:creationId xmlns:a16="http://schemas.microsoft.com/office/drawing/2014/main" id="{2A8A2094-3B6B-4B32-8357-9CA41A47CEAC}"/>
            </a:ext>
          </a:extLst>
        </xdr:cNvPr>
        <xdr:cNvSpPr/>
      </xdr:nvSpPr>
      <xdr:spPr>
        <a:xfrm>
          <a:off x="0" y="0"/>
          <a:ext cx="1463040" cy="609600"/>
        </a:xfrm>
        <a:prstGeom prst="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167640</xdr:colOff>
      <xdr:row>1</xdr:row>
      <xdr:rowOff>259080</xdr:rowOff>
    </xdr:from>
    <xdr:to>
      <xdr:col>23</xdr:col>
      <xdr:colOff>805920</xdr:colOff>
      <xdr:row>29</xdr:row>
      <xdr:rowOff>61920</xdr:rowOff>
    </xdr:to>
    <xdr:grpSp>
      <xdr:nvGrpSpPr>
        <xdr:cNvPr id="55" name="Group 54">
          <a:extLst>
            <a:ext uri="{FF2B5EF4-FFF2-40B4-BE49-F238E27FC236}">
              <a16:creationId xmlns:a16="http://schemas.microsoft.com/office/drawing/2014/main" id="{4C94FBFE-880E-4FEF-BFEA-4491301C2671}"/>
            </a:ext>
          </a:extLst>
        </xdr:cNvPr>
        <xdr:cNvGrpSpPr/>
      </xdr:nvGrpSpPr>
      <xdr:grpSpPr>
        <a:xfrm>
          <a:off x="2606040" y="525780"/>
          <a:ext cx="14400000" cy="7560000"/>
          <a:chOff x="2606040" y="525780"/>
          <a:chExt cx="14400000" cy="7560000"/>
        </a:xfrm>
      </xdr:grpSpPr>
      <xdr:grpSp>
        <xdr:nvGrpSpPr>
          <xdr:cNvPr id="49" name="Group 48">
            <a:extLst>
              <a:ext uri="{FF2B5EF4-FFF2-40B4-BE49-F238E27FC236}">
                <a16:creationId xmlns:a16="http://schemas.microsoft.com/office/drawing/2014/main" id="{7EB39B46-693F-45B8-BE38-94BEF1AF97AA}"/>
              </a:ext>
            </a:extLst>
          </xdr:cNvPr>
          <xdr:cNvGrpSpPr/>
        </xdr:nvGrpSpPr>
        <xdr:grpSpPr>
          <a:xfrm>
            <a:off x="12473940" y="1386840"/>
            <a:ext cx="4168139" cy="2552700"/>
            <a:chOff x="12618720" y="1661161"/>
            <a:chExt cx="3931919" cy="2545079"/>
          </a:xfrm>
        </xdr:grpSpPr>
        <xdr:pic>
          <xdr:nvPicPr>
            <xdr:cNvPr id="50" name="Picture 49">
              <a:extLst>
                <a:ext uri="{FF2B5EF4-FFF2-40B4-BE49-F238E27FC236}">
                  <a16:creationId xmlns:a16="http://schemas.microsoft.com/office/drawing/2014/main" id="{CCA49EC9-2523-40D7-8461-8E6EBA44B4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2618720" y="1661161"/>
              <a:ext cx="3931919" cy="2545079"/>
            </a:xfrm>
            <a:prstGeom prst="rect">
              <a:avLst/>
            </a:prstGeom>
            <a:ln>
              <a:noFill/>
            </a:ln>
            <a:effectLst>
              <a:softEdge rad="112500"/>
            </a:effectLst>
          </xdr:spPr>
        </xdr:pic>
        <xdr:grpSp>
          <xdr:nvGrpSpPr>
            <xdr:cNvPr id="51" name="Group 50">
              <a:extLst>
                <a:ext uri="{FF2B5EF4-FFF2-40B4-BE49-F238E27FC236}">
                  <a16:creationId xmlns:a16="http://schemas.microsoft.com/office/drawing/2014/main" id="{D151060A-0CCE-4E6D-A688-A08773FE089F}"/>
                </a:ext>
              </a:extLst>
            </xdr:cNvPr>
            <xdr:cNvGrpSpPr/>
          </xdr:nvGrpSpPr>
          <xdr:grpSpPr>
            <a:xfrm>
              <a:off x="12793980" y="2019300"/>
              <a:ext cx="3600000" cy="1764000"/>
              <a:chOff x="12793980" y="2019300"/>
              <a:chExt cx="3600000" cy="1764000"/>
            </a:xfrm>
            <a:solidFill>
              <a:srgbClr val="000000">
                <a:alpha val="50196"/>
              </a:srgbClr>
            </a:solidFill>
          </xdr:grpSpPr>
          <xdr:sp macro="" textlink="">
            <xdr:nvSpPr>
              <xdr:cNvPr id="52" name="Rectangle: Rounded Corners 51">
                <a:extLst>
                  <a:ext uri="{FF2B5EF4-FFF2-40B4-BE49-F238E27FC236}">
                    <a16:creationId xmlns:a16="http://schemas.microsoft.com/office/drawing/2014/main" id="{7933F75D-FE42-4334-866C-3C78C851B25E}"/>
                  </a:ext>
                </a:extLst>
              </xdr:cNvPr>
              <xdr:cNvSpPr/>
            </xdr:nvSpPr>
            <xdr:spPr>
              <a:xfrm>
                <a:off x="12793980" y="2019300"/>
                <a:ext cx="3600000" cy="1764000"/>
              </a:xfrm>
              <a:prstGeom prst="roundRect">
                <a:avLst>
                  <a:gd name="adj" fmla="val 4013"/>
                </a:avLst>
              </a:prstGeom>
              <a:grpFill/>
              <a:ln w="952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marL="0" indent="0" algn="l"/>
                <a:endParaRPr lang="en-US" sz="1100">
                  <a:solidFill>
                    <a:srgbClr val="FFFF00"/>
                  </a:solidFill>
                  <a:latin typeface="+mn-lt"/>
                  <a:ea typeface="+mn-ea"/>
                  <a:cs typeface="+mn-cs"/>
                </a:endParaRPr>
              </a:p>
            </xdr:txBody>
          </xdr:sp>
          <xdr:sp macro="" textlink="">
            <xdr:nvSpPr>
              <xdr:cNvPr id="53" name="TextBox 52">
                <a:extLst>
                  <a:ext uri="{FF2B5EF4-FFF2-40B4-BE49-F238E27FC236}">
                    <a16:creationId xmlns:a16="http://schemas.microsoft.com/office/drawing/2014/main" id="{C467241E-1526-413A-B6DF-7D1BA3C1EB23}"/>
                  </a:ext>
                </a:extLst>
              </xdr:cNvPr>
              <xdr:cNvSpPr txBox="1"/>
            </xdr:nvSpPr>
            <xdr:spPr>
              <a:xfrm>
                <a:off x="13258800" y="2133600"/>
                <a:ext cx="27051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FF00"/>
                    </a:solidFill>
                  </a:rPr>
                  <a:t>HƯỚNG</a:t>
                </a:r>
                <a:r>
                  <a:rPr lang="en-US" sz="1100" b="1" baseline="0">
                    <a:solidFill>
                      <a:srgbClr val="FFFF00"/>
                    </a:solidFill>
                  </a:rPr>
                  <a:t> DẪN NHẬP LIỆU</a:t>
                </a:r>
                <a:endParaRPr lang="en-US" sz="1100" b="1">
                  <a:solidFill>
                    <a:srgbClr val="FFFF00"/>
                  </a:solidFill>
                </a:endParaRPr>
              </a:p>
            </xdr:txBody>
          </xdr:sp>
          <xdr:sp macro="" textlink="">
            <xdr:nvSpPr>
              <xdr:cNvPr id="54" name="TextBox 53">
                <a:extLst>
                  <a:ext uri="{FF2B5EF4-FFF2-40B4-BE49-F238E27FC236}">
                    <a16:creationId xmlns:a16="http://schemas.microsoft.com/office/drawing/2014/main" id="{39DDE60A-B1DE-4AD0-80E5-4DAB5369D00F}"/>
                  </a:ext>
                </a:extLst>
              </xdr:cNvPr>
              <xdr:cNvSpPr txBox="1"/>
            </xdr:nvSpPr>
            <xdr:spPr>
              <a:xfrm>
                <a:off x="13023068" y="2461260"/>
                <a:ext cx="3344693"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FFF00"/>
                    </a:solidFill>
                  </a:rPr>
                  <a:t>1. Nhập</a:t>
                </a:r>
                <a:r>
                  <a:rPr lang="en-US" sz="1100" b="0" baseline="0">
                    <a:solidFill>
                      <a:srgbClr val="FFFF00"/>
                    </a:solidFill>
                  </a:rPr>
                  <a:t> theo thứ tự các ô được đánh số trong ngoặc tròn</a:t>
                </a:r>
                <a:endParaRPr lang="en-US" sz="1100" b="0">
                  <a:solidFill>
                    <a:srgbClr val="FFFF00"/>
                  </a:solidFill>
                </a:endParaRPr>
              </a:p>
            </xdr:txBody>
          </xdr:sp>
          <xdr:sp macro="" textlink="">
            <xdr:nvSpPr>
              <xdr:cNvPr id="56" name="TextBox 55">
                <a:extLst>
                  <a:ext uri="{FF2B5EF4-FFF2-40B4-BE49-F238E27FC236}">
                    <a16:creationId xmlns:a16="http://schemas.microsoft.com/office/drawing/2014/main" id="{427D1A3F-3090-4D91-A1B8-0B56AE6D56B6}"/>
                  </a:ext>
                </a:extLst>
              </xdr:cNvPr>
              <xdr:cNvSpPr txBox="1"/>
            </xdr:nvSpPr>
            <xdr:spPr>
              <a:xfrm>
                <a:off x="13029388" y="2720817"/>
                <a:ext cx="3316808"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FFF00"/>
                    </a:solidFill>
                  </a:rPr>
                  <a:t>2. Ta cần</a:t>
                </a:r>
                <a:r>
                  <a:rPr lang="en-US" sz="1100" b="0" baseline="0">
                    <a:solidFill>
                      <a:srgbClr val="FFFF00"/>
                    </a:solidFill>
                  </a:rPr>
                  <a:t> xem số tiền mặt thực tế hiện có còn lại bao nhiêu để gửi tiết kiệm cho phù hợp</a:t>
                </a:r>
                <a:endParaRPr lang="en-US" sz="1100" b="0">
                  <a:solidFill>
                    <a:srgbClr val="FFFF00"/>
                  </a:solidFill>
                </a:endParaRPr>
              </a:p>
            </xdr:txBody>
          </xdr:sp>
          <xdr:pic>
            <xdr:nvPicPr>
              <xdr:cNvPr id="58" name="Picture 57">
                <a:extLst>
                  <a:ext uri="{FF2B5EF4-FFF2-40B4-BE49-F238E27FC236}">
                    <a16:creationId xmlns:a16="http://schemas.microsoft.com/office/drawing/2014/main" id="{DA630923-9305-4E5E-9A16-0B33871C16DC}"/>
                  </a:ext>
                </a:extLst>
              </xdr:cNvPr>
              <xdr:cNvPicPr>
                <a:picLocks noChangeAspect="1"/>
              </xdr:cNvPicPr>
            </xdr:nvPicPr>
            <xdr:blipFill>
              <a:blip xmlns:r="http://schemas.openxmlformats.org/officeDocument/2006/relationships" r:embed="rId3" cstate="print">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12900660" y="2126760"/>
                <a:ext cx="288000" cy="288000"/>
              </a:xfrm>
              <a:prstGeom prst="ellipse">
                <a:avLst/>
              </a:prstGeom>
              <a:grpFill/>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sp macro="" textlink="">
        <xdr:nvSpPr>
          <xdr:cNvPr id="2" name="Rectangle: Rounded Corners 1">
            <a:extLst>
              <a:ext uri="{FF2B5EF4-FFF2-40B4-BE49-F238E27FC236}">
                <a16:creationId xmlns:a16="http://schemas.microsoft.com/office/drawing/2014/main" id="{817C9FC2-D977-4BC5-86F7-C4E191098F3C}"/>
              </a:ext>
            </a:extLst>
          </xdr:cNvPr>
          <xdr:cNvSpPr/>
        </xdr:nvSpPr>
        <xdr:spPr>
          <a:xfrm>
            <a:off x="16646040" y="525780"/>
            <a:ext cx="360000" cy="7560000"/>
          </a:xfrm>
          <a:prstGeom prst="roundRect">
            <a:avLst>
              <a:gd name="adj" fmla="val 26750"/>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FE6D80B6-7BC1-4C83-BAD5-B25AD2C7E889}"/>
              </a:ext>
            </a:extLst>
          </xdr:cNvPr>
          <xdr:cNvSpPr/>
        </xdr:nvSpPr>
        <xdr:spPr>
          <a:xfrm>
            <a:off x="2606040" y="525780"/>
            <a:ext cx="14400000" cy="1080000"/>
          </a:xfrm>
          <a:prstGeom prst="roundRect">
            <a:avLst>
              <a:gd name="adj" fmla="val 910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5DB91AD4-C12A-4CF2-B7D9-D3DB8D658145}"/>
              </a:ext>
            </a:extLst>
          </xdr:cNvPr>
          <xdr:cNvSpPr/>
        </xdr:nvSpPr>
        <xdr:spPr>
          <a:xfrm>
            <a:off x="2606040" y="525780"/>
            <a:ext cx="2514600" cy="7560000"/>
          </a:xfrm>
          <a:prstGeom prst="roundRect">
            <a:avLst>
              <a:gd name="adj" fmla="val 346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 name="Group 4">
            <a:hlinkClick xmlns:r="http://schemas.openxmlformats.org/officeDocument/2006/relationships" r:id="rId4"/>
            <a:extLst>
              <a:ext uri="{FF2B5EF4-FFF2-40B4-BE49-F238E27FC236}">
                <a16:creationId xmlns:a16="http://schemas.microsoft.com/office/drawing/2014/main" id="{D628A115-2035-481F-8A5C-B83C8790CB8B}"/>
              </a:ext>
            </a:extLst>
          </xdr:cNvPr>
          <xdr:cNvGrpSpPr/>
        </xdr:nvGrpSpPr>
        <xdr:grpSpPr>
          <a:xfrm>
            <a:off x="2773680" y="678180"/>
            <a:ext cx="2084263" cy="720000"/>
            <a:chOff x="2773680" y="723900"/>
            <a:chExt cx="2084263" cy="720000"/>
          </a:xfrm>
        </xdr:grpSpPr>
        <xdr:pic>
          <xdr:nvPicPr>
            <xdr:cNvPr id="6" name="Picture 5">
              <a:extLst>
                <a:ext uri="{FF2B5EF4-FFF2-40B4-BE49-F238E27FC236}">
                  <a16:creationId xmlns:a16="http://schemas.microsoft.com/office/drawing/2014/main" id="{0127C94E-AFD2-4D51-9169-8C73BC878FE7}"/>
                </a:ext>
              </a:extLst>
            </xdr:cNvPr>
            <xdr:cNvPicPr>
              <a:picLocks noChangeAspect="1"/>
            </xdr:cNvPicPr>
          </xdr:nvPicPr>
          <xdr:blipFill>
            <a:blip xmlns:r="http://schemas.openxmlformats.org/officeDocument/2006/relationships" r:embed="rId5" cstate="print">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2773680" y="723900"/>
              <a:ext cx="720000" cy="720000"/>
            </a:xfrm>
            <a:prstGeom prst="ellipse">
              <a:avLst/>
            </a:prstGeom>
            <a:ln>
              <a:noFill/>
            </a:ln>
            <a:effectLst>
              <a:softEdge rad="112500"/>
            </a:effectLst>
          </xdr:spPr>
        </xdr:pic>
        <xdr:sp macro="" textlink="">
          <xdr:nvSpPr>
            <xdr:cNvPr id="7" name="Rectangle 6">
              <a:extLst>
                <a:ext uri="{FF2B5EF4-FFF2-40B4-BE49-F238E27FC236}">
                  <a16:creationId xmlns:a16="http://schemas.microsoft.com/office/drawing/2014/main" id="{07B87414-7304-4DC6-A843-AEFB827AE0B2}"/>
                </a:ext>
              </a:extLst>
            </xdr:cNvPr>
            <xdr:cNvSpPr/>
          </xdr:nvSpPr>
          <xdr:spPr>
            <a:xfrm>
              <a:off x="3432616" y="756311"/>
              <a:ext cx="1425327" cy="655179"/>
            </a:xfrm>
            <a:prstGeom prst="rect">
              <a:avLst/>
            </a:prstGeom>
            <a:noFill/>
          </xdr:spPr>
          <xdr:txBody>
            <a:bodyPr wrap="non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latin typeface="StarsStripes" panose="00000400000000000000" pitchFamily="2" charset="0"/>
                </a:rPr>
                <a:t>MONEY</a:t>
              </a:r>
              <a:endPar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grpSp>
        <xdr:nvGrpSpPr>
          <xdr:cNvPr id="9" name="Group 8">
            <a:hlinkClick xmlns:r="http://schemas.openxmlformats.org/officeDocument/2006/relationships" r:id="rId6"/>
            <a:extLst>
              <a:ext uri="{FF2B5EF4-FFF2-40B4-BE49-F238E27FC236}">
                <a16:creationId xmlns:a16="http://schemas.microsoft.com/office/drawing/2014/main" id="{16770B7A-F911-485A-B0A4-0A0FDFBA3557}"/>
              </a:ext>
            </a:extLst>
          </xdr:cNvPr>
          <xdr:cNvGrpSpPr/>
        </xdr:nvGrpSpPr>
        <xdr:grpSpPr>
          <a:xfrm>
            <a:off x="2880360" y="1752600"/>
            <a:ext cx="1417320" cy="360000"/>
            <a:chOff x="2880360" y="1798320"/>
            <a:chExt cx="1417320" cy="360000"/>
          </a:xfrm>
        </xdr:grpSpPr>
        <xdr:sp macro="" textlink="">
          <xdr:nvSpPr>
            <xdr:cNvPr id="10" name="TextBox 9">
              <a:extLst>
                <a:ext uri="{FF2B5EF4-FFF2-40B4-BE49-F238E27FC236}">
                  <a16:creationId xmlns:a16="http://schemas.microsoft.com/office/drawing/2014/main" id="{E45A044F-6BC4-4147-84D8-5B9C751B16D0}"/>
                </a:ext>
              </a:extLst>
            </xdr:cNvPr>
            <xdr:cNvSpPr txBox="1"/>
          </xdr:nvSpPr>
          <xdr:spPr>
            <a:xfrm>
              <a:off x="3291840" y="18259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Thu</a:t>
              </a:r>
            </a:p>
          </xdr:txBody>
        </xdr:sp>
        <xdr:pic>
          <xdr:nvPicPr>
            <xdr:cNvPr id="11" name="Picture 10">
              <a:extLst>
                <a:ext uri="{FF2B5EF4-FFF2-40B4-BE49-F238E27FC236}">
                  <a16:creationId xmlns:a16="http://schemas.microsoft.com/office/drawing/2014/main" id="{34AAA775-6A55-46BE-B172-34D759EF633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80360" y="17983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2" name="Group 11">
            <a:hlinkClick xmlns:r="http://schemas.openxmlformats.org/officeDocument/2006/relationships" r:id="rId8"/>
            <a:extLst>
              <a:ext uri="{FF2B5EF4-FFF2-40B4-BE49-F238E27FC236}">
                <a16:creationId xmlns:a16="http://schemas.microsoft.com/office/drawing/2014/main" id="{F548A607-9BAF-476E-A104-5EDD04BF8C01}"/>
              </a:ext>
            </a:extLst>
          </xdr:cNvPr>
          <xdr:cNvGrpSpPr/>
        </xdr:nvGrpSpPr>
        <xdr:grpSpPr>
          <a:xfrm>
            <a:off x="2880360" y="2336766"/>
            <a:ext cx="1417320" cy="360000"/>
            <a:chOff x="2880360" y="2270760"/>
            <a:chExt cx="1417320" cy="360000"/>
          </a:xfrm>
        </xdr:grpSpPr>
        <xdr:sp macro="" textlink="">
          <xdr:nvSpPr>
            <xdr:cNvPr id="13" name="TextBox 12">
              <a:extLst>
                <a:ext uri="{FF2B5EF4-FFF2-40B4-BE49-F238E27FC236}">
                  <a16:creationId xmlns:a16="http://schemas.microsoft.com/office/drawing/2014/main" id="{7665D130-E9D2-4295-8FC0-E7582BAE6531}"/>
                </a:ext>
              </a:extLst>
            </xdr:cNvPr>
            <xdr:cNvSpPr txBox="1"/>
          </xdr:nvSpPr>
          <xdr:spPr>
            <a:xfrm>
              <a:off x="3291840" y="22983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Chi</a:t>
              </a:r>
            </a:p>
          </xdr:txBody>
        </xdr:sp>
        <xdr:pic>
          <xdr:nvPicPr>
            <xdr:cNvPr id="14" name="Picture 13">
              <a:extLst>
                <a:ext uri="{FF2B5EF4-FFF2-40B4-BE49-F238E27FC236}">
                  <a16:creationId xmlns:a16="http://schemas.microsoft.com/office/drawing/2014/main" id="{711AA607-98EE-4C0E-8DDD-295B89022AD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880360" y="22707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5" name="Group 14">
            <a:extLst>
              <a:ext uri="{FF2B5EF4-FFF2-40B4-BE49-F238E27FC236}">
                <a16:creationId xmlns:a16="http://schemas.microsoft.com/office/drawing/2014/main" id="{FDC3F843-4557-4303-9008-A179FCECB96A}"/>
              </a:ext>
            </a:extLst>
          </xdr:cNvPr>
          <xdr:cNvGrpSpPr/>
        </xdr:nvGrpSpPr>
        <xdr:grpSpPr>
          <a:xfrm>
            <a:off x="2880360" y="2920932"/>
            <a:ext cx="1417320" cy="360000"/>
            <a:chOff x="2880360" y="2766060"/>
            <a:chExt cx="1417320" cy="360000"/>
          </a:xfrm>
        </xdr:grpSpPr>
        <xdr:sp macro="" textlink="">
          <xdr:nvSpPr>
            <xdr:cNvPr id="16" name="TextBox 15">
              <a:extLst>
                <a:ext uri="{FF2B5EF4-FFF2-40B4-BE49-F238E27FC236}">
                  <a16:creationId xmlns:a16="http://schemas.microsoft.com/office/drawing/2014/main" id="{AFA310D4-AC1C-4550-8C07-D1883FB25D29}"/>
                </a:ext>
              </a:extLst>
            </xdr:cNvPr>
            <xdr:cNvSpPr txBox="1"/>
          </xdr:nvSpPr>
          <xdr:spPr>
            <a:xfrm>
              <a:off x="3291840" y="27936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00B0F0"/>
                  </a:solidFill>
                </a:rPr>
                <a:t>Tiết</a:t>
              </a:r>
              <a:r>
                <a:rPr lang="en-US" sz="1200" baseline="0">
                  <a:solidFill>
                    <a:srgbClr val="00B0F0"/>
                  </a:solidFill>
                </a:rPr>
                <a:t> kiệm</a:t>
              </a:r>
              <a:endParaRPr lang="en-US" sz="1200">
                <a:solidFill>
                  <a:srgbClr val="00B0F0"/>
                </a:solidFill>
              </a:endParaRPr>
            </a:p>
          </xdr:txBody>
        </xdr:sp>
        <xdr:pic>
          <xdr:nvPicPr>
            <xdr:cNvPr id="17" name="Picture 16">
              <a:extLst>
                <a:ext uri="{FF2B5EF4-FFF2-40B4-BE49-F238E27FC236}">
                  <a16:creationId xmlns:a16="http://schemas.microsoft.com/office/drawing/2014/main" id="{AECEB4C5-B040-4CD9-8C20-A3B5322F2BA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880360" y="2766060"/>
              <a:ext cx="360000" cy="360000"/>
            </a:xfrm>
            <a:prstGeom prst="round2DiagRect">
              <a:avLst>
                <a:gd name="adj1" fmla="val 50000"/>
                <a:gd name="adj2" fmla="val 50000"/>
              </a:avLst>
            </a:prstGeom>
            <a:ln w="12700" cap="sq">
              <a:noFill/>
              <a:miter lim="800000"/>
            </a:ln>
            <a:effectLst>
              <a:glow rad="101600">
                <a:schemeClr val="accent5">
                  <a:satMod val="175000"/>
                  <a:alpha val="40000"/>
                </a:schemeClr>
              </a:glow>
              <a:outerShdw blurRad="254000" algn="tl" rotWithShape="0">
                <a:srgbClr val="000000">
                  <a:alpha val="43000"/>
                </a:srgbClr>
              </a:outerShdw>
            </a:effectLst>
          </xdr:spPr>
        </xdr:pic>
      </xdr:grpSp>
      <xdr:grpSp>
        <xdr:nvGrpSpPr>
          <xdr:cNvPr id="18" name="Group 17">
            <a:hlinkClick xmlns:r="http://schemas.openxmlformats.org/officeDocument/2006/relationships" r:id="rId11"/>
            <a:extLst>
              <a:ext uri="{FF2B5EF4-FFF2-40B4-BE49-F238E27FC236}">
                <a16:creationId xmlns:a16="http://schemas.microsoft.com/office/drawing/2014/main" id="{05F5FE92-F693-4B39-B1BD-A3078A1A7720}"/>
              </a:ext>
            </a:extLst>
          </xdr:cNvPr>
          <xdr:cNvGrpSpPr/>
        </xdr:nvGrpSpPr>
        <xdr:grpSpPr>
          <a:xfrm>
            <a:off x="2880360" y="3505098"/>
            <a:ext cx="1417320" cy="360000"/>
            <a:chOff x="2880360" y="3284220"/>
            <a:chExt cx="1417320" cy="360000"/>
          </a:xfrm>
        </xdr:grpSpPr>
        <xdr:sp macro="" textlink="">
          <xdr:nvSpPr>
            <xdr:cNvPr id="19" name="TextBox 18">
              <a:extLst>
                <a:ext uri="{FF2B5EF4-FFF2-40B4-BE49-F238E27FC236}">
                  <a16:creationId xmlns:a16="http://schemas.microsoft.com/office/drawing/2014/main" id="{B36EB01A-818B-4F04-AD8E-A44542113B36}"/>
                </a:ext>
              </a:extLst>
            </xdr:cNvPr>
            <xdr:cNvSpPr txBox="1"/>
          </xdr:nvSpPr>
          <xdr:spPr>
            <a:xfrm>
              <a:off x="3291840" y="33118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Đầu</a:t>
              </a:r>
              <a:r>
                <a:rPr lang="en-US" sz="1200" baseline="0">
                  <a:solidFill>
                    <a:schemeClr val="bg1">
                      <a:lumMod val="85000"/>
                    </a:schemeClr>
                  </a:solidFill>
                </a:rPr>
                <a:t> tư</a:t>
              </a:r>
              <a:endParaRPr lang="en-US" sz="1200">
                <a:solidFill>
                  <a:schemeClr val="bg1">
                    <a:lumMod val="85000"/>
                  </a:schemeClr>
                </a:solidFill>
              </a:endParaRPr>
            </a:p>
          </xdr:txBody>
        </xdr:sp>
        <xdr:pic>
          <xdr:nvPicPr>
            <xdr:cNvPr id="20" name="Picture 19">
              <a:extLst>
                <a:ext uri="{FF2B5EF4-FFF2-40B4-BE49-F238E27FC236}">
                  <a16:creationId xmlns:a16="http://schemas.microsoft.com/office/drawing/2014/main" id="{495F808E-9470-4830-8F3F-73755765436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880360" y="32842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1" name="Group 20">
            <a:hlinkClick xmlns:r="http://schemas.openxmlformats.org/officeDocument/2006/relationships" r:id="rId13"/>
            <a:extLst>
              <a:ext uri="{FF2B5EF4-FFF2-40B4-BE49-F238E27FC236}">
                <a16:creationId xmlns:a16="http://schemas.microsoft.com/office/drawing/2014/main" id="{C36F94E5-3B6C-46AA-80F1-28DF9C40BF86}"/>
              </a:ext>
            </a:extLst>
          </xdr:cNvPr>
          <xdr:cNvGrpSpPr/>
        </xdr:nvGrpSpPr>
        <xdr:grpSpPr>
          <a:xfrm>
            <a:off x="2880360" y="4089264"/>
            <a:ext cx="1417320" cy="360000"/>
            <a:chOff x="2880360" y="3787140"/>
            <a:chExt cx="1417320" cy="360000"/>
          </a:xfrm>
        </xdr:grpSpPr>
        <xdr:sp macro="" textlink="">
          <xdr:nvSpPr>
            <xdr:cNvPr id="22" name="TextBox 21">
              <a:extLst>
                <a:ext uri="{FF2B5EF4-FFF2-40B4-BE49-F238E27FC236}">
                  <a16:creationId xmlns:a16="http://schemas.microsoft.com/office/drawing/2014/main" id="{15E21A88-AFDA-4D9D-BB6B-8AC05B354E00}"/>
                </a:ext>
              </a:extLst>
            </xdr:cNvPr>
            <xdr:cNvSpPr txBox="1"/>
          </xdr:nvSpPr>
          <xdr:spPr>
            <a:xfrm>
              <a:off x="3291840" y="381474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Danh mục</a:t>
              </a:r>
            </a:p>
          </xdr:txBody>
        </xdr:sp>
        <xdr:pic>
          <xdr:nvPicPr>
            <xdr:cNvPr id="23" name="Picture 22">
              <a:extLst>
                <a:ext uri="{FF2B5EF4-FFF2-40B4-BE49-F238E27FC236}">
                  <a16:creationId xmlns:a16="http://schemas.microsoft.com/office/drawing/2014/main" id="{ECAA3FC9-CE71-40F5-9CD0-E3C1FBB28B6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880360" y="378714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4" name="Group 23">
            <a:hlinkClick xmlns:r="http://schemas.openxmlformats.org/officeDocument/2006/relationships" r:id="rId15"/>
            <a:extLst>
              <a:ext uri="{FF2B5EF4-FFF2-40B4-BE49-F238E27FC236}">
                <a16:creationId xmlns:a16="http://schemas.microsoft.com/office/drawing/2014/main" id="{5AD86024-0A9D-4736-8ED4-08ED7227B71F}"/>
              </a:ext>
            </a:extLst>
          </xdr:cNvPr>
          <xdr:cNvGrpSpPr/>
        </xdr:nvGrpSpPr>
        <xdr:grpSpPr>
          <a:xfrm>
            <a:off x="2880360" y="4673430"/>
            <a:ext cx="1417320" cy="360000"/>
            <a:chOff x="2880360" y="4322910"/>
            <a:chExt cx="1417320" cy="360000"/>
          </a:xfrm>
        </xdr:grpSpPr>
        <xdr:sp macro="" textlink="">
          <xdr:nvSpPr>
            <xdr:cNvPr id="25" name="TextBox 24">
              <a:extLst>
                <a:ext uri="{FF2B5EF4-FFF2-40B4-BE49-F238E27FC236}">
                  <a16:creationId xmlns:a16="http://schemas.microsoft.com/office/drawing/2014/main" id="{423BBF1A-8AAB-4CAE-BB0E-478619E851EE}"/>
                </a:ext>
              </a:extLst>
            </xdr:cNvPr>
            <xdr:cNvSpPr txBox="1"/>
          </xdr:nvSpPr>
          <xdr:spPr>
            <a:xfrm>
              <a:off x="3291840" y="435051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Tổng</a:t>
              </a:r>
              <a:r>
                <a:rPr lang="en-US" sz="1200" baseline="0">
                  <a:solidFill>
                    <a:schemeClr val="bg1">
                      <a:lumMod val="85000"/>
                    </a:schemeClr>
                  </a:solidFill>
                </a:rPr>
                <a:t> hợp</a:t>
              </a:r>
              <a:endParaRPr lang="en-US" sz="1200">
                <a:solidFill>
                  <a:schemeClr val="bg1">
                    <a:lumMod val="85000"/>
                  </a:schemeClr>
                </a:solidFill>
              </a:endParaRPr>
            </a:p>
          </xdr:txBody>
        </xdr:sp>
        <xdr:pic>
          <xdr:nvPicPr>
            <xdr:cNvPr id="26" name="Picture 25">
              <a:extLst>
                <a:ext uri="{FF2B5EF4-FFF2-40B4-BE49-F238E27FC236}">
                  <a16:creationId xmlns:a16="http://schemas.microsoft.com/office/drawing/2014/main" id="{58A06D28-581C-49B9-BE3C-F2532962E3E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880360" y="432291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7" name="Group 26">
            <a:hlinkClick xmlns:r="http://schemas.openxmlformats.org/officeDocument/2006/relationships" r:id="rId17"/>
            <a:extLst>
              <a:ext uri="{FF2B5EF4-FFF2-40B4-BE49-F238E27FC236}">
                <a16:creationId xmlns:a16="http://schemas.microsoft.com/office/drawing/2014/main" id="{E0C46AD1-8EE7-47E4-AE82-CFBF39B1CD3E}"/>
              </a:ext>
            </a:extLst>
          </xdr:cNvPr>
          <xdr:cNvGrpSpPr/>
        </xdr:nvGrpSpPr>
        <xdr:grpSpPr>
          <a:xfrm>
            <a:off x="5196840" y="858180"/>
            <a:ext cx="1440000" cy="360000"/>
            <a:chOff x="5196840" y="845820"/>
            <a:chExt cx="1440000" cy="360000"/>
          </a:xfrm>
        </xdr:grpSpPr>
        <xdr:sp macro="" textlink="">
          <xdr:nvSpPr>
            <xdr:cNvPr id="28" name="Rectangle: Rounded Corners 27">
              <a:extLst>
                <a:ext uri="{FF2B5EF4-FFF2-40B4-BE49-F238E27FC236}">
                  <a16:creationId xmlns:a16="http://schemas.microsoft.com/office/drawing/2014/main" id="{32E0B22E-5686-408A-99F2-4CF7DECB2C32}"/>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TextBox 28">
              <a:extLst>
                <a:ext uri="{FF2B5EF4-FFF2-40B4-BE49-F238E27FC236}">
                  <a16:creationId xmlns:a16="http://schemas.microsoft.com/office/drawing/2014/main" id="{3A791B73-83F9-411F-AD99-545B84EBCC43}"/>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thu</a:t>
              </a:r>
              <a:endParaRPr lang="en-US" sz="1200">
                <a:solidFill>
                  <a:schemeClr val="bg1">
                    <a:lumMod val="85000"/>
                  </a:schemeClr>
                </a:solidFill>
              </a:endParaRPr>
            </a:p>
          </xdr:txBody>
        </xdr:sp>
        <xdr:pic>
          <xdr:nvPicPr>
            <xdr:cNvPr id="30" name="Picture 29">
              <a:extLst>
                <a:ext uri="{FF2B5EF4-FFF2-40B4-BE49-F238E27FC236}">
                  <a16:creationId xmlns:a16="http://schemas.microsoft.com/office/drawing/2014/main" id="{D312156E-E0EC-4C91-9BF0-0FB35CBFEC03}"/>
                </a:ext>
              </a:extLst>
            </xdr:cNvPr>
            <xdr:cNvPicPr>
              <a:picLocks noChangeAspect="1"/>
            </xdr:cNvPicPr>
          </xdr:nvPicPr>
          <xdr:blipFill>
            <a:blip xmlns:r="http://schemas.openxmlformats.org/officeDocument/2006/relationships" r:embed="rId18" cstate="print">
              <a:extLst>
                <a:ext uri="{BEBA8EAE-BF5A-486C-A8C5-ECC9F3942E4B}">
                  <a14:imgProps xmlns:a14="http://schemas.microsoft.com/office/drawing/2010/main">
                    <a14:imgLayer r:embed="rId19">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1" name="Group 30">
            <a:hlinkClick xmlns:r="http://schemas.openxmlformats.org/officeDocument/2006/relationships" r:id="rId20"/>
            <a:extLst>
              <a:ext uri="{FF2B5EF4-FFF2-40B4-BE49-F238E27FC236}">
                <a16:creationId xmlns:a16="http://schemas.microsoft.com/office/drawing/2014/main" id="{09312C97-1568-488C-838B-8C2D196ECB1A}"/>
              </a:ext>
            </a:extLst>
          </xdr:cNvPr>
          <xdr:cNvGrpSpPr/>
        </xdr:nvGrpSpPr>
        <xdr:grpSpPr>
          <a:xfrm>
            <a:off x="6847840" y="858180"/>
            <a:ext cx="1440000" cy="360000"/>
            <a:chOff x="5196840" y="845820"/>
            <a:chExt cx="1440000" cy="360000"/>
          </a:xfrm>
        </xdr:grpSpPr>
        <xdr:sp macro="" textlink="">
          <xdr:nvSpPr>
            <xdr:cNvPr id="32" name="Rectangle: Rounded Corners 31">
              <a:extLst>
                <a:ext uri="{FF2B5EF4-FFF2-40B4-BE49-F238E27FC236}">
                  <a16:creationId xmlns:a16="http://schemas.microsoft.com/office/drawing/2014/main" id="{C10C0A63-AD7D-47A6-B18F-43E9B25868FC}"/>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TextBox 32">
              <a:extLst>
                <a:ext uri="{FF2B5EF4-FFF2-40B4-BE49-F238E27FC236}">
                  <a16:creationId xmlns:a16="http://schemas.microsoft.com/office/drawing/2014/main" id="{A399F48E-338D-493D-BDFE-AC1FA0A4B8A7}"/>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chi</a:t>
              </a:r>
              <a:endParaRPr lang="en-US" sz="1200">
                <a:solidFill>
                  <a:schemeClr val="bg1">
                    <a:lumMod val="85000"/>
                  </a:schemeClr>
                </a:solidFill>
              </a:endParaRPr>
            </a:p>
          </xdr:txBody>
        </xdr:sp>
        <xdr:pic>
          <xdr:nvPicPr>
            <xdr:cNvPr id="34" name="Picture 33">
              <a:extLst>
                <a:ext uri="{FF2B5EF4-FFF2-40B4-BE49-F238E27FC236}">
                  <a16:creationId xmlns:a16="http://schemas.microsoft.com/office/drawing/2014/main" id="{A4B2273A-07CD-4C36-8B8A-0815DB7D46A7}"/>
                </a:ext>
              </a:extLst>
            </xdr:cNvPr>
            <xdr:cNvPicPr>
              <a:picLocks noChangeAspect="1"/>
            </xdr:cNvPicPr>
          </xdr:nvPicPr>
          <xdr:blipFill>
            <a:blip xmlns:r="http://schemas.openxmlformats.org/officeDocument/2006/relationships" r:embed="rId18" cstate="print">
              <a:extLst>
                <a:ext uri="{BEBA8EAE-BF5A-486C-A8C5-ECC9F3942E4B}">
                  <a14:imgProps xmlns:a14="http://schemas.microsoft.com/office/drawing/2010/main">
                    <a14:imgLayer r:embed="rId19">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5" name="Group 34">
            <a:hlinkClick xmlns:r="http://schemas.openxmlformats.org/officeDocument/2006/relationships" r:id="rId21"/>
            <a:extLst>
              <a:ext uri="{FF2B5EF4-FFF2-40B4-BE49-F238E27FC236}">
                <a16:creationId xmlns:a16="http://schemas.microsoft.com/office/drawing/2014/main" id="{6F1BAE4D-3A56-43B6-BB32-51DD55D2A811}"/>
              </a:ext>
            </a:extLst>
          </xdr:cNvPr>
          <xdr:cNvGrpSpPr/>
        </xdr:nvGrpSpPr>
        <xdr:grpSpPr>
          <a:xfrm>
            <a:off x="8498840" y="858180"/>
            <a:ext cx="1440000" cy="360000"/>
            <a:chOff x="5196840" y="845820"/>
            <a:chExt cx="1440000" cy="360000"/>
          </a:xfrm>
        </xdr:grpSpPr>
        <xdr:sp macro="" textlink="">
          <xdr:nvSpPr>
            <xdr:cNvPr id="36" name="Rectangle: Rounded Corners 35">
              <a:extLst>
                <a:ext uri="{FF2B5EF4-FFF2-40B4-BE49-F238E27FC236}">
                  <a16:creationId xmlns:a16="http://schemas.microsoft.com/office/drawing/2014/main" id="{5C058DA2-29CB-4600-809A-722D465FA6B4}"/>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TextBox 36">
              <a:extLst>
                <a:ext uri="{FF2B5EF4-FFF2-40B4-BE49-F238E27FC236}">
                  <a16:creationId xmlns:a16="http://schemas.microsoft.com/office/drawing/2014/main" id="{231158C9-1D3A-425F-8F10-F2CA870B84EA}"/>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tiết kiệm</a:t>
              </a:r>
              <a:endParaRPr lang="en-US" sz="1200">
                <a:solidFill>
                  <a:schemeClr val="bg1">
                    <a:lumMod val="85000"/>
                  </a:schemeClr>
                </a:solidFill>
              </a:endParaRPr>
            </a:p>
          </xdr:txBody>
        </xdr:sp>
        <xdr:pic>
          <xdr:nvPicPr>
            <xdr:cNvPr id="38" name="Picture 37">
              <a:extLst>
                <a:ext uri="{FF2B5EF4-FFF2-40B4-BE49-F238E27FC236}">
                  <a16:creationId xmlns:a16="http://schemas.microsoft.com/office/drawing/2014/main" id="{DEE7FAFB-1A15-498D-A562-D29FC82AD830}"/>
                </a:ext>
              </a:extLst>
            </xdr:cNvPr>
            <xdr:cNvPicPr>
              <a:picLocks noChangeAspect="1"/>
            </xdr:cNvPicPr>
          </xdr:nvPicPr>
          <xdr:blipFill>
            <a:blip xmlns:r="http://schemas.openxmlformats.org/officeDocument/2006/relationships" r:embed="rId18" cstate="print">
              <a:extLst>
                <a:ext uri="{BEBA8EAE-BF5A-486C-A8C5-ECC9F3942E4B}">
                  <a14:imgProps xmlns:a14="http://schemas.microsoft.com/office/drawing/2010/main">
                    <a14:imgLayer r:embed="rId19">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9" name="Group 38">
            <a:hlinkClick xmlns:r="http://schemas.openxmlformats.org/officeDocument/2006/relationships" r:id="rId22"/>
            <a:extLst>
              <a:ext uri="{FF2B5EF4-FFF2-40B4-BE49-F238E27FC236}">
                <a16:creationId xmlns:a16="http://schemas.microsoft.com/office/drawing/2014/main" id="{6A0A8937-D1D2-4CE0-8E49-9B0B5CB5C5D5}"/>
              </a:ext>
            </a:extLst>
          </xdr:cNvPr>
          <xdr:cNvGrpSpPr/>
        </xdr:nvGrpSpPr>
        <xdr:grpSpPr>
          <a:xfrm>
            <a:off x="10149840" y="858180"/>
            <a:ext cx="1440000" cy="360000"/>
            <a:chOff x="5196840" y="845820"/>
            <a:chExt cx="1440000" cy="360000"/>
          </a:xfrm>
        </xdr:grpSpPr>
        <xdr:sp macro="" textlink="">
          <xdr:nvSpPr>
            <xdr:cNvPr id="40" name="Rectangle: Rounded Corners 39">
              <a:extLst>
                <a:ext uri="{FF2B5EF4-FFF2-40B4-BE49-F238E27FC236}">
                  <a16:creationId xmlns:a16="http://schemas.microsoft.com/office/drawing/2014/main" id="{9FCCE738-A499-457E-935B-447ED919AEE4}"/>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TextBox 40">
              <a:extLst>
                <a:ext uri="{FF2B5EF4-FFF2-40B4-BE49-F238E27FC236}">
                  <a16:creationId xmlns:a16="http://schemas.microsoft.com/office/drawing/2014/main" id="{E9D20340-8142-44B3-8CB5-A27C179F3880}"/>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đầu tư</a:t>
              </a:r>
              <a:endParaRPr lang="en-US" sz="1200">
                <a:solidFill>
                  <a:schemeClr val="bg1">
                    <a:lumMod val="85000"/>
                  </a:schemeClr>
                </a:solidFill>
              </a:endParaRPr>
            </a:p>
          </xdr:txBody>
        </xdr:sp>
        <xdr:pic>
          <xdr:nvPicPr>
            <xdr:cNvPr id="42" name="Picture 41">
              <a:extLst>
                <a:ext uri="{FF2B5EF4-FFF2-40B4-BE49-F238E27FC236}">
                  <a16:creationId xmlns:a16="http://schemas.microsoft.com/office/drawing/2014/main" id="{CF750E67-1DCE-4459-8726-2A8F9747C2D1}"/>
                </a:ext>
              </a:extLst>
            </xdr:cNvPr>
            <xdr:cNvPicPr>
              <a:picLocks noChangeAspect="1"/>
            </xdr:cNvPicPr>
          </xdr:nvPicPr>
          <xdr:blipFill>
            <a:blip xmlns:r="http://schemas.openxmlformats.org/officeDocument/2006/relationships" r:embed="rId18" cstate="print">
              <a:extLst>
                <a:ext uri="{BEBA8EAE-BF5A-486C-A8C5-ECC9F3942E4B}">
                  <a14:imgProps xmlns:a14="http://schemas.microsoft.com/office/drawing/2010/main">
                    <a14:imgLayer r:embed="rId19">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43" name="TextBox 42">
            <a:hlinkClick xmlns:r="http://schemas.openxmlformats.org/officeDocument/2006/relationships" r:id="rId23"/>
            <a:extLst>
              <a:ext uri="{FF2B5EF4-FFF2-40B4-BE49-F238E27FC236}">
                <a16:creationId xmlns:a16="http://schemas.microsoft.com/office/drawing/2014/main" id="{8523C0C7-EE84-465E-84D0-A2310BA09C0D}"/>
              </a:ext>
            </a:extLst>
          </xdr:cNvPr>
          <xdr:cNvSpPr txBox="1"/>
        </xdr:nvSpPr>
        <xdr:spPr>
          <a:xfrm>
            <a:off x="2872740" y="759714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i="1">
                <a:solidFill>
                  <a:schemeClr val="tx1">
                    <a:lumMod val="75000"/>
                    <a:lumOff val="25000"/>
                  </a:schemeClr>
                </a:solidFill>
              </a:rPr>
              <a:t>Version</a:t>
            </a:r>
            <a:r>
              <a:rPr lang="en-US" sz="1100" i="1" baseline="0">
                <a:solidFill>
                  <a:schemeClr val="tx1">
                    <a:lumMod val="75000"/>
                    <a:lumOff val="25000"/>
                  </a:schemeClr>
                </a:solidFill>
              </a:rPr>
              <a:t> 6.06.2023</a:t>
            </a:r>
            <a:endParaRPr lang="en-US" sz="1100" i="1">
              <a:solidFill>
                <a:schemeClr val="tx1">
                  <a:lumMod val="75000"/>
                  <a:lumOff val="25000"/>
                </a:schemeClr>
              </a:solidFill>
            </a:endParaRPr>
          </a:p>
        </xdr:txBody>
      </xdr:sp>
      <xdr:pic>
        <xdr:nvPicPr>
          <xdr:cNvPr id="44" name="Picture 43">
            <a:hlinkClick xmlns:r="http://schemas.openxmlformats.org/officeDocument/2006/relationships" r:id="rId24"/>
            <a:extLst>
              <a:ext uri="{FF2B5EF4-FFF2-40B4-BE49-F238E27FC236}">
                <a16:creationId xmlns:a16="http://schemas.microsoft.com/office/drawing/2014/main" id="{7BF8667E-1B68-4C51-B556-63124D7800DB}"/>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837473B0-CC2E-450A-ABE3-18F120FF3D39}">
                <a1611:picAttrSrcUrl xmlns:a1611="http://schemas.microsoft.com/office/drawing/2016/11/main" r:id="rId26"/>
              </a:ext>
            </a:extLst>
          </a:blip>
          <a:stretch>
            <a:fillRect/>
          </a:stretch>
        </xdr:blipFill>
        <xdr:spPr>
          <a:xfrm>
            <a:off x="1546098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45" name="Picture 44">
            <a:hlinkClick xmlns:r="http://schemas.openxmlformats.org/officeDocument/2006/relationships" r:id="rId27"/>
            <a:extLst>
              <a:ext uri="{FF2B5EF4-FFF2-40B4-BE49-F238E27FC236}">
                <a16:creationId xmlns:a16="http://schemas.microsoft.com/office/drawing/2014/main" id="{64CB4253-A985-4AC6-A317-E769B6AFC682}"/>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837473B0-CC2E-450A-ABE3-18F120FF3D39}">
                <a1611:picAttrSrcUrl xmlns:a1611="http://schemas.microsoft.com/office/drawing/2016/11/main" r:id="rId29"/>
              </a:ext>
            </a:extLst>
          </a:blip>
          <a:stretch>
            <a:fillRect/>
          </a:stretch>
        </xdr:blipFill>
        <xdr:spPr>
          <a:xfrm>
            <a:off x="1593102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46" name="Picture 45">
            <a:hlinkClick xmlns:r="http://schemas.openxmlformats.org/officeDocument/2006/relationships" r:id="rId30"/>
            <a:extLst>
              <a:ext uri="{FF2B5EF4-FFF2-40B4-BE49-F238E27FC236}">
                <a16:creationId xmlns:a16="http://schemas.microsoft.com/office/drawing/2014/main" id="{AA81889B-42A0-4C61-BCE0-004001E31DDC}"/>
              </a:ext>
            </a:extLst>
          </xdr:cNvPr>
          <xdr:cNvPicPr>
            <a:picLocks noChangeAspect="1"/>
          </xdr:cNvPicPr>
        </xdr:nvPicPr>
        <xdr:blipFill rotWithShape="1">
          <a:blip xmlns:r="http://schemas.openxmlformats.org/officeDocument/2006/relationships" r:embed="rId31" cstate="print">
            <a:extLst>
              <a:ext uri="{28A0092B-C50C-407E-A947-70E740481C1C}">
                <a14:useLocalDpi xmlns:a14="http://schemas.microsoft.com/office/drawing/2010/main" val="0"/>
              </a:ext>
              <a:ext uri="{837473B0-CC2E-450A-ABE3-18F120FF3D39}">
                <a1611:picAttrSrcUrl xmlns:a1611="http://schemas.microsoft.com/office/drawing/2016/11/main" r:id="rId32"/>
              </a:ext>
            </a:extLst>
          </a:blip>
          <a:srcRect l="17980" r="16157"/>
          <a:stretch/>
        </xdr:blipFill>
        <xdr:spPr>
          <a:xfrm>
            <a:off x="16383000" y="894180"/>
            <a:ext cx="2895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xnSp macro="">
        <xdr:nvCxnSpPr>
          <xdr:cNvPr id="47" name="Straight Connector 46">
            <a:extLst>
              <a:ext uri="{FF2B5EF4-FFF2-40B4-BE49-F238E27FC236}">
                <a16:creationId xmlns:a16="http://schemas.microsoft.com/office/drawing/2014/main" id="{F36D716A-C4EB-4B45-B082-6E84ECED405F}"/>
              </a:ext>
            </a:extLst>
          </xdr:cNvPr>
          <xdr:cNvCxnSpPr/>
        </xdr:nvCxnSpPr>
        <xdr:spPr>
          <a:xfrm>
            <a:off x="2887980" y="1480980"/>
            <a:ext cx="1944000" cy="0"/>
          </a:xfrm>
          <a:prstGeom prst="line">
            <a:avLst/>
          </a:prstGeom>
          <a:ln>
            <a:solidFill>
              <a:srgbClr val="30313A"/>
            </a:solidFill>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243840</xdr:colOff>
      <xdr:row>2</xdr:row>
      <xdr:rowOff>76200</xdr:rowOff>
    </xdr:to>
    <xdr:sp macro="" textlink="">
      <xdr:nvSpPr>
        <xdr:cNvPr id="16" name="Rectangle 15">
          <a:extLst>
            <a:ext uri="{FF2B5EF4-FFF2-40B4-BE49-F238E27FC236}">
              <a16:creationId xmlns:a16="http://schemas.microsoft.com/office/drawing/2014/main" id="{49A4C467-A10D-41FB-9509-7476740C3B52}"/>
            </a:ext>
          </a:extLst>
        </xdr:cNvPr>
        <xdr:cNvSpPr/>
      </xdr:nvSpPr>
      <xdr:spPr>
        <a:xfrm>
          <a:off x="0" y="0"/>
          <a:ext cx="1463040" cy="609600"/>
        </a:xfrm>
        <a:prstGeom prst="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167640</xdr:colOff>
      <xdr:row>1</xdr:row>
      <xdr:rowOff>259080</xdr:rowOff>
    </xdr:from>
    <xdr:to>
      <xdr:col>22</xdr:col>
      <xdr:colOff>577320</xdr:colOff>
      <xdr:row>30</xdr:row>
      <xdr:rowOff>84780</xdr:rowOff>
    </xdr:to>
    <xdr:grpSp>
      <xdr:nvGrpSpPr>
        <xdr:cNvPr id="2" name="Group 1">
          <a:extLst>
            <a:ext uri="{FF2B5EF4-FFF2-40B4-BE49-F238E27FC236}">
              <a16:creationId xmlns:a16="http://schemas.microsoft.com/office/drawing/2014/main" id="{B4B5D230-C277-4235-9356-13D98BCCF8F3}"/>
            </a:ext>
          </a:extLst>
        </xdr:cNvPr>
        <xdr:cNvGrpSpPr/>
      </xdr:nvGrpSpPr>
      <xdr:grpSpPr>
        <a:xfrm>
          <a:off x="2606040" y="525780"/>
          <a:ext cx="14400000" cy="7560000"/>
          <a:chOff x="2606040" y="525780"/>
          <a:chExt cx="14400000" cy="7560000"/>
        </a:xfrm>
      </xdr:grpSpPr>
      <xdr:sp macro="" textlink="">
        <xdr:nvSpPr>
          <xdr:cNvPr id="5" name="Rectangle: Rounded Corners 4">
            <a:extLst>
              <a:ext uri="{FF2B5EF4-FFF2-40B4-BE49-F238E27FC236}">
                <a16:creationId xmlns:a16="http://schemas.microsoft.com/office/drawing/2014/main" id="{3627FD32-0399-4352-A3AF-F2D66884F670}"/>
              </a:ext>
            </a:extLst>
          </xdr:cNvPr>
          <xdr:cNvSpPr/>
        </xdr:nvSpPr>
        <xdr:spPr>
          <a:xfrm>
            <a:off x="10370820" y="1645920"/>
            <a:ext cx="5844540" cy="2225040"/>
          </a:xfrm>
          <a:prstGeom prst="roundRect">
            <a:avLst>
              <a:gd name="adj" fmla="val 4013"/>
            </a:avLst>
          </a:prstGeom>
          <a:solidFill>
            <a:srgbClr val="000000">
              <a:alpha val="50196"/>
            </a:srgbClr>
          </a:solidFill>
          <a:ln w="952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marL="0" indent="0" algn="l"/>
            <a:endParaRPr lang="en-US" sz="1100">
              <a:solidFill>
                <a:srgbClr val="FFFF00"/>
              </a:solidFill>
              <a:latin typeface="+mn-lt"/>
              <a:ea typeface="+mn-ea"/>
              <a:cs typeface="+mn-cs"/>
            </a:endParaRPr>
          </a:p>
        </xdr:txBody>
      </xdr:sp>
      <xdr:sp macro="" textlink="">
        <xdr:nvSpPr>
          <xdr:cNvPr id="6" name="TextBox 5">
            <a:extLst>
              <a:ext uri="{FF2B5EF4-FFF2-40B4-BE49-F238E27FC236}">
                <a16:creationId xmlns:a16="http://schemas.microsoft.com/office/drawing/2014/main" id="{87670D9E-79A5-445A-942F-83521DD6E069}"/>
              </a:ext>
            </a:extLst>
          </xdr:cNvPr>
          <xdr:cNvSpPr txBox="1"/>
        </xdr:nvSpPr>
        <xdr:spPr>
          <a:xfrm>
            <a:off x="10949940" y="1813560"/>
            <a:ext cx="27051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FF00"/>
                </a:solidFill>
              </a:rPr>
              <a:t>HƯỚNG</a:t>
            </a:r>
            <a:r>
              <a:rPr lang="en-US" sz="1100" b="1" baseline="0">
                <a:solidFill>
                  <a:srgbClr val="FFFF00"/>
                </a:solidFill>
              </a:rPr>
              <a:t> DẪN NHẬP LIỆU</a:t>
            </a:r>
            <a:endParaRPr lang="en-US" sz="1100" b="1">
              <a:solidFill>
                <a:srgbClr val="FFFF00"/>
              </a:solidFill>
            </a:endParaRPr>
          </a:p>
        </xdr:txBody>
      </xdr:sp>
      <xdr:sp macro="" textlink="">
        <xdr:nvSpPr>
          <xdr:cNvPr id="7" name="TextBox 6">
            <a:extLst>
              <a:ext uri="{FF2B5EF4-FFF2-40B4-BE49-F238E27FC236}">
                <a16:creationId xmlns:a16="http://schemas.microsoft.com/office/drawing/2014/main" id="{0363892F-8BA7-4C5C-BE27-C817AD918EA4}"/>
              </a:ext>
            </a:extLst>
          </xdr:cNvPr>
          <xdr:cNvSpPr txBox="1"/>
        </xdr:nvSpPr>
        <xdr:spPr>
          <a:xfrm>
            <a:off x="11163300" y="2476500"/>
            <a:ext cx="195834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97F8E"/>
                </a:solidFill>
              </a:rPr>
              <a:t>1. Nhập</a:t>
            </a:r>
            <a:r>
              <a:rPr lang="en-US" sz="1100" b="0" baseline="0">
                <a:solidFill>
                  <a:srgbClr val="F97F8E"/>
                </a:solidFill>
              </a:rPr>
              <a:t> ngày mua</a:t>
            </a:r>
            <a:endParaRPr lang="en-US" sz="1100" b="0">
              <a:solidFill>
                <a:srgbClr val="F97F8E"/>
              </a:solidFill>
            </a:endParaRPr>
          </a:p>
        </xdr:txBody>
      </xdr:sp>
      <xdr:pic>
        <xdr:nvPicPr>
          <xdr:cNvPr id="9" name="Picture 8">
            <a:extLst>
              <a:ext uri="{FF2B5EF4-FFF2-40B4-BE49-F238E27FC236}">
                <a16:creationId xmlns:a16="http://schemas.microsoft.com/office/drawing/2014/main" id="{E4F9CF87-57C3-42AB-9C1B-75BB6FC978A7}"/>
              </a:ext>
            </a:extLst>
          </xdr:cNvPr>
          <xdr:cNvPicPr>
            <a:picLocks noChangeAspect="1"/>
          </xdr:cNvPicPr>
        </xdr:nvPicPr>
        <xdr:blipFill>
          <a:blip xmlns:r="http://schemas.openxmlformats.org/officeDocument/2006/relationships" r:embed="rId1" cstate="print">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10591800" y="1806720"/>
            <a:ext cx="288000" cy="288000"/>
          </a:xfrm>
          <a:prstGeom prst="ellipse">
            <a:avLst/>
          </a:prstGeom>
          <a:solidFill>
            <a:srgbClr val="000000">
              <a:alpha val="50196"/>
            </a:srgbClr>
          </a:solidFill>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sp macro="" textlink="">
        <xdr:nvSpPr>
          <xdr:cNvPr id="57" name="TextBox 56">
            <a:extLst>
              <a:ext uri="{FF2B5EF4-FFF2-40B4-BE49-F238E27FC236}">
                <a16:creationId xmlns:a16="http://schemas.microsoft.com/office/drawing/2014/main" id="{E63D7DAB-C8F4-4973-89FF-4F48900878AE}"/>
              </a:ext>
            </a:extLst>
          </xdr:cNvPr>
          <xdr:cNvSpPr txBox="1"/>
        </xdr:nvSpPr>
        <xdr:spPr>
          <a:xfrm>
            <a:off x="11163300" y="2745740"/>
            <a:ext cx="195834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97F8E"/>
                </a:solidFill>
              </a:rPr>
              <a:t>2. Chọn</a:t>
            </a:r>
            <a:r>
              <a:rPr lang="en-US" sz="1100" b="0" baseline="0">
                <a:solidFill>
                  <a:srgbClr val="F97F8E"/>
                </a:solidFill>
              </a:rPr>
              <a:t> mã coin để mua</a:t>
            </a:r>
            <a:endParaRPr lang="en-US" sz="1100" b="0">
              <a:solidFill>
                <a:srgbClr val="F97F8E"/>
              </a:solidFill>
            </a:endParaRPr>
          </a:p>
        </xdr:txBody>
      </xdr:sp>
      <xdr:sp macro="" textlink="">
        <xdr:nvSpPr>
          <xdr:cNvPr id="58" name="TextBox 57">
            <a:extLst>
              <a:ext uri="{FF2B5EF4-FFF2-40B4-BE49-F238E27FC236}">
                <a16:creationId xmlns:a16="http://schemas.microsoft.com/office/drawing/2014/main" id="{ACCE2F3F-5A77-4915-91A3-0A870E16F76E}"/>
              </a:ext>
            </a:extLst>
          </xdr:cNvPr>
          <xdr:cNvSpPr txBox="1"/>
        </xdr:nvSpPr>
        <xdr:spPr>
          <a:xfrm>
            <a:off x="11163300" y="3014980"/>
            <a:ext cx="195834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97F8E"/>
                </a:solidFill>
              </a:rPr>
              <a:t>3. Nhập</a:t>
            </a:r>
            <a:r>
              <a:rPr lang="en-US" sz="1100" b="0" baseline="0">
                <a:solidFill>
                  <a:srgbClr val="F97F8E"/>
                </a:solidFill>
              </a:rPr>
              <a:t> giá lúc mua</a:t>
            </a:r>
            <a:endParaRPr lang="en-US" sz="1100" b="0">
              <a:solidFill>
                <a:srgbClr val="F97F8E"/>
              </a:solidFill>
            </a:endParaRPr>
          </a:p>
        </xdr:txBody>
      </xdr:sp>
      <xdr:sp macro="" textlink="">
        <xdr:nvSpPr>
          <xdr:cNvPr id="59" name="TextBox 58">
            <a:extLst>
              <a:ext uri="{FF2B5EF4-FFF2-40B4-BE49-F238E27FC236}">
                <a16:creationId xmlns:a16="http://schemas.microsoft.com/office/drawing/2014/main" id="{BDBE3D06-8553-49E8-9674-F2E864303A24}"/>
              </a:ext>
            </a:extLst>
          </xdr:cNvPr>
          <xdr:cNvSpPr txBox="1"/>
        </xdr:nvSpPr>
        <xdr:spPr>
          <a:xfrm>
            <a:off x="11163300" y="3284220"/>
            <a:ext cx="195834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97F8E"/>
                </a:solidFill>
              </a:rPr>
              <a:t>4. Nhập</a:t>
            </a:r>
            <a:r>
              <a:rPr lang="en-US" sz="1100" b="0" baseline="0">
                <a:solidFill>
                  <a:srgbClr val="F97F8E"/>
                </a:solidFill>
              </a:rPr>
              <a:t> số tiền VNĐ bỏ ra mua</a:t>
            </a:r>
            <a:endParaRPr lang="en-US" sz="1100" b="0">
              <a:solidFill>
                <a:srgbClr val="F97F8E"/>
              </a:solidFill>
            </a:endParaRPr>
          </a:p>
        </xdr:txBody>
      </xdr:sp>
      <xdr:sp macro="" textlink="">
        <xdr:nvSpPr>
          <xdr:cNvPr id="60" name="TextBox 59">
            <a:extLst>
              <a:ext uri="{FF2B5EF4-FFF2-40B4-BE49-F238E27FC236}">
                <a16:creationId xmlns:a16="http://schemas.microsoft.com/office/drawing/2014/main" id="{619533E1-B124-4ACE-8874-E08F54A12B67}"/>
              </a:ext>
            </a:extLst>
          </xdr:cNvPr>
          <xdr:cNvSpPr txBox="1"/>
        </xdr:nvSpPr>
        <xdr:spPr>
          <a:xfrm>
            <a:off x="13807440" y="2430780"/>
            <a:ext cx="256794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0ECB74"/>
                </a:solidFill>
              </a:rPr>
              <a:t>1.</a:t>
            </a:r>
            <a:r>
              <a:rPr lang="en-US" sz="1100" b="0" baseline="0">
                <a:solidFill>
                  <a:srgbClr val="0ECB74"/>
                </a:solidFill>
              </a:rPr>
              <a:t> Nhập ngày bán (bán khi được giá)</a:t>
            </a:r>
            <a:endParaRPr lang="en-US" sz="1100" b="0">
              <a:solidFill>
                <a:srgbClr val="0ECB74"/>
              </a:solidFill>
            </a:endParaRPr>
          </a:p>
        </xdr:txBody>
      </xdr:sp>
      <xdr:sp macro="" textlink="">
        <xdr:nvSpPr>
          <xdr:cNvPr id="10" name="Rectangle: Rounded Corners 9">
            <a:extLst>
              <a:ext uri="{FF2B5EF4-FFF2-40B4-BE49-F238E27FC236}">
                <a16:creationId xmlns:a16="http://schemas.microsoft.com/office/drawing/2014/main" id="{9C65DFAB-CACF-433F-8138-5F1AA3508168}"/>
              </a:ext>
            </a:extLst>
          </xdr:cNvPr>
          <xdr:cNvSpPr/>
        </xdr:nvSpPr>
        <xdr:spPr>
          <a:xfrm>
            <a:off x="16646040" y="525780"/>
            <a:ext cx="360000" cy="7560000"/>
          </a:xfrm>
          <a:prstGeom prst="roundRect">
            <a:avLst>
              <a:gd name="adj" fmla="val 26750"/>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FA1A70A3-024A-4135-B452-A9194B57FAFD}"/>
              </a:ext>
            </a:extLst>
          </xdr:cNvPr>
          <xdr:cNvSpPr/>
        </xdr:nvSpPr>
        <xdr:spPr>
          <a:xfrm>
            <a:off x="2606040" y="525780"/>
            <a:ext cx="14400000" cy="1080000"/>
          </a:xfrm>
          <a:prstGeom prst="roundRect">
            <a:avLst>
              <a:gd name="adj" fmla="val 910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Rounded Corners 11">
            <a:extLst>
              <a:ext uri="{FF2B5EF4-FFF2-40B4-BE49-F238E27FC236}">
                <a16:creationId xmlns:a16="http://schemas.microsoft.com/office/drawing/2014/main" id="{866ABC3A-323F-45AA-A96B-DFE1C2F43B7A}"/>
              </a:ext>
            </a:extLst>
          </xdr:cNvPr>
          <xdr:cNvSpPr/>
        </xdr:nvSpPr>
        <xdr:spPr>
          <a:xfrm>
            <a:off x="2606040" y="525780"/>
            <a:ext cx="2514600" cy="7560000"/>
          </a:xfrm>
          <a:prstGeom prst="roundRect">
            <a:avLst>
              <a:gd name="adj" fmla="val 346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3" name="Group 12">
            <a:hlinkClick xmlns:r="http://schemas.openxmlformats.org/officeDocument/2006/relationships" r:id="rId2"/>
            <a:extLst>
              <a:ext uri="{FF2B5EF4-FFF2-40B4-BE49-F238E27FC236}">
                <a16:creationId xmlns:a16="http://schemas.microsoft.com/office/drawing/2014/main" id="{BA2F9F98-1D19-40EB-BEEB-13D7F3969AA2}"/>
              </a:ext>
            </a:extLst>
          </xdr:cNvPr>
          <xdr:cNvGrpSpPr/>
        </xdr:nvGrpSpPr>
        <xdr:grpSpPr>
          <a:xfrm>
            <a:off x="2773680" y="678180"/>
            <a:ext cx="2084263" cy="720000"/>
            <a:chOff x="2773680" y="723900"/>
            <a:chExt cx="2084263" cy="720000"/>
          </a:xfrm>
        </xdr:grpSpPr>
        <xdr:pic>
          <xdr:nvPicPr>
            <xdr:cNvPr id="14" name="Picture 13">
              <a:extLst>
                <a:ext uri="{FF2B5EF4-FFF2-40B4-BE49-F238E27FC236}">
                  <a16:creationId xmlns:a16="http://schemas.microsoft.com/office/drawing/2014/main" id="{CCA18824-A8D5-4722-A4E2-FD5D9BBBF45F}"/>
                </a:ext>
              </a:extLst>
            </xdr:cNvPr>
            <xdr:cNvPicPr>
              <a:picLocks noChangeAspect="1"/>
            </xdr:cNvPicPr>
          </xdr:nvPicPr>
          <xdr:blipFill>
            <a:blip xmlns:r="http://schemas.openxmlformats.org/officeDocument/2006/relationships" r:embed="rId3" cstate="print">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2773680" y="723900"/>
              <a:ext cx="720000" cy="720000"/>
            </a:xfrm>
            <a:prstGeom prst="ellipse">
              <a:avLst/>
            </a:prstGeom>
            <a:ln>
              <a:noFill/>
            </a:ln>
            <a:effectLst>
              <a:softEdge rad="112500"/>
            </a:effectLst>
          </xdr:spPr>
        </xdr:pic>
        <xdr:sp macro="" textlink="">
          <xdr:nvSpPr>
            <xdr:cNvPr id="15" name="Rectangle 14">
              <a:extLst>
                <a:ext uri="{FF2B5EF4-FFF2-40B4-BE49-F238E27FC236}">
                  <a16:creationId xmlns:a16="http://schemas.microsoft.com/office/drawing/2014/main" id="{DD384919-858E-44F3-9C78-19EFC39C7B3D}"/>
                </a:ext>
              </a:extLst>
            </xdr:cNvPr>
            <xdr:cNvSpPr/>
          </xdr:nvSpPr>
          <xdr:spPr>
            <a:xfrm>
              <a:off x="3432616" y="756311"/>
              <a:ext cx="1425327" cy="655179"/>
            </a:xfrm>
            <a:prstGeom prst="rect">
              <a:avLst/>
            </a:prstGeom>
            <a:noFill/>
          </xdr:spPr>
          <xdr:txBody>
            <a:bodyPr wrap="non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latin typeface="StarsStripes" panose="00000400000000000000" pitchFamily="2" charset="0"/>
                </a:rPr>
                <a:t>MONEY</a:t>
              </a:r>
              <a:endPar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grpSp>
        <xdr:nvGrpSpPr>
          <xdr:cNvPr id="17" name="Group 16">
            <a:hlinkClick xmlns:r="http://schemas.openxmlformats.org/officeDocument/2006/relationships" r:id="rId4"/>
            <a:extLst>
              <a:ext uri="{FF2B5EF4-FFF2-40B4-BE49-F238E27FC236}">
                <a16:creationId xmlns:a16="http://schemas.microsoft.com/office/drawing/2014/main" id="{5A7A78D4-7FA9-4021-86CB-8AD9F58A1261}"/>
              </a:ext>
            </a:extLst>
          </xdr:cNvPr>
          <xdr:cNvGrpSpPr/>
        </xdr:nvGrpSpPr>
        <xdr:grpSpPr>
          <a:xfrm>
            <a:off x="2880360" y="1752600"/>
            <a:ext cx="1417320" cy="360000"/>
            <a:chOff x="2880360" y="1798320"/>
            <a:chExt cx="1417320" cy="360000"/>
          </a:xfrm>
        </xdr:grpSpPr>
        <xdr:sp macro="" textlink="">
          <xdr:nvSpPr>
            <xdr:cNvPr id="18" name="TextBox 17">
              <a:extLst>
                <a:ext uri="{FF2B5EF4-FFF2-40B4-BE49-F238E27FC236}">
                  <a16:creationId xmlns:a16="http://schemas.microsoft.com/office/drawing/2014/main" id="{EDF559A6-7E3B-4EDA-B2BA-95F647C53E51}"/>
                </a:ext>
              </a:extLst>
            </xdr:cNvPr>
            <xdr:cNvSpPr txBox="1"/>
          </xdr:nvSpPr>
          <xdr:spPr>
            <a:xfrm>
              <a:off x="3291840" y="18259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Thu</a:t>
              </a:r>
            </a:p>
          </xdr:txBody>
        </xdr:sp>
        <xdr:pic>
          <xdr:nvPicPr>
            <xdr:cNvPr id="19" name="Picture 18">
              <a:extLst>
                <a:ext uri="{FF2B5EF4-FFF2-40B4-BE49-F238E27FC236}">
                  <a16:creationId xmlns:a16="http://schemas.microsoft.com/office/drawing/2014/main" id="{53462D89-313F-4047-BB72-19B567EF290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80360" y="17983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0" name="Group 19">
            <a:hlinkClick xmlns:r="http://schemas.openxmlformats.org/officeDocument/2006/relationships" r:id="rId6"/>
            <a:extLst>
              <a:ext uri="{FF2B5EF4-FFF2-40B4-BE49-F238E27FC236}">
                <a16:creationId xmlns:a16="http://schemas.microsoft.com/office/drawing/2014/main" id="{3FC26AC4-147C-4344-BFB1-8F4F9B6A8D2F}"/>
              </a:ext>
            </a:extLst>
          </xdr:cNvPr>
          <xdr:cNvGrpSpPr/>
        </xdr:nvGrpSpPr>
        <xdr:grpSpPr>
          <a:xfrm>
            <a:off x="2880360" y="2336766"/>
            <a:ext cx="1417320" cy="360000"/>
            <a:chOff x="2880360" y="2270760"/>
            <a:chExt cx="1417320" cy="360000"/>
          </a:xfrm>
        </xdr:grpSpPr>
        <xdr:sp macro="" textlink="">
          <xdr:nvSpPr>
            <xdr:cNvPr id="21" name="TextBox 20">
              <a:extLst>
                <a:ext uri="{FF2B5EF4-FFF2-40B4-BE49-F238E27FC236}">
                  <a16:creationId xmlns:a16="http://schemas.microsoft.com/office/drawing/2014/main" id="{003168B7-FF18-4895-B95F-DB93F5576CF8}"/>
                </a:ext>
              </a:extLst>
            </xdr:cNvPr>
            <xdr:cNvSpPr txBox="1"/>
          </xdr:nvSpPr>
          <xdr:spPr>
            <a:xfrm>
              <a:off x="3291840" y="22983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Chi</a:t>
              </a:r>
            </a:p>
          </xdr:txBody>
        </xdr:sp>
        <xdr:pic>
          <xdr:nvPicPr>
            <xdr:cNvPr id="22" name="Picture 21">
              <a:extLst>
                <a:ext uri="{FF2B5EF4-FFF2-40B4-BE49-F238E27FC236}">
                  <a16:creationId xmlns:a16="http://schemas.microsoft.com/office/drawing/2014/main" id="{4193B228-6F5E-4872-BF8C-FA625CC36DB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80360" y="22707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3" name="Group 22">
            <a:hlinkClick xmlns:r="http://schemas.openxmlformats.org/officeDocument/2006/relationships" r:id="rId8"/>
            <a:extLst>
              <a:ext uri="{FF2B5EF4-FFF2-40B4-BE49-F238E27FC236}">
                <a16:creationId xmlns:a16="http://schemas.microsoft.com/office/drawing/2014/main" id="{6EF7A04B-B8EF-44B0-A56D-45C06816C067}"/>
              </a:ext>
            </a:extLst>
          </xdr:cNvPr>
          <xdr:cNvGrpSpPr/>
        </xdr:nvGrpSpPr>
        <xdr:grpSpPr>
          <a:xfrm>
            <a:off x="2880360" y="2920932"/>
            <a:ext cx="1417320" cy="360000"/>
            <a:chOff x="2880360" y="2766060"/>
            <a:chExt cx="1417320" cy="360000"/>
          </a:xfrm>
        </xdr:grpSpPr>
        <xdr:sp macro="" textlink="">
          <xdr:nvSpPr>
            <xdr:cNvPr id="24" name="TextBox 23">
              <a:extLst>
                <a:ext uri="{FF2B5EF4-FFF2-40B4-BE49-F238E27FC236}">
                  <a16:creationId xmlns:a16="http://schemas.microsoft.com/office/drawing/2014/main" id="{B1310E9F-8A16-413D-8EB6-C69234E6143F}"/>
                </a:ext>
              </a:extLst>
            </xdr:cNvPr>
            <xdr:cNvSpPr txBox="1"/>
          </xdr:nvSpPr>
          <xdr:spPr>
            <a:xfrm>
              <a:off x="3291840" y="27936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Tiết</a:t>
              </a:r>
              <a:r>
                <a:rPr lang="en-US" sz="1200" baseline="0">
                  <a:solidFill>
                    <a:schemeClr val="bg1">
                      <a:lumMod val="85000"/>
                    </a:schemeClr>
                  </a:solidFill>
                </a:rPr>
                <a:t> kiệm</a:t>
              </a:r>
              <a:endParaRPr lang="en-US" sz="1200">
                <a:solidFill>
                  <a:schemeClr val="bg1">
                    <a:lumMod val="85000"/>
                  </a:schemeClr>
                </a:solidFill>
              </a:endParaRPr>
            </a:p>
          </xdr:txBody>
        </xdr:sp>
        <xdr:pic>
          <xdr:nvPicPr>
            <xdr:cNvPr id="25" name="Picture 24">
              <a:extLst>
                <a:ext uri="{FF2B5EF4-FFF2-40B4-BE49-F238E27FC236}">
                  <a16:creationId xmlns:a16="http://schemas.microsoft.com/office/drawing/2014/main" id="{538D92AE-EC02-496D-9183-D5154A42337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880360" y="27660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6" name="Group 25">
            <a:hlinkClick xmlns:r="http://schemas.openxmlformats.org/officeDocument/2006/relationships" r:id="rId10"/>
            <a:extLst>
              <a:ext uri="{FF2B5EF4-FFF2-40B4-BE49-F238E27FC236}">
                <a16:creationId xmlns:a16="http://schemas.microsoft.com/office/drawing/2014/main" id="{B31E296A-9787-4BE7-A238-8920A0371297}"/>
              </a:ext>
            </a:extLst>
          </xdr:cNvPr>
          <xdr:cNvGrpSpPr/>
        </xdr:nvGrpSpPr>
        <xdr:grpSpPr>
          <a:xfrm>
            <a:off x="2880360" y="3505098"/>
            <a:ext cx="1417320" cy="360000"/>
            <a:chOff x="2880360" y="3284220"/>
            <a:chExt cx="1417320" cy="360000"/>
          </a:xfrm>
        </xdr:grpSpPr>
        <xdr:sp macro="" textlink="">
          <xdr:nvSpPr>
            <xdr:cNvPr id="27" name="TextBox 26">
              <a:extLst>
                <a:ext uri="{FF2B5EF4-FFF2-40B4-BE49-F238E27FC236}">
                  <a16:creationId xmlns:a16="http://schemas.microsoft.com/office/drawing/2014/main" id="{05C7741E-FE5A-4CA2-BC74-82D8EF85568F}"/>
                </a:ext>
              </a:extLst>
            </xdr:cNvPr>
            <xdr:cNvSpPr txBox="1"/>
          </xdr:nvSpPr>
          <xdr:spPr>
            <a:xfrm>
              <a:off x="3291840" y="33118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00B0F0"/>
                  </a:solidFill>
                </a:rPr>
                <a:t>Đầu</a:t>
              </a:r>
              <a:r>
                <a:rPr lang="en-US" sz="1200" baseline="0">
                  <a:solidFill>
                    <a:srgbClr val="00B0F0"/>
                  </a:solidFill>
                </a:rPr>
                <a:t> tư</a:t>
              </a:r>
              <a:endParaRPr lang="en-US" sz="1200">
                <a:solidFill>
                  <a:srgbClr val="00B0F0"/>
                </a:solidFill>
              </a:endParaRPr>
            </a:p>
          </xdr:txBody>
        </xdr:sp>
        <xdr:pic>
          <xdr:nvPicPr>
            <xdr:cNvPr id="28" name="Picture 27">
              <a:extLst>
                <a:ext uri="{FF2B5EF4-FFF2-40B4-BE49-F238E27FC236}">
                  <a16:creationId xmlns:a16="http://schemas.microsoft.com/office/drawing/2014/main" id="{AB91D1E7-F514-48E6-B766-1400A96BF5F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880360" y="3284220"/>
              <a:ext cx="360000" cy="360000"/>
            </a:xfrm>
            <a:prstGeom prst="round2DiagRect">
              <a:avLst>
                <a:gd name="adj1" fmla="val 50000"/>
                <a:gd name="adj2" fmla="val 50000"/>
              </a:avLst>
            </a:prstGeom>
            <a:ln w="12700" cap="sq">
              <a:noFill/>
              <a:miter lim="800000"/>
            </a:ln>
            <a:effectLst>
              <a:glow rad="101600">
                <a:schemeClr val="accent5">
                  <a:satMod val="175000"/>
                  <a:alpha val="40000"/>
                </a:schemeClr>
              </a:glow>
              <a:outerShdw blurRad="254000" algn="tl" rotWithShape="0">
                <a:srgbClr val="000000">
                  <a:alpha val="43000"/>
                </a:srgbClr>
              </a:outerShdw>
            </a:effectLst>
          </xdr:spPr>
        </xdr:pic>
      </xdr:grpSp>
      <xdr:grpSp>
        <xdr:nvGrpSpPr>
          <xdr:cNvPr id="29" name="Group 28">
            <a:hlinkClick xmlns:r="http://schemas.openxmlformats.org/officeDocument/2006/relationships" r:id="rId12"/>
            <a:extLst>
              <a:ext uri="{FF2B5EF4-FFF2-40B4-BE49-F238E27FC236}">
                <a16:creationId xmlns:a16="http://schemas.microsoft.com/office/drawing/2014/main" id="{52DAC66E-8AFE-4423-93A2-8522AC5598AE}"/>
              </a:ext>
            </a:extLst>
          </xdr:cNvPr>
          <xdr:cNvGrpSpPr/>
        </xdr:nvGrpSpPr>
        <xdr:grpSpPr>
          <a:xfrm>
            <a:off x="2880360" y="4089264"/>
            <a:ext cx="1417320" cy="360000"/>
            <a:chOff x="2880360" y="3787140"/>
            <a:chExt cx="1417320" cy="360000"/>
          </a:xfrm>
        </xdr:grpSpPr>
        <xdr:sp macro="" textlink="">
          <xdr:nvSpPr>
            <xdr:cNvPr id="30" name="TextBox 29">
              <a:extLst>
                <a:ext uri="{FF2B5EF4-FFF2-40B4-BE49-F238E27FC236}">
                  <a16:creationId xmlns:a16="http://schemas.microsoft.com/office/drawing/2014/main" id="{7E608DF2-4A6B-45A7-B05A-E2CC8B1A7A10}"/>
                </a:ext>
              </a:extLst>
            </xdr:cNvPr>
            <xdr:cNvSpPr txBox="1"/>
          </xdr:nvSpPr>
          <xdr:spPr>
            <a:xfrm>
              <a:off x="3291840" y="381474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Danh mục</a:t>
              </a:r>
            </a:p>
          </xdr:txBody>
        </xdr:sp>
        <xdr:pic>
          <xdr:nvPicPr>
            <xdr:cNvPr id="31" name="Picture 30">
              <a:extLst>
                <a:ext uri="{FF2B5EF4-FFF2-40B4-BE49-F238E27FC236}">
                  <a16:creationId xmlns:a16="http://schemas.microsoft.com/office/drawing/2014/main" id="{EBE27578-B12A-4990-8745-8C1493583CD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880360" y="378714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32" name="Group 31">
            <a:hlinkClick xmlns:r="http://schemas.openxmlformats.org/officeDocument/2006/relationships" r:id="rId14"/>
            <a:extLst>
              <a:ext uri="{FF2B5EF4-FFF2-40B4-BE49-F238E27FC236}">
                <a16:creationId xmlns:a16="http://schemas.microsoft.com/office/drawing/2014/main" id="{E70BEA12-246F-46A6-8834-E7EF8DF825D7}"/>
              </a:ext>
            </a:extLst>
          </xdr:cNvPr>
          <xdr:cNvGrpSpPr/>
        </xdr:nvGrpSpPr>
        <xdr:grpSpPr>
          <a:xfrm>
            <a:off x="2880360" y="4673430"/>
            <a:ext cx="1417320" cy="360000"/>
            <a:chOff x="2880360" y="4322910"/>
            <a:chExt cx="1417320" cy="360000"/>
          </a:xfrm>
        </xdr:grpSpPr>
        <xdr:sp macro="" textlink="">
          <xdr:nvSpPr>
            <xdr:cNvPr id="33" name="TextBox 32">
              <a:extLst>
                <a:ext uri="{FF2B5EF4-FFF2-40B4-BE49-F238E27FC236}">
                  <a16:creationId xmlns:a16="http://schemas.microsoft.com/office/drawing/2014/main" id="{24C9C07F-0693-4CA5-AC5E-7FFA759F9419}"/>
                </a:ext>
              </a:extLst>
            </xdr:cNvPr>
            <xdr:cNvSpPr txBox="1"/>
          </xdr:nvSpPr>
          <xdr:spPr>
            <a:xfrm>
              <a:off x="3291840" y="435051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Tổng</a:t>
              </a:r>
              <a:r>
                <a:rPr lang="en-US" sz="1200" baseline="0">
                  <a:solidFill>
                    <a:schemeClr val="bg1">
                      <a:lumMod val="85000"/>
                    </a:schemeClr>
                  </a:solidFill>
                </a:rPr>
                <a:t> hợp</a:t>
              </a:r>
              <a:endParaRPr lang="en-US" sz="1200">
                <a:solidFill>
                  <a:schemeClr val="bg1">
                    <a:lumMod val="85000"/>
                  </a:schemeClr>
                </a:solidFill>
              </a:endParaRPr>
            </a:p>
          </xdr:txBody>
        </xdr:sp>
        <xdr:pic>
          <xdr:nvPicPr>
            <xdr:cNvPr id="34" name="Picture 33">
              <a:extLst>
                <a:ext uri="{FF2B5EF4-FFF2-40B4-BE49-F238E27FC236}">
                  <a16:creationId xmlns:a16="http://schemas.microsoft.com/office/drawing/2014/main" id="{A4ED125D-0A82-47A3-8A34-56CB5CA0C7C6}"/>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880360" y="432291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35" name="Group 34">
            <a:hlinkClick xmlns:r="http://schemas.openxmlformats.org/officeDocument/2006/relationships" r:id="rId16"/>
            <a:extLst>
              <a:ext uri="{FF2B5EF4-FFF2-40B4-BE49-F238E27FC236}">
                <a16:creationId xmlns:a16="http://schemas.microsoft.com/office/drawing/2014/main" id="{A43E19AF-5D1F-42DA-AACD-4C081B76EB90}"/>
              </a:ext>
            </a:extLst>
          </xdr:cNvPr>
          <xdr:cNvGrpSpPr/>
        </xdr:nvGrpSpPr>
        <xdr:grpSpPr>
          <a:xfrm>
            <a:off x="5196840" y="858180"/>
            <a:ext cx="1440000" cy="360000"/>
            <a:chOff x="5196840" y="845820"/>
            <a:chExt cx="1440000" cy="360000"/>
          </a:xfrm>
        </xdr:grpSpPr>
        <xdr:sp macro="" textlink="">
          <xdr:nvSpPr>
            <xdr:cNvPr id="36" name="Rectangle: Rounded Corners 35">
              <a:extLst>
                <a:ext uri="{FF2B5EF4-FFF2-40B4-BE49-F238E27FC236}">
                  <a16:creationId xmlns:a16="http://schemas.microsoft.com/office/drawing/2014/main" id="{C3243CA9-394E-4DF2-A18B-18406BE39E53}"/>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TextBox 36">
              <a:extLst>
                <a:ext uri="{FF2B5EF4-FFF2-40B4-BE49-F238E27FC236}">
                  <a16:creationId xmlns:a16="http://schemas.microsoft.com/office/drawing/2014/main" id="{9B3D37B3-63DE-4E58-9667-916F50F5CF73}"/>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thu</a:t>
              </a:r>
              <a:endParaRPr lang="en-US" sz="1200">
                <a:solidFill>
                  <a:schemeClr val="bg1">
                    <a:lumMod val="85000"/>
                  </a:schemeClr>
                </a:solidFill>
              </a:endParaRPr>
            </a:p>
          </xdr:txBody>
        </xdr:sp>
        <xdr:pic>
          <xdr:nvPicPr>
            <xdr:cNvPr id="38" name="Picture 37">
              <a:extLst>
                <a:ext uri="{FF2B5EF4-FFF2-40B4-BE49-F238E27FC236}">
                  <a16:creationId xmlns:a16="http://schemas.microsoft.com/office/drawing/2014/main" id="{52537CB0-8E07-4BA5-BBB6-92DBC62A324B}"/>
                </a:ext>
              </a:extLst>
            </xdr:cNvPr>
            <xdr:cNvPicPr>
              <a:picLocks noChangeAspect="1"/>
            </xdr:cNvPicPr>
          </xdr:nvPicPr>
          <xdr:blipFill>
            <a:blip xmlns:r="http://schemas.openxmlformats.org/officeDocument/2006/relationships" r:embed="rId17" cstate="print">
              <a:extLst>
                <a:ext uri="{BEBA8EAE-BF5A-486C-A8C5-ECC9F3942E4B}">
                  <a14:imgProps xmlns:a14="http://schemas.microsoft.com/office/drawing/2010/main">
                    <a14:imgLayer r:embed="rId18">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9" name="Group 38">
            <a:hlinkClick xmlns:r="http://schemas.openxmlformats.org/officeDocument/2006/relationships" r:id="rId19"/>
            <a:extLst>
              <a:ext uri="{FF2B5EF4-FFF2-40B4-BE49-F238E27FC236}">
                <a16:creationId xmlns:a16="http://schemas.microsoft.com/office/drawing/2014/main" id="{89FFB0FB-217F-4E00-9BE8-32B8669ACFB1}"/>
              </a:ext>
            </a:extLst>
          </xdr:cNvPr>
          <xdr:cNvGrpSpPr/>
        </xdr:nvGrpSpPr>
        <xdr:grpSpPr>
          <a:xfrm>
            <a:off x="6847840" y="858180"/>
            <a:ext cx="1440000" cy="360000"/>
            <a:chOff x="5196840" y="845820"/>
            <a:chExt cx="1440000" cy="360000"/>
          </a:xfrm>
        </xdr:grpSpPr>
        <xdr:sp macro="" textlink="">
          <xdr:nvSpPr>
            <xdr:cNvPr id="40" name="Rectangle: Rounded Corners 39">
              <a:extLst>
                <a:ext uri="{FF2B5EF4-FFF2-40B4-BE49-F238E27FC236}">
                  <a16:creationId xmlns:a16="http://schemas.microsoft.com/office/drawing/2014/main" id="{E4706306-60CD-43C2-9971-F964DB9D434B}"/>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TextBox 40">
              <a:extLst>
                <a:ext uri="{FF2B5EF4-FFF2-40B4-BE49-F238E27FC236}">
                  <a16:creationId xmlns:a16="http://schemas.microsoft.com/office/drawing/2014/main" id="{9779EB22-3EB3-4CBB-AD21-2FBE3C0ED896}"/>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chi</a:t>
              </a:r>
              <a:endParaRPr lang="en-US" sz="1200">
                <a:solidFill>
                  <a:schemeClr val="bg1">
                    <a:lumMod val="85000"/>
                  </a:schemeClr>
                </a:solidFill>
              </a:endParaRPr>
            </a:p>
          </xdr:txBody>
        </xdr:sp>
        <xdr:pic>
          <xdr:nvPicPr>
            <xdr:cNvPr id="42" name="Picture 41">
              <a:extLst>
                <a:ext uri="{FF2B5EF4-FFF2-40B4-BE49-F238E27FC236}">
                  <a16:creationId xmlns:a16="http://schemas.microsoft.com/office/drawing/2014/main" id="{BE819476-F6E8-44ED-9F8A-4C775CA21E48}"/>
                </a:ext>
              </a:extLst>
            </xdr:cNvPr>
            <xdr:cNvPicPr>
              <a:picLocks noChangeAspect="1"/>
            </xdr:cNvPicPr>
          </xdr:nvPicPr>
          <xdr:blipFill>
            <a:blip xmlns:r="http://schemas.openxmlformats.org/officeDocument/2006/relationships" r:embed="rId17" cstate="print">
              <a:extLst>
                <a:ext uri="{BEBA8EAE-BF5A-486C-A8C5-ECC9F3942E4B}">
                  <a14:imgProps xmlns:a14="http://schemas.microsoft.com/office/drawing/2010/main">
                    <a14:imgLayer r:embed="rId18">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43" name="Group 42">
            <a:hlinkClick xmlns:r="http://schemas.openxmlformats.org/officeDocument/2006/relationships" r:id="rId20"/>
            <a:extLst>
              <a:ext uri="{FF2B5EF4-FFF2-40B4-BE49-F238E27FC236}">
                <a16:creationId xmlns:a16="http://schemas.microsoft.com/office/drawing/2014/main" id="{54E252DC-7E80-4830-8350-9252B19F1029}"/>
              </a:ext>
            </a:extLst>
          </xdr:cNvPr>
          <xdr:cNvGrpSpPr/>
        </xdr:nvGrpSpPr>
        <xdr:grpSpPr>
          <a:xfrm>
            <a:off x="8498840" y="858180"/>
            <a:ext cx="1440000" cy="360000"/>
            <a:chOff x="5196840" y="845820"/>
            <a:chExt cx="1440000" cy="360000"/>
          </a:xfrm>
        </xdr:grpSpPr>
        <xdr:sp macro="" textlink="">
          <xdr:nvSpPr>
            <xdr:cNvPr id="44" name="Rectangle: Rounded Corners 43">
              <a:extLst>
                <a:ext uri="{FF2B5EF4-FFF2-40B4-BE49-F238E27FC236}">
                  <a16:creationId xmlns:a16="http://schemas.microsoft.com/office/drawing/2014/main" id="{77FCA1C5-6691-4D1B-ADCA-DCFAB8A40E2A}"/>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a:extLst>
                <a:ext uri="{FF2B5EF4-FFF2-40B4-BE49-F238E27FC236}">
                  <a16:creationId xmlns:a16="http://schemas.microsoft.com/office/drawing/2014/main" id="{DB3EE5F3-71F7-47BC-8EBB-72FCB8B75E02}"/>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tiết kiệm</a:t>
              </a:r>
              <a:endParaRPr lang="en-US" sz="1200">
                <a:solidFill>
                  <a:schemeClr val="bg1">
                    <a:lumMod val="85000"/>
                  </a:schemeClr>
                </a:solidFill>
              </a:endParaRPr>
            </a:p>
          </xdr:txBody>
        </xdr:sp>
        <xdr:pic>
          <xdr:nvPicPr>
            <xdr:cNvPr id="46" name="Picture 45">
              <a:extLst>
                <a:ext uri="{FF2B5EF4-FFF2-40B4-BE49-F238E27FC236}">
                  <a16:creationId xmlns:a16="http://schemas.microsoft.com/office/drawing/2014/main" id="{09939D18-395E-49C1-8C1C-E2AB145BB6DE}"/>
                </a:ext>
              </a:extLst>
            </xdr:cNvPr>
            <xdr:cNvPicPr>
              <a:picLocks noChangeAspect="1"/>
            </xdr:cNvPicPr>
          </xdr:nvPicPr>
          <xdr:blipFill>
            <a:blip xmlns:r="http://schemas.openxmlformats.org/officeDocument/2006/relationships" r:embed="rId17" cstate="print">
              <a:extLst>
                <a:ext uri="{BEBA8EAE-BF5A-486C-A8C5-ECC9F3942E4B}">
                  <a14:imgProps xmlns:a14="http://schemas.microsoft.com/office/drawing/2010/main">
                    <a14:imgLayer r:embed="rId18">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47" name="Group 46">
            <a:hlinkClick xmlns:r="http://schemas.openxmlformats.org/officeDocument/2006/relationships" r:id="rId21"/>
            <a:extLst>
              <a:ext uri="{FF2B5EF4-FFF2-40B4-BE49-F238E27FC236}">
                <a16:creationId xmlns:a16="http://schemas.microsoft.com/office/drawing/2014/main" id="{414D29C8-289E-4DDA-89FD-9ABF837D3543}"/>
              </a:ext>
            </a:extLst>
          </xdr:cNvPr>
          <xdr:cNvGrpSpPr/>
        </xdr:nvGrpSpPr>
        <xdr:grpSpPr>
          <a:xfrm>
            <a:off x="10149840" y="858180"/>
            <a:ext cx="1440000" cy="360000"/>
            <a:chOff x="5196840" y="845820"/>
            <a:chExt cx="1440000" cy="360000"/>
          </a:xfrm>
        </xdr:grpSpPr>
        <xdr:sp macro="" textlink="">
          <xdr:nvSpPr>
            <xdr:cNvPr id="48" name="Rectangle: Rounded Corners 47">
              <a:extLst>
                <a:ext uri="{FF2B5EF4-FFF2-40B4-BE49-F238E27FC236}">
                  <a16:creationId xmlns:a16="http://schemas.microsoft.com/office/drawing/2014/main" id="{32D7BC49-17D2-477D-8EB7-2D73B939C3E5}"/>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TextBox 48">
              <a:extLst>
                <a:ext uri="{FF2B5EF4-FFF2-40B4-BE49-F238E27FC236}">
                  <a16:creationId xmlns:a16="http://schemas.microsoft.com/office/drawing/2014/main" id="{3DAF8B3A-62A2-4642-85B9-73E616DA8073}"/>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đầu tư</a:t>
              </a:r>
              <a:endParaRPr lang="en-US" sz="1200">
                <a:solidFill>
                  <a:schemeClr val="bg1">
                    <a:lumMod val="85000"/>
                  </a:schemeClr>
                </a:solidFill>
              </a:endParaRPr>
            </a:p>
          </xdr:txBody>
        </xdr:sp>
        <xdr:pic>
          <xdr:nvPicPr>
            <xdr:cNvPr id="50" name="Picture 49">
              <a:extLst>
                <a:ext uri="{FF2B5EF4-FFF2-40B4-BE49-F238E27FC236}">
                  <a16:creationId xmlns:a16="http://schemas.microsoft.com/office/drawing/2014/main" id="{C5FE174F-BD2E-43BE-BE97-F8993EBEA8D1}"/>
                </a:ext>
              </a:extLst>
            </xdr:cNvPr>
            <xdr:cNvPicPr>
              <a:picLocks noChangeAspect="1"/>
            </xdr:cNvPicPr>
          </xdr:nvPicPr>
          <xdr:blipFill>
            <a:blip xmlns:r="http://schemas.openxmlformats.org/officeDocument/2006/relationships" r:embed="rId17" cstate="print">
              <a:extLst>
                <a:ext uri="{BEBA8EAE-BF5A-486C-A8C5-ECC9F3942E4B}">
                  <a14:imgProps xmlns:a14="http://schemas.microsoft.com/office/drawing/2010/main">
                    <a14:imgLayer r:embed="rId18">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51" name="TextBox 50">
            <a:hlinkClick xmlns:r="http://schemas.openxmlformats.org/officeDocument/2006/relationships" r:id="rId22"/>
            <a:extLst>
              <a:ext uri="{FF2B5EF4-FFF2-40B4-BE49-F238E27FC236}">
                <a16:creationId xmlns:a16="http://schemas.microsoft.com/office/drawing/2014/main" id="{77611A9D-6744-4DD7-AB8A-0D19DAF390E2}"/>
              </a:ext>
            </a:extLst>
          </xdr:cNvPr>
          <xdr:cNvSpPr txBox="1"/>
        </xdr:nvSpPr>
        <xdr:spPr>
          <a:xfrm>
            <a:off x="2872740" y="759714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i="1">
                <a:solidFill>
                  <a:schemeClr val="tx1">
                    <a:lumMod val="75000"/>
                    <a:lumOff val="25000"/>
                  </a:schemeClr>
                </a:solidFill>
              </a:rPr>
              <a:t>Version</a:t>
            </a:r>
            <a:r>
              <a:rPr lang="en-US" sz="1100" i="1" baseline="0">
                <a:solidFill>
                  <a:schemeClr val="tx1">
                    <a:lumMod val="75000"/>
                    <a:lumOff val="25000"/>
                  </a:schemeClr>
                </a:solidFill>
              </a:rPr>
              <a:t> 6.06.2023</a:t>
            </a:r>
            <a:endParaRPr lang="en-US" sz="1100" i="1">
              <a:solidFill>
                <a:schemeClr val="tx1">
                  <a:lumMod val="75000"/>
                  <a:lumOff val="25000"/>
                </a:schemeClr>
              </a:solidFill>
            </a:endParaRPr>
          </a:p>
        </xdr:txBody>
      </xdr:sp>
      <xdr:pic>
        <xdr:nvPicPr>
          <xdr:cNvPr id="52" name="Picture 51">
            <a:hlinkClick xmlns:r="http://schemas.openxmlformats.org/officeDocument/2006/relationships" r:id="rId23"/>
            <a:extLst>
              <a:ext uri="{FF2B5EF4-FFF2-40B4-BE49-F238E27FC236}">
                <a16:creationId xmlns:a16="http://schemas.microsoft.com/office/drawing/2014/main" id="{029AE10A-A5F5-475F-AE18-0A9543139416}"/>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837473B0-CC2E-450A-ABE3-18F120FF3D39}">
                <a1611:picAttrSrcUrl xmlns:a1611="http://schemas.microsoft.com/office/drawing/2016/11/main" r:id="rId25"/>
              </a:ext>
            </a:extLst>
          </a:blip>
          <a:stretch>
            <a:fillRect/>
          </a:stretch>
        </xdr:blipFill>
        <xdr:spPr>
          <a:xfrm>
            <a:off x="1546098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53" name="Picture 52">
            <a:hlinkClick xmlns:r="http://schemas.openxmlformats.org/officeDocument/2006/relationships" r:id="rId26"/>
            <a:extLst>
              <a:ext uri="{FF2B5EF4-FFF2-40B4-BE49-F238E27FC236}">
                <a16:creationId xmlns:a16="http://schemas.microsoft.com/office/drawing/2014/main" id="{41545E0C-1DE6-49F6-88A3-999CCF0F1B02}"/>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837473B0-CC2E-450A-ABE3-18F120FF3D39}">
                <a1611:picAttrSrcUrl xmlns:a1611="http://schemas.microsoft.com/office/drawing/2016/11/main" r:id="rId28"/>
              </a:ext>
            </a:extLst>
          </a:blip>
          <a:stretch>
            <a:fillRect/>
          </a:stretch>
        </xdr:blipFill>
        <xdr:spPr>
          <a:xfrm>
            <a:off x="1593102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54" name="Picture 53">
            <a:hlinkClick xmlns:r="http://schemas.openxmlformats.org/officeDocument/2006/relationships" r:id="rId29"/>
            <a:extLst>
              <a:ext uri="{FF2B5EF4-FFF2-40B4-BE49-F238E27FC236}">
                <a16:creationId xmlns:a16="http://schemas.microsoft.com/office/drawing/2014/main" id="{8C48439D-ADCD-470D-84F8-E73DC9D2C660}"/>
              </a:ext>
            </a:extLst>
          </xdr:cNvPr>
          <xdr:cNvPicPr>
            <a:picLocks noChangeAspect="1"/>
          </xdr:cNvPicPr>
        </xdr:nvPicPr>
        <xdr:blipFill rotWithShape="1">
          <a:blip xmlns:r="http://schemas.openxmlformats.org/officeDocument/2006/relationships" r:embed="rId30" cstate="print">
            <a:extLst>
              <a:ext uri="{28A0092B-C50C-407E-A947-70E740481C1C}">
                <a14:useLocalDpi xmlns:a14="http://schemas.microsoft.com/office/drawing/2010/main" val="0"/>
              </a:ext>
              <a:ext uri="{837473B0-CC2E-450A-ABE3-18F120FF3D39}">
                <a1611:picAttrSrcUrl xmlns:a1611="http://schemas.microsoft.com/office/drawing/2016/11/main" r:id="rId31"/>
              </a:ext>
            </a:extLst>
          </a:blip>
          <a:srcRect l="17980" r="16157"/>
          <a:stretch/>
        </xdr:blipFill>
        <xdr:spPr>
          <a:xfrm>
            <a:off x="16383000" y="894180"/>
            <a:ext cx="2895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xnSp macro="">
        <xdr:nvCxnSpPr>
          <xdr:cNvPr id="55" name="Straight Connector 54">
            <a:extLst>
              <a:ext uri="{FF2B5EF4-FFF2-40B4-BE49-F238E27FC236}">
                <a16:creationId xmlns:a16="http://schemas.microsoft.com/office/drawing/2014/main" id="{6DD8CDD1-5EFB-407C-AB97-1B0464A5EA38}"/>
              </a:ext>
            </a:extLst>
          </xdr:cNvPr>
          <xdr:cNvCxnSpPr/>
        </xdr:nvCxnSpPr>
        <xdr:spPr>
          <a:xfrm>
            <a:off x="2887980" y="1480980"/>
            <a:ext cx="1944000" cy="0"/>
          </a:xfrm>
          <a:prstGeom prst="line">
            <a:avLst/>
          </a:prstGeom>
          <a:ln>
            <a:solidFill>
              <a:srgbClr val="30313A"/>
            </a:solidFill>
          </a:ln>
        </xdr:spPr>
        <xdr:style>
          <a:lnRef idx="1">
            <a:schemeClr val="dk1"/>
          </a:lnRef>
          <a:fillRef idx="0">
            <a:schemeClr val="dk1"/>
          </a:fillRef>
          <a:effectRef idx="0">
            <a:schemeClr val="dk1"/>
          </a:effectRef>
          <a:fontRef idx="minor">
            <a:schemeClr val="tx1"/>
          </a:fontRef>
        </xdr:style>
      </xdr:cxnSp>
      <xdr:sp macro="" textlink="">
        <xdr:nvSpPr>
          <xdr:cNvPr id="61" name="TextBox 60">
            <a:extLst>
              <a:ext uri="{FF2B5EF4-FFF2-40B4-BE49-F238E27FC236}">
                <a16:creationId xmlns:a16="http://schemas.microsoft.com/office/drawing/2014/main" id="{FAE2EF60-EBFB-4231-B34B-49CEF5CB4FD3}"/>
              </a:ext>
            </a:extLst>
          </xdr:cNvPr>
          <xdr:cNvSpPr txBox="1"/>
        </xdr:nvSpPr>
        <xdr:spPr>
          <a:xfrm>
            <a:off x="10881360" y="2103120"/>
            <a:ext cx="777240" cy="31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97F8E"/>
                </a:solidFill>
              </a:rPr>
              <a:t>MUA</a:t>
            </a:r>
          </a:p>
        </xdr:txBody>
      </xdr:sp>
      <xdr:cxnSp macro="">
        <xdr:nvCxnSpPr>
          <xdr:cNvPr id="63" name="Straight Connector 62">
            <a:extLst>
              <a:ext uri="{FF2B5EF4-FFF2-40B4-BE49-F238E27FC236}">
                <a16:creationId xmlns:a16="http://schemas.microsoft.com/office/drawing/2014/main" id="{B6907B35-7AA9-47ED-B0FE-01BDF96BD4F6}"/>
              </a:ext>
            </a:extLst>
          </xdr:cNvPr>
          <xdr:cNvCxnSpPr/>
        </xdr:nvCxnSpPr>
        <xdr:spPr>
          <a:xfrm>
            <a:off x="10607040" y="2423160"/>
            <a:ext cx="2019300" cy="0"/>
          </a:xfrm>
          <a:prstGeom prst="line">
            <a:avLst/>
          </a:prstGeom>
        </xdr:spPr>
        <xdr:style>
          <a:lnRef idx="1">
            <a:schemeClr val="accent6"/>
          </a:lnRef>
          <a:fillRef idx="0">
            <a:schemeClr val="accent6"/>
          </a:fillRef>
          <a:effectRef idx="0">
            <a:schemeClr val="accent6"/>
          </a:effectRef>
          <a:fontRef idx="minor">
            <a:schemeClr val="tx1"/>
          </a:fontRef>
        </xdr:style>
      </xdr:cxnSp>
      <xdr:sp macro="" textlink="">
        <xdr:nvSpPr>
          <xdr:cNvPr id="65" name="TextBox 64">
            <a:extLst>
              <a:ext uri="{FF2B5EF4-FFF2-40B4-BE49-F238E27FC236}">
                <a16:creationId xmlns:a16="http://schemas.microsoft.com/office/drawing/2014/main" id="{C726C7C4-80AB-4C35-ADBB-14468F6E7EB7}"/>
              </a:ext>
            </a:extLst>
          </xdr:cNvPr>
          <xdr:cNvSpPr txBox="1"/>
        </xdr:nvSpPr>
        <xdr:spPr>
          <a:xfrm>
            <a:off x="13472160" y="2103120"/>
            <a:ext cx="777240" cy="31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0ECB74"/>
                </a:solidFill>
              </a:rPr>
              <a:t>BÁN</a:t>
            </a:r>
          </a:p>
        </xdr:txBody>
      </xdr:sp>
      <xdr:cxnSp macro="">
        <xdr:nvCxnSpPr>
          <xdr:cNvPr id="66" name="Straight Connector 65">
            <a:extLst>
              <a:ext uri="{FF2B5EF4-FFF2-40B4-BE49-F238E27FC236}">
                <a16:creationId xmlns:a16="http://schemas.microsoft.com/office/drawing/2014/main" id="{64AB8AEF-FA01-45FD-A3CA-ED292296593F}"/>
              </a:ext>
            </a:extLst>
          </xdr:cNvPr>
          <xdr:cNvCxnSpPr/>
        </xdr:nvCxnSpPr>
        <xdr:spPr>
          <a:xfrm>
            <a:off x="13068300" y="2423160"/>
            <a:ext cx="2712720" cy="0"/>
          </a:xfrm>
          <a:prstGeom prst="line">
            <a:avLst/>
          </a:prstGeom>
          <a:ln>
            <a:solidFill>
              <a:srgbClr val="F87C8B"/>
            </a:solidFill>
          </a:ln>
        </xdr:spPr>
        <xdr:style>
          <a:lnRef idx="1">
            <a:schemeClr val="accent6"/>
          </a:lnRef>
          <a:fillRef idx="0">
            <a:schemeClr val="accent6"/>
          </a:fillRef>
          <a:effectRef idx="0">
            <a:schemeClr val="accent6"/>
          </a:effectRef>
          <a:fontRef idx="minor">
            <a:schemeClr val="tx1"/>
          </a:fontRef>
        </xdr:style>
      </xdr:cxnSp>
      <xdr:sp macro="" textlink="">
        <xdr:nvSpPr>
          <xdr:cNvPr id="67" name="TextBox 66">
            <a:extLst>
              <a:ext uri="{FF2B5EF4-FFF2-40B4-BE49-F238E27FC236}">
                <a16:creationId xmlns:a16="http://schemas.microsoft.com/office/drawing/2014/main" id="{BB955452-2858-428D-941F-4E652275D6B3}"/>
              </a:ext>
            </a:extLst>
          </xdr:cNvPr>
          <xdr:cNvSpPr txBox="1"/>
        </xdr:nvSpPr>
        <xdr:spPr>
          <a:xfrm>
            <a:off x="13830300" y="2727960"/>
            <a:ext cx="256794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0ECB74"/>
                </a:solidFill>
              </a:rPr>
              <a:t>2.</a:t>
            </a:r>
            <a:r>
              <a:rPr lang="en-US" sz="1100" b="0" baseline="0">
                <a:solidFill>
                  <a:srgbClr val="0ECB74"/>
                </a:solidFill>
              </a:rPr>
              <a:t> Nhập giá $ lúc bán</a:t>
            </a:r>
            <a:endParaRPr lang="en-US" sz="1100" b="0">
              <a:solidFill>
                <a:srgbClr val="0ECB74"/>
              </a:solidFill>
            </a:endParaRPr>
          </a:p>
        </xdr:txBody>
      </xdr:sp>
      <xdr:sp macro="" textlink="">
        <xdr:nvSpPr>
          <xdr:cNvPr id="62" name="TextBox 61">
            <a:extLst>
              <a:ext uri="{FF2B5EF4-FFF2-40B4-BE49-F238E27FC236}">
                <a16:creationId xmlns:a16="http://schemas.microsoft.com/office/drawing/2014/main" id="{59B04160-715D-4C5E-AEBA-F579924FE93C}"/>
              </a:ext>
            </a:extLst>
          </xdr:cNvPr>
          <xdr:cNvSpPr txBox="1"/>
        </xdr:nvSpPr>
        <xdr:spPr>
          <a:xfrm>
            <a:off x="11170920" y="3566160"/>
            <a:ext cx="195834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F97F8E"/>
                </a:solidFill>
              </a:rPr>
              <a:t>5. Nhập</a:t>
            </a:r>
            <a:r>
              <a:rPr lang="en-US" sz="1100" b="0" baseline="0">
                <a:solidFill>
                  <a:srgbClr val="F97F8E"/>
                </a:solidFill>
              </a:rPr>
              <a:t> tình trạng</a:t>
            </a:r>
            <a:endParaRPr lang="en-US" sz="1100" b="0">
              <a:solidFill>
                <a:srgbClr val="F97F8E"/>
              </a:solidFill>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243840</xdr:colOff>
      <xdr:row>2</xdr:row>
      <xdr:rowOff>76200</xdr:rowOff>
    </xdr:to>
    <xdr:sp macro="" textlink="">
      <xdr:nvSpPr>
        <xdr:cNvPr id="7" name="Rectangle 6">
          <a:extLst>
            <a:ext uri="{FF2B5EF4-FFF2-40B4-BE49-F238E27FC236}">
              <a16:creationId xmlns:a16="http://schemas.microsoft.com/office/drawing/2014/main" id="{5009EB57-C910-4B68-926F-857291C23EE3}"/>
            </a:ext>
          </a:extLst>
        </xdr:cNvPr>
        <xdr:cNvSpPr/>
      </xdr:nvSpPr>
      <xdr:spPr>
        <a:xfrm>
          <a:off x="0" y="0"/>
          <a:ext cx="1463040" cy="609600"/>
        </a:xfrm>
        <a:prstGeom prst="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167640</xdr:colOff>
      <xdr:row>1</xdr:row>
      <xdr:rowOff>259080</xdr:rowOff>
    </xdr:from>
    <xdr:to>
      <xdr:col>23</xdr:col>
      <xdr:colOff>120120</xdr:colOff>
      <xdr:row>29</xdr:row>
      <xdr:rowOff>176220</xdr:rowOff>
    </xdr:to>
    <xdr:grpSp>
      <xdr:nvGrpSpPr>
        <xdr:cNvPr id="48" name="Group 47">
          <a:extLst>
            <a:ext uri="{FF2B5EF4-FFF2-40B4-BE49-F238E27FC236}">
              <a16:creationId xmlns:a16="http://schemas.microsoft.com/office/drawing/2014/main" id="{5B54A2B1-A0F9-45F3-9EE9-ED76AD63C41E}"/>
            </a:ext>
          </a:extLst>
        </xdr:cNvPr>
        <xdr:cNvGrpSpPr/>
      </xdr:nvGrpSpPr>
      <xdr:grpSpPr>
        <a:xfrm>
          <a:off x="2606040" y="525780"/>
          <a:ext cx="14400000" cy="7560000"/>
          <a:chOff x="2606040" y="525780"/>
          <a:chExt cx="14400000" cy="7560000"/>
        </a:xfrm>
      </xdr:grpSpPr>
      <xdr:sp macro="" textlink="">
        <xdr:nvSpPr>
          <xdr:cNvPr id="181" name="Rectangle: Rounded Corners 180">
            <a:extLst>
              <a:ext uri="{FF2B5EF4-FFF2-40B4-BE49-F238E27FC236}">
                <a16:creationId xmlns:a16="http://schemas.microsoft.com/office/drawing/2014/main" id="{70C2BE0C-254C-4694-8B14-1E7A2290CF3E}"/>
              </a:ext>
            </a:extLst>
          </xdr:cNvPr>
          <xdr:cNvSpPr/>
        </xdr:nvSpPr>
        <xdr:spPr>
          <a:xfrm>
            <a:off x="16646040" y="525780"/>
            <a:ext cx="360000" cy="7560000"/>
          </a:xfrm>
          <a:prstGeom prst="roundRect">
            <a:avLst>
              <a:gd name="adj" fmla="val 26750"/>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0" name="Rectangle: Rounded Corners 179">
            <a:extLst>
              <a:ext uri="{FF2B5EF4-FFF2-40B4-BE49-F238E27FC236}">
                <a16:creationId xmlns:a16="http://schemas.microsoft.com/office/drawing/2014/main" id="{82BF1D9E-2466-461D-82DF-1C91296F6364}"/>
              </a:ext>
            </a:extLst>
          </xdr:cNvPr>
          <xdr:cNvSpPr/>
        </xdr:nvSpPr>
        <xdr:spPr>
          <a:xfrm>
            <a:off x="2606040" y="7725780"/>
            <a:ext cx="14400000" cy="360000"/>
          </a:xfrm>
          <a:prstGeom prst="roundRect">
            <a:avLst>
              <a:gd name="adj" fmla="val 23924"/>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9" name="Rectangle: Rounded Corners 178">
            <a:extLst>
              <a:ext uri="{FF2B5EF4-FFF2-40B4-BE49-F238E27FC236}">
                <a16:creationId xmlns:a16="http://schemas.microsoft.com/office/drawing/2014/main" id="{D14C48D5-59B2-44E4-9AF4-DE640705586B}"/>
              </a:ext>
            </a:extLst>
          </xdr:cNvPr>
          <xdr:cNvSpPr/>
        </xdr:nvSpPr>
        <xdr:spPr>
          <a:xfrm>
            <a:off x="2606040" y="525780"/>
            <a:ext cx="14400000" cy="1080000"/>
          </a:xfrm>
          <a:prstGeom prst="roundRect">
            <a:avLst>
              <a:gd name="adj" fmla="val 910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 name="Rectangle: Rounded Corners 1">
            <a:extLst>
              <a:ext uri="{FF2B5EF4-FFF2-40B4-BE49-F238E27FC236}">
                <a16:creationId xmlns:a16="http://schemas.microsoft.com/office/drawing/2014/main" id="{466696CA-C229-4780-8931-C31895C7064A}"/>
              </a:ext>
            </a:extLst>
          </xdr:cNvPr>
          <xdr:cNvSpPr/>
        </xdr:nvSpPr>
        <xdr:spPr>
          <a:xfrm>
            <a:off x="2606040" y="525780"/>
            <a:ext cx="2514600" cy="7560000"/>
          </a:xfrm>
          <a:prstGeom prst="roundRect">
            <a:avLst>
              <a:gd name="adj" fmla="val 346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 name="Group 3">
            <a:hlinkClick xmlns:r="http://schemas.openxmlformats.org/officeDocument/2006/relationships" r:id="rId1"/>
            <a:extLst>
              <a:ext uri="{FF2B5EF4-FFF2-40B4-BE49-F238E27FC236}">
                <a16:creationId xmlns:a16="http://schemas.microsoft.com/office/drawing/2014/main" id="{C0C62FD2-53B1-4888-99C6-DF0570535252}"/>
              </a:ext>
            </a:extLst>
          </xdr:cNvPr>
          <xdr:cNvGrpSpPr/>
        </xdr:nvGrpSpPr>
        <xdr:grpSpPr>
          <a:xfrm>
            <a:off x="2773680" y="678180"/>
            <a:ext cx="2084263" cy="720000"/>
            <a:chOff x="2773680" y="723900"/>
            <a:chExt cx="2084263" cy="720000"/>
          </a:xfrm>
        </xdr:grpSpPr>
        <xdr:pic>
          <xdr:nvPicPr>
            <xdr:cNvPr id="5" name="Picture 4">
              <a:extLst>
                <a:ext uri="{FF2B5EF4-FFF2-40B4-BE49-F238E27FC236}">
                  <a16:creationId xmlns:a16="http://schemas.microsoft.com/office/drawing/2014/main" id="{A4AC6079-75E5-4FE4-A5CC-063A055D9115}"/>
                </a:ext>
              </a:extLst>
            </xdr:cNvPr>
            <xdr:cNvPicPr>
              <a:picLocks noChangeAspect="1"/>
            </xdr:cNvPicPr>
          </xdr:nvPicPr>
          <xdr:blipFill>
            <a:blip xmlns:r="http://schemas.openxmlformats.org/officeDocument/2006/relationships" r:embed="rId2" cstate="print">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2773680" y="723900"/>
              <a:ext cx="720000" cy="720000"/>
            </a:xfrm>
            <a:prstGeom prst="ellipse">
              <a:avLst/>
            </a:prstGeom>
            <a:ln>
              <a:noFill/>
            </a:ln>
            <a:effectLst>
              <a:softEdge rad="112500"/>
            </a:effectLst>
          </xdr:spPr>
        </xdr:pic>
        <xdr:sp macro="" textlink="">
          <xdr:nvSpPr>
            <xdr:cNvPr id="6" name="Rectangle 5">
              <a:extLst>
                <a:ext uri="{FF2B5EF4-FFF2-40B4-BE49-F238E27FC236}">
                  <a16:creationId xmlns:a16="http://schemas.microsoft.com/office/drawing/2014/main" id="{5E15F780-B6D4-49A1-BB76-A872AEAB1251}"/>
                </a:ext>
              </a:extLst>
            </xdr:cNvPr>
            <xdr:cNvSpPr/>
          </xdr:nvSpPr>
          <xdr:spPr>
            <a:xfrm>
              <a:off x="3432616" y="756311"/>
              <a:ext cx="1425327" cy="655179"/>
            </a:xfrm>
            <a:prstGeom prst="rect">
              <a:avLst/>
            </a:prstGeom>
            <a:noFill/>
          </xdr:spPr>
          <xdr:txBody>
            <a:bodyPr wrap="non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latin typeface="StarsStripes" panose="00000400000000000000" pitchFamily="2" charset="0"/>
                </a:rPr>
                <a:t>MONEY</a:t>
              </a:r>
              <a:endPar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grpSp>
        <xdr:nvGrpSpPr>
          <xdr:cNvPr id="8" name="Group 7">
            <a:hlinkClick xmlns:r="http://schemas.openxmlformats.org/officeDocument/2006/relationships" r:id="rId3"/>
            <a:extLst>
              <a:ext uri="{FF2B5EF4-FFF2-40B4-BE49-F238E27FC236}">
                <a16:creationId xmlns:a16="http://schemas.microsoft.com/office/drawing/2014/main" id="{6C2AC3EE-520A-4C33-9787-7AC4C7259980}"/>
              </a:ext>
            </a:extLst>
          </xdr:cNvPr>
          <xdr:cNvGrpSpPr/>
        </xdr:nvGrpSpPr>
        <xdr:grpSpPr>
          <a:xfrm>
            <a:off x="2880360" y="1752600"/>
            <a:ext cx="1417320" cy="360000"/>
            <a:chOff x="2880360" y="1798320"/>
            <a:chExt cx="1417320" cy="360000"/>
          </a:xfrm>
        </xdr:grpSpPr>
        <xdr:sp macro="" textlink="">
          <xdr:nvSpPr>
            <xdr:cNvPr id="9" name="TextBox 8">
              <a:extLst>
                <a:ext uri="{FF2B5EF4-FFF2-40B4-BE49-F238E27FC236}">
                  <a16:creationId xmlns:a16="http://schemas.microsoft.com/office/drawing/2014/main" id="{84B681AE-DD67-4755-840E-9FADA7C9A1DF}"/>
                </a:ext>
              </a:extLst>
            </xdr:cNvPr>
            <xdr:cNvSpPr txBox="1"/>
          </xdr:nvSpPr>
          <xdr:spPr>
            <a:xfrm>
              <a:off x="3291840" y="18259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Thu</a:t>
              </a:r>
            </a:p>
          </xdr:txBody>
        </xdr:sp>
        <xdr:pic>
          <xdr:nvPicPr>
            <xdr:cNvPr id="10" name="Picture 9">
              <a:extLst>
                <a:ext uri="{FF2B5EF4-FFF2-40B4-BE49-F238E27FC236}">
                  <a16:creationId xmlns:a16="http://schemas.microsoft.com/office/drawing/2014/main" id="{B7DA4A58-AFF4-40E9-8D26-1D4209E0F49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80360" y="17983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1" name="Group 10">
            <a:hlinkClick xmlns:r="http://schemas.openxmlformats.org/officeDocument/2006/relationships" r:id="rId5"/>
            <a:extLst>
              <a:ext uri="{FF2B5EF4-FFF2-40B4-BE49-F238E27FC236}">
                <a16:creationId xmlns:a16="http://schemas.microsoft.com/office/drawing/2014/main" id="{2B27C6B3-E610-4534-ABB1-F96273E28CD5}"/>
              </a:ext>
            </a:extLst>
          </xdr:cNvPr>
          <xdr:cNvGrpSpPr/>
        </xdr:nvGrpSpPr>
        <xdr:grpSpPr>
          <a:xfrm>
            <a:off x="2880360" y="2336766"/>
            <a:ext cx="1417320" cy="360000"/>
            <a:chOff x="2880360" y="2270760"/>
            <a:chExt cx="1417320" cy="360000"/>
          </a:xfrm>
        </xdr:grpSpPr>
        <xdr:sp macro="" textlink="">
          <xdr:nvSpPr>
            <xdr:cNvPr id="12" name="TextBox 11">
              <a:extLst>
                <a:ext uri="{FF2B5EF4-FFF2-40B4-BE49-F238E27FC236}">
                  <a16:creationId xmlns:a16="http://schemas.microsoft.com/office/drawing/2014/main" id="{9F3EB0CE-8EC4-452E-89CC-3C5BD03DCEFB}"/>
                </a:ext>
              </a:extLst>
            </xdr:cNvPr>
            <xdr:cNvSpPr txBox="1"/>
          </xdr:nvSpPr>
          <xdr:spPr>
            <a:xfrm>
              <a:off x="3291840" y="22983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Chi</a:t>
              </a:r>
            </a:p>
          </xdr:txBody>
        </xdr:sp>
        <xdr:pic>
          <xdr:nvPicPr>
            <xdr:cNvPr id="13" name="Picture 12">
              <a:extLst>
                <a:ext uri="{FF2B5EF4-FFF2-40B4-BE49-F238E27FC236}">
                  <a16:creationId xmlns:a16="http://schemas.microsoft.com/office/drawing/2014/main" id="{4B6DC890-E99D-4A29-8628-5CCC08EA33B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880360" y="22707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4" name="Group 13">
            <a:hlinkClick xmlns:r="http://schemas.openxmlformats.org/officeDocument/2006/relationships" r:id="rId7"/>
            <a:extLst>
              <a:ext uri="{FF2B5EF4-FFF2-40B4-BE49-F238E27FC236}">
                <a16:creationId xmlns:a16="http://schemas.microsoft.com/office/drawing/2014/main" id="{B8C6870B-33DD-4E66-B41D-8B332DDFA352}"/>
              </a:ext>
            </a:extLst>
          </xdr:cNvPr>
          <xdr:cNvGrpSpPr/>
        </xdr:nvGrpSpPr>
        <xdr:grpSpPr>
          <a:xfrm>
            <a:off x="2880360" y="2920932"/>
            <a:ext cx="1417320" cy="360000"/>
            <a:chOff x="2880360" y="2766060"/>
            <a:chExt cx="1417320" cy="360000"/>
          </a:xfrm>
        </xdr:grpSpPr>
        <xdr:sp macro="" textlink="">
          <xdr:nvSpPr>
            <xdr:cNvPr id="15" name="TextBox 14">
              <a:extLst>
                <a:ext uri="{FF2B5EF4-FFF2-40B4-BE49-F238E27FC236}">
                  <a16:creationId xmlns:a16="http://schemas.microsoft.com/office/drawing/2014/main" id="{E3AE9883-7E15-466C-B1C4-CE7696CD81A1}"/>
                </a:ext>
              </a:extLst>
            </xdr:cNvPr>
            <xdr:cNvSpPr txBox="1"/>
          </xdr:nvSpPr>
          <xdr:spPr>
            <a:xfrm>
              <a:off x="3291840" y="27936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Tiết</a:t>
              </a:r>
              <a:r>
                <a:rPr lang="en-US" sz="1200" baseline="0">
                  <a:solidFill>
                    <a:schemeClr val="bg1">
                      <a:lumMod val="85000"/>
                    </a:schemeClr>
                  </a:solidFill>
                </a:rPr>
                <a:t> kiệm</a:t>
              </a:r>
              <a:endParaRPr lang="en-US" sz="1200">
                <a:solidFill>
                  <a:schemeClr val="bg1">
                    <a:lumMod val="85000"/>
                  </a:schemeClr>
                </a:solidFill>
              </a:endParaRPr>
            </a:p>
          </xdr:txBody>
        </xdr:sp>
        <xdr:pic>
          <xdr:nvPicPr>
            <xdr:cNvPr id="16" name="Picture 15">
              <a:extLst>
                <a:ext uri="{FF2B5EF4-FFF2-40B4-BE49-F238E27FC236}">
                  <a16:creationId xmlns:a16="http://schemas.microsoft.com/office/drawing/2014/main" id="{B783B0B3-416D-480A-816A-340FB31D836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880360" y="27660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7" name="Group 16">
            <a:hlinkClick xmlns:r="http://schemas.openxmlformats.org/officeDocument/2006/relationships" r:id="rId9"/>
            <a:extLst>
              <a:ext uri="{FF2B5EF4-FFF2-40B4-BE49-F238E27FC236}">
                <a16:creationId xmlns:a16="http://schemas.microsoft.com/office/drawing/2014/main" id="{AD1937D3-18B4-4644-8DD3-72B2F33F42B5}"/>
              </a:ext>
            </a:extLst>
          </xdr:cNvPr>
          <xdr:cNvGrpSpPr/>
        </xdr:nvGrpSpPr>
        <xdr:grpSpPr>
          <a:xfrm>
            <a:off x="2880360" y="3505098"/>
            <a:ext cx="1417320" cy="360000"/>
            <a:chOff x="2880360" y="3284220"/>
            <a:chExt cx="1417320" cy="360000"/>
          </a:xfrm>
        </xdr:grpSpPr>
        <xdr:sp macro="" textlink="">
          <xdr:nvSpPr>
            <xdr:cNvPr id="18" name="TextBox 17">
              <a:extLst>
                <a:ext uri="{FF2B5EF4-FFF2-40B4-BE49-F238E27FC236}">
                  <a16:creationId xmlns:a16="http://schemas.microsoft.com/office/drawing/2014/main" id="{E3A8A2D9-797B-4A75-A232-72020ED69BDD}"/>
                </a:ext>
              </a:extLst>
            </xdr:cNvPr>
            <xdr:cNvSpPr txBox="1"/>
          </xdr:nvSpPr>
          <xdr:spPr>
            <a:xfrm>
              <a:off x="3291840" y="33118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Đầu</a:t>
              </a:r>
              <a:r>
                <a:rPr lang="en-US" sz="1200" baseline="0">
                  <a:solidFill>
                    <a:schemeClr val="bg1">
                      <a:lumMod val="85000"/>
                    </a:schemeClr>
                  </a:solidFill>
                </a:rPr>
                <a:t> tư</a:t>
              </a:r>
              <a:endParaRPr lang="en-US" sz="1200">
                <a:solidFill>
                  <a:schemeClr val="bg1">
                    <a:lumMod val="85000"/>
                  </a:schemeClr>
                </a:solidFill>
              </a:endParaRPr>
            </a:p>
          </xdr:txBody>
        </xdr:sp>
        <xdr:pic>
          <xdr:nvPicPr>
            <xdr:cNvPr id="19" name="Picture 18">
              <a:extLst>
                <a:ext uri="{FF2B5EF4-FFF2-40B4-BE49-F238E27FC236}">
                  <a16:creationId xmlns:a16="http://schemas.microsoft.com/office/drawing/2014/main" id="{B34E5E12-5624-435B-BD1F-BB74201F797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880360" y="32842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0" name="Group 19">
            <a:hlinkClick xmlns:r="http://schemas.openxmlformats.org/officeDocument/2006/relationships" r:id="rId11"/>
            <a:extLst>
              <a:ext uri="{FF2B5EF4-FFF2-40B4-BE49-F238E27FC236}">
                <a16:creationId xmlns:a16="http://schemas.microsoft.com/office/drawing/2014/main" id="{4F4BF76F-4756-4E69-94B3-092B07BBC212}"/>
              </a:ext>
            </a:extLst>
          </xdr:cNvPr>
          <xdr:cNvGrpSpPr/>
        </xdr:nvGrpSpPr>
        <xdr:grpSpPr>
          <a:xfrm>
            <a:off x="2880360" y="4089264"/>
            <a:ext cx="1417320" cy="360000"/>
            <a:chOff x="2880360" y="3787140"/>
            <a:chExt cx="1417320" cy="360000"/>
          </a:xfrm>
        </xdr:grpSpPr>
        <xdr:sp macro="" textlink="">
          <xdr:nvSpPr>
            <xdr:cNvPr id="21" name="TextBox 20">
              <a:extLst>
                <a:ext uri="{FF2B5EF4-FFF2-40B4-BE49-F238E27FC236}">
                  <a16:creationId xmlns:a16="http://schemas.microsoft.com/office/drawing/2014/main" id="{5291551C-F07C-412F-9823-89B7C87FF141}"/>
                </a:ext>
              </a:extLst>
            </xdr:cNvPr>
            <xdr:cNvSpPr txBox="1"/>
          </xdr:nvSpPr>
          <xdr:spPr>
            <a:xfrm>
              <a:off x="3291840" y="381474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00B0F0"/>
                  </a:solidFill>
                </a:rPr>
                <a:t>Danh mục</a:t>
              </a:r>
            </a:p>
          </xdr:txBody>
        </xdr:sp>
        <xdr:pic>
          <xdr:nvPicPr>
            <xdr:cNvPr id="22" name="Picture 21">
              <a:extLst>
                <a:ext uri="{FF2B5EF4-FFF2-40B4-BE49-F238E27FC236}">
                  <a16:creationId xmlns:a16="http://schemas.microsoft.com/office/drawing/2014/main" id="{D1EDDA19-CC13-4C76-97CD-4ADE4DA3B0F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880360" y="3787140"/>
              <a:ext cx="360000" cy="360000"/>
            </a:xfrm>
            <a:prstGeom prst="round2DiagRect">
              <a:avLst>
                <a:gd name="adj1" fmla="val 50000"/>
                <a:gd name="adj2" fmla="val 50000"/>
              </a:avLst>
            </a:prstGeom>
            <a:ln w="12700" cap="sq">
              <a:noFill/>
              <a:miter lim="800000"/>
            </a:ln>
            <a:effectLst>
              <a:glow rad="101600">
                <a:schemeClr val="accent5">
                  <a:satMod val="175000"/>
                  <a:alpha val="40000"/>
                </a:schemeClr>
              </a:glow>
              <a:outerShdw blurRad="254000" algn="tl" rotWithShape="0">
                <a:srgbClr val="000000">
                  <a:alpha val="43000"/>
                </a:srgbClr>
              </a:outerShdw>
            </a:effectLst>
          </xdr:spPr>
        </xdr:pic>
      </xdr:grpSp>
      <xdr:grpSp>
        <xdr:nvGrpSpPr>
          <xdr:cNvPr id="23" name="Group 22">
            <a:hlinkClick xmlns:r="http://schemas.openxmlformats.org/officeDocument/2006/relationships" r:id="rId13"/>
            <a:extLst>
              <a:ext uri="{FF2B5EF4-FFF2-40B4-BE49-F238E27FC236}">
                <a16:creationId xmlns:a16="http://schemas.microsoft.com/office/drawing/2014/main" id="{26B101C5-AA00-4544-BC8B-30319618AB5B}"/>
              </a:ext>
            </a:extLst>
          </xdr:cNvPr>
          <xdr:cNvGrpSpPr/>
        </xdr:nvGrpSpPr>
        <xdr:grpSpPr>
          <a:xfrm>
            <a:off x="2880360" y="4673430"/>
            <a:ext cx="1417320" cy="360000"/>
            <a:chOff x="2880360" y="4322910"/>
            <a:chExt cx="1417320" cy="360000"/>
          </a:xfrm>
        </xdr:grpSpPr>
        <xdr:sp macro="" textlink="">
          <xdr:nvSpPr>
            <xdr:cNvPr id="24" name="TextBox 23">
              <a:extLst>
                <a:ext uri="{FF2B5EF4-FFF2-40B4-BE49-F238E27FC236}">
                  <a16:creationId xmlns:a16="http://schemas.microsoft.com/office/drawing/2014/main" id="{38C53C3D-4438-4031-86F5-3C6C25AB0470}"/>
                </a:ext>
              </a:extLst>
            </xdr:cNvPr>
            <xdr:cNvSpPr txBox="1"/>
          </xdr:nvSpPr>
          <xdr:spPr>
            <a:xfrm>
              <a:off x="3291840" y="435051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Tổng</a:t>
              </a:r>
              <a:r>
                <a:rPr lang="en-US" sz="1200" baseline="0">
                  <a:solidFill>
                    <a:schemeClr val="bg1">
                      <a:lumMod val="85000"/>
                    </a:schemeClr>
                  </a:solidFill>
                </a:rPr>
                <a:t> hợp</a:t>
              </a:r>
              <a:endParaRPr lang="en-US" sz="1200">
                <a:solidFill>
                  <a:schemeClr val="bg1">
                    <a:lumMod val="85000"/>
                  </a:schemeClr>
                </a:solidFill>
              </a:endParaRPr>
            </a:p>
          </xdr:txBody>
        </xdr:sp>
        <xdr:pic>
          <xdr:nvPicPr>
            <xdr:cNvPr id="25" name="Picture 24">
              <a:extLst>
                <a:ext uri="{FF2B5EF4-FFF2-40B4-BE49-F238E27FC236}">
                  <a16:creationId xmlns:a16="http://schemas.microsoft.com/office/drawing/2014/main" id="{DDD6973E-4F9C-4469-A702-912448BB17F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880360" y="432291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6" name="Group 25">
            <a:hlinkClick xmlns:r="http://schemas.openxmlformats.org/officeDocument/2006/relationships" r:id="rId15"/>
            <a:extLst>
              <a:ext uri="{FF2B5EF4-FFF2-40B4-BE49-F238E27FC236}">
                <a16:creationId xmlns:a16="http://schemas.microsoft.com/office/drawing/2014/main" id="{63B4D895-6F33-4FB5-9663-417F76A27ACD}"/>
              </a:ext>
            </a:extLst>
          </xdr:cNvPr>
          <xdr:cNvGrpSpPr/>
        </xdr:nvGrpSpPr>
        <xdr:grpSpPr>
          <a:xfrm>
            <a:off x="5196840" y="858180"/>
            <a:ext cx="1440000" cy="360000"/>
            <a:chOff x="5196840" y="845820"/>
            <a:chExt cx="1440000" cy="360000"/>
          </a:xfrm>
        </xdr:grpSpPr>
        <xdr:sp macro="" textlink="">
          <xdr:nvSpPr>
            <xdr:cNvPr id="27" name="Rectangle: Rounded Corners 26">
              <a:extLst>
                <a:ext uri="{FF2B5EF4-FFF2-40B4-BE49-F238E27FC236}">
                  <a16:creationId xmlns:a16="http://schemas.microsoft.com/office/drawing/2014/main" id="{A517C9F8-5611-4967-8C15-DFF75B46AD1E}"/>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TextBox 27">
              <a:extLst>
                <a:ext uri="{FF2B5EF4-FFF2-40B4-BE49-F238E27FC236}">
                  <a16:creationId xmlns:a16="http://schemas.microsoft.com/office/drawing/2014/main" id="{94ECFF8B-7EA5-4C47-905D-BE403F768BC3}"/>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thu</a:t>
              </a:r>
              <a:endParaRPr lang="en-US" sz="1200">
                <a:solidFill>
                  <a:schemeClr val="bg1">
                    <a:lumMod val="85000"/>
                  </a:schemeClr>
                </a:solidFill>
              </a:endParaRPr>
            </a:p>
          </xdr:txBody>
        </xdr:sp>
        <xdr:pic>
          <xdr:nvPicPr>
            <xdr:cNvPr id="29" name="Picture 28">
              <a:extLst>
                <a:ext uri="{FF2B5EF4-FFF2-40B4-BE49-F238E27FC236}">
                  <a16:creationId xmlns:a16="http://schemas.microsoft.com/office/drawing/2014/main" id="{9DEF8460-6C1C-4AF1-8020-67BF9AD86CA5}"/>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0" name="Group 29">
            <a:hlinkClick xmlns:r="http://schemas.openxmlformats.org/officeDocument/2006/relationships" r:id="rId18"/>
            <a:extLst>
              <a:ext uri="{FF2B5EF4-FFF2-40B4-BE49-F238E27FC236}">
                <a16:creationId xmlns:a16="http://schemas.microsoft.com/office/drawing/2014/main" id="{6E14C000-3E84-4985-8D0B-CB02F66D2DBC}"/>
              </a:ext>
            </a:extLst>
          </xdr:cNvPr>
          <xdr:cNvGrpSpPr/>
        </xdr:nvGrpSpPr>
        <xdr:grpSpPr>
          <a:xfrm>
            <a:off x="6847840" y="858180"/>
            <a:ext cx="1440000" cy="360000"/>
            <a:chOff x="5196840" y="845820"/>
            <a:chExt cx="1440000" cy="360000"/>
          </a:xfrm>
        </xdr:grpSpPr>
        <xdr:sp macro="" textlink="">
          <xdr:nvSpPr>
            <xdr:cNvPr id="31" name="Rectangle: Rounded Corners 30">
              <a:extLst>
                <a:ext uri="{FF2B5EF4-FFF2-40B4-BE49-F238E27FC236}">
                  <a16:creationId xmlns:a16="http://schemas.microsoft.com/office/drawing/2014/main" id="{3571F2E1-5380-4695-9552-38B854747A24}"/>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3470681A-CC66-4677-919A-106716F7C7A2}"/>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chi</a:t>
              </a:r>
              <a:endParaRPr lang="en-US" sz="1200">
                <a:solidFill>
                  <a:schemeClr val="bg1">
                    <a:lumMod val="85000"/>
                  </a:schemeClr>
                </a:solidFill>
              </a:endParaRPr>
            </a:p>
          </xdr:txBody>
        </xdr:sp>
        <xdr:pic>
          <xdr:nvPicPr>
            <xdr:cNvPr id="33" name="Picture 32">
              <a:extLst>
                <a:ext uri="{FF2B5EF4-FFF2-40B4-BE49-F238E27FC236}">
                  <a16:creationId xmlns:a16="http://schemas.microsoft.com/office/drawing/2014/main" id="{0154E850-BA1F-4F43-9216-9B82826A326F}"/>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4" name="Group 33">
            <a:hlinkClick xmlns:r="http://schemas.openxmlformats.org/officeDocument/2006/relationships" r:id="rId19"/>
            <a:extLst>
              <a:ext uri="{FF2B5EF4-FFF2-40B4-BE49-F238E27FC236}">
                <a16:creationId xmlns:a16="http://schemas.microsoft.com/office/drawing/2014/main" id="{21FEF934-D1C3-43AD-8311-D54C65FCC245}"/>
              </a:ext>
            </a:extLst>
          </xdr:cNvPr>
          <xdr:cNvGrpSpPr/>
        </xdr:nvGrpSpPr>
        <xdr:grpSpPr>
          <a:xfrm>
            <a:off x="8498840" y="858180"/>
            <a:ext cx="1440000" cy="360000"/>
            <a:chOff x="5196840" y="845820"/>
            <a:chExt cx="1440000" cy="360000"/>
          </a:xfrm>
        </xdr:grpSpPr>
        <xdr:sp macro="" textlink="">
          <xdr:nvSpPr>
            <xdr:cNvPr id="35" name="Rectangle: Rounded Corners 34">
              <a:extLst>
                <a:ext uri="{FF2B5EF4-FFF2-40B4-BE49-F238E27FC236}">
                  <a16:creationId xmlns:a16="http://schemas.microsoft.com/office/drawing/2014/main" id="{3B1126FC-0902-48B7-95F5-651970C0EE02}"/>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TextBox 35">
              <a:extLst>
                <a:ext uri="{FF2B5EF4-FFF2-40B4-BE49-F238E27FC236}">
                  <a16:creationId xmlns:a16="http://schemas.microsoft.com/office/drawing/2014/main" id="{88B865B2-40F5-459E-BD0A-756EDA490839}"/>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tiết kiệm</a:t>
              </a:r>
              <a:endParaRPr lang="en-US" sz="1200">
                <a:solidFill>
                  <a:schemeClr val="bg1">
                    <a:lumMod val="85000"/>
                  </a:schemeClr>
                </a:solidFill>
              </a:endParaRPr>
            </a:p>
          </xdr:txBody>
        </xdr:sp>
        <xdr:pic>
          <xdr:nvPicPr>
            <xdr:cNvPr id="37" name="Picture 36">
              <a:extLst>
                <a:ext uri="{FF2B5EF4-FFF2-40B4-BE49-F238E27FC236}">
                  <a16:creationId xmlns:a16="http://schemas.microsoft.com/office/drawing/2014/main" id="{2F07E5DF-8A06-499C-A47C-590796087301}"/>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8" name="Group 37">
            <a:hlinkClick xmlns:r="http://schemas.openxmlformats.org/officeDocument/2006/relationships" r:id="rId20"/>
            <a:extLst>
              <a:ext uri="{FF2B5EF4-FFF2-40B4-BE49-F238E27FC236}">
                <a16:creationId xmlns:a16="http://schemas.microsoft.com/office/drawing/2014/main" id="{2DF3978A-9EDC-4B5E-A6FB-1D0756210D1E}"/>
              </a:ext>
            </a:extLst>
          </xdr:cNvPr>
          <xdr:cNvGrpSpPr/>
        </xdr:nvGrpSpPr>
        <xdr:grpSpPr>
          <a:xfrm>
            <a:off x="10149840" y="858180"/>
            <a:ext cx="1440000" cy="360000"/>
            <a:chOff x="5196840" y="845820"/>
            <a:chExt cx="1440000" cy="360000"/>
          </a:xfrm>
        </xdr:grpSpPr>
        <xdr:sp macro="" textlink="">
          <xdr:nvSpPr>
            <xdr:cNvPr id="39" name="Rectangle: Rounded Corners 38">
              <a:extLst>
                <a:ext uri="{FF2B5EF4-FFF2-40B4-BE49-F238E27FC236}">
                  <a16:creationId xmlns:a16="http://schemas.microsoft.com/office/drawing/2014/main" id="{7E2A513C-3EC1-46F4-9DA5-8BC0A61C3F2B}"/>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TextBox 39">
              <a:extLst>
                <a:ext uri="{FF2B5EF4-FFF2-40B4-BE49-F238E27FC236}">
                  <a16:creationId xmlns:a16="http://schemas.microsoft.com/office/drawing/2014/main" id="{4E0A3844-8211-49E9-A7F7-7BBC61EE6491}"/>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đầu tư</a:t>
              </a:r>
              <a:endParaRPr lang="en-US" sz="1200">
                <a:solidFill>
                  <a:schemeClr val="bg1">
                    <a:lumMod val="85000"/>
                  </a:schemeClr>
                </a:solidFill>
              </a:endParaRPr>
            </a:p>
          </xdr:txBody>
        </xdr:sp>
        <xdr:pic>
          <xdr:nvPicPr>
            <xdr:cNvPr id="41" name="Picture 40">
              <a:extLst>
                <a:ext uri="{FF2B5EF4-FFF2-40B4-BE49-F238E27FC236}">
                  <a16:creationId xmlns:a16="http://schemas.microsoft.com/office/drawing/2014/main" id="{7E906F91-497D-425A-AAD5-715AAE779429}"/>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42" name="TextBox 41">
            <a:hlinkClick xmlns:r="http://schemas.openxmlformats.org/officeDocument/2006/relationships" r:id="rId21"/>
            <a:extLst>
              <a:ext uri="{FF2B5EF4-FFF2-40B4-BE49-F238E27FC236}">
                <a16:creationId xmlns:a16="http://schemas.microsoft.com/office/drawing/2014/main" id="{BC280300-75B8-40E9-B73A-52100BC4ED39}"/>
              </a:ext>
            </a:extLst>
          </xdr:cNvPr>
          <xdr:cNvSpPr txBox="1"/>
        </xdr:nvSpPr>
        <xdr:spPr>
          <a:xfrm>
            <a:off x="2872740" y="759714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i="1">
                <a:solidFill>
                  <a:schemeClr val="tx1">
                    <a:lumMod val="75000"/>
                    <a:lumOff val="25000"/>
                  </a:schemeClr>
                </a:solidFill>
              </a:rPr>
              <a:t>Version</a:t>
            </a:r>
            <a:r>
              <a:rPr lang="en-US" sz="1100" i="1" baseline="0">
                <a:solidFill>
                  <a:schemeClr val="tx1">
                    <a:lumMod val="75000"/>
                    <a:lumOff val="25000"/>
                  </a:schemeClr>
                </a:solidFill>
              </a:rPr>
              <a:t> 6.06.2023</a:t>
            </a:r>
            <a:endParaRPr lang="en-US" sz="1100" i="1">
              <a:solidFill>
                <a:schemeClr val="tx1">
                  <a:lumMod val="75000"/>
                  <a:lumOff val="25000"/>
                </a:schemeClr>
              </a:solidFill>
            </a:endParaRPr>
          </a:p>
        </xdr:txBody>
      </xdr:sp>
      <xdr:pic>
        <xdr:nvPicPr>
          <xdr:cNvPr id="43" name="Picture 42">
            <a:hlinkClick xmlns:r="http://schemas.openxmlformats.org/officeDocument/2006/relationships" r:id="rId22"/>
            <a:extLst>
              <a:ext uri="{FF2B5EF4-FFF2-40B4-BE49-F238E27FC236}">
                <a16:creationId xmlns:a16="http://schemas.microsoft.com/office/drawing/2014/main" id="{75BC8CB7-3B22-47D7-B36F-DEA0F9CD2284}"/>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837473B0-CC2E-450A-ABE3-18F120FF3D39}">
                <a1611:picAttrSrcUrl xmlns:a1611="http://schemas.microsoft.com/office/drawing/2016/11/main" r:id="rId24"/>
              </a:ext>
            </a:extLst>
          </a:blip>
          <a:stretch>
            <a:fillRect/>
          </a:stretch>
        </xdr:blipFill>
        <xdr:spPr>
          <a:xfrm>
            <a:off x="1546098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44" name="Picture 43">
            <a:hlinkClick xmlns:r="http://schemas.openxmlformats.org/officeDocument/2006/relationships" r:id="rId25"/>
            <a:extLst>
              <a:ext uri="{FF2B5EF4-FFF2-40B4-BE49-F238E27FC236}">
                <a16:creationId xmlns:a16="http://schemas.microsoft.com/office/drawing/2014/main" id="{350F2F85-CADB-4216-A342-2DF901D6DA72}"/>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837473B0-CC2E-450A-ABE3-18F120FF3D39}">
                <a1611:picAttrSrcUrl xmlns:a1611="http://schemas.microsoft.com/office/drawing/2016/11/main" r:id="rId27"/>
              </a:ext>
            </a:extLst>
          </a:blip>
          <a:stretch>
            <a:fillRect/>
          </a:stretch>
        </xdr:blipFill>
        <xdr:spPr>
          <a:xfrm>
            <a:off x="1593102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45" name="Picture 44">
            <a:hlinkClick xmlns:r="http://schemas.openxmlformats.org/officeDocument/2006/relationships" r:id="rId28"/>
            <a:extLst>
              <a:ext uri="{FF2B5EF4-FFF2-40B4-BE49-F238E27FC236}">
                <a16:creationId xmlns:a16="http://schemas.microsoft.com/office/drawing/2014/main" id="{0B8CD115-0367-456D-A331-F8965F95CF7B}"/>
              </a:ext>
            </a:extLst>
          </xdr:cNvPr>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val="0"/>
              </a:ext>
              <a:ext uri="{837473B0-CC2E-450A-ABE3-18F120FF3D39}">
                <a1611:picAttrSrcUrl xmlns:a1611="http://schemas.microsoft.com/office/drawing/2016/11/main" r:id="rId30"/>
              </a:ext>
            </a:extLst>
          </a:blip>
          <a:srcRect l="17980" r="16157"/>
          <a:stretch/>
        </xdr:blipFill>
        <xdr:spPr>
          <a:xfrm>
            <a:off x="16383000" y="894180"/>
            <a:ext cx="2895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xnSp macro="">
        <xdr:nvCxnSpPr>
          <xdr:cNvPr id="46" name="Straight Connector 45">
            <a:extLst>
              <a:ext uri="{FF2B5EF4-FFF2-40B4-BE49-F238E27FC236}">
                <a16:creationId xmlns:a16="http://schemas.microsoft.com/office/drawing/2014/main" id="{277D0C36-F5DA-4356-B772-B7749B46111F}"/>
              </a:ext>
            </a:extLst>
          </xdr:cNvPr>
          <xdr:cNvCxnSpPr/>
        </xdr:nvCxnSpPr>
        <xdr:spPr>
          <a:xfrm>
            <a:off x="2887980" y="1480980"/>
            <a:ext cx="1944000" cy="0"/>
          </a:xfrm>
          <a:prstGeom prst="line">
            <a:avLst/>
          </a:prstGeom>
          <a:ln>
            <a:solidFill>
              <a:srgbClr val="30313A"/>
            </a:solidFill>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243840</xdr:colOff>
      <xdr:row>3</xdr:row>
      <xdr:rowOff>60960</xdr:rowOff>
    </xdr:to>
    <xdr:sp macro="" textlink="">
      <xdr:nvSpPr>
        <xdr:cNvPr id="16" name="Rectangle 15">
          <a:extLst>
            <a:ext uri="{FF2B5EF4-FFF2-40B4-BE49-F238E27FC236}">
              <a16:creationId xmlns:a16="http://schemas.microsoft.com/office/drawing/2014/main" id="{DAE925D7-AE5B-4DA9-9E8E-3B7F0253CCDB}"/>
            </a:ext>
          </a:extLst>
        </xdr:cNvPr>
        <xdr:cNvSpPr/>
      </xdr:nvSpPr>
      <xdr:spPr>
        <a:xfrm>
          <a:off x="0" y="0"/>
          <a:ext cx="1463040" cy="609600"/>
        </a:xfrm>
        <a:prstGeom prst="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167640</xdr:colOff>
      <xdr:row>2</xdr:row>
      <xdr:rowOff>160020</xdr:rowOff>
    </xdr:from>
    <xdr:to>
      <xdr:col>21</xdr:col>
      <xdr:colOff>264900</xdr:colOff>
      <xdr:row>44</xdr:row>
      <xdr:rowOff>31440</xdr:rowOff>
    </xdr:to>
    <xdr:grpSp>
      <xdr:nvGrpSpPr>
        <xdr:cNvPr id="2" name="Group 1">
          <a:extLst>
            <a:ext uri="{FF2B5EF4-FFF2-40B4-BE49-F238E27FC236}">
              <a16:creationId xmlns:a16="http://schemas.microsoft.com/office/drawing/2014/main" id="{691B1F6A-D950-4775-8679-EC3AEC1D0C0E}"/>
            </a:ext>
          </a:extLst>
        </xdr:cNvPr>
        <xdr:cNvGrpSpPr/>
      </xdr:nvGrpSpPr>
      <xdr:grpSpPr>
        <a:xfrm>
          <a:off x="2606040" y="532553"/>
          <a:ext cx="14405927" cy="7703087"/>
          <a:chOff x="2606040" y="525780"/>
          <a:chExt cx="14400000" cy="7560000"/>
        </a:xfrm>
      </xdr:grpSpPr>
      <xdr:sp macro="" textlink="">
        <xdr:nvSpPr>
          <xdr:cNvPr id="10" name="Rectangle: Rounded Corners 9">
            <a:extLst>
              <a:ext uri="{FF2B5EF4-FFF2-40B4-BE49-F238E27FC236}">
                <a16:creationId xmlns:a16="http://schemas.microsoft.com/office/drawing/2014/main" id="{52563AE9-E194-4DA3-91E6-4D05AC29A135}"/>
              </a:ext>
            </a:extLst>
          </xdr:cNvPr>
          <xdr:cNvSpPr/>
        </xdr:nvSpPr>
        <xdr:spPr>
          <a:xfrm>
            <a:off x="16646040" y="525780"/>
            <a:ext cx="360000" cy="7560000"/>
          </a:xfrm>
          <a:prstGeom prst="roundRect">
            <a:avLst>
              <a:gd name="adj" fmla="val 26750"/>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2CB4ED67-2B31-48C9-A6A1-6941DA5A85DA}"/>
              </a:ext>
            </a:extLst>
          </xdr:cNvPr>
          <xdr:cNvSpPr/>
        </xdr:nvSpPr>
        <xdr:spPr>
          <a:xfrm>
            <a:off x="2606040" y="525780"/>
            <a:ext cx="14400000" cy="1080000"/>
          </a:xfrm>
          <a:prstGeom prst="roundRect">
            <a:avLst>
              <a:gd name="adj" fmla="val 910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Rounded Corners 11">
            <a:extLst>
              <a:ext uri="{FF2B5EF4-FFF2-40B4-BE49-F238E27FC236}">
                <a16:creationId xmlns:a16="http://schemas.microsoft.com/office/drawing/2014/main" id="{B3979635-5D45-4306-B88A-5ECC6E0C7F5D}"/>
              </a:ext>
            </a:extLst>
          </xdr:cNvPr>
          <xdr:cNvSpPr/>
        </xdr:nvSpPr>
        <xdr:spPr>
          <a:xfrm>
            <a:off x="2606040" y="525780"/>
            <a:ext cx="2514600" cy="7560000"/>
          </a:xfrm>
          <a:prstGeom prst="roundRect">
            <a:avLst>
              <a:gd name="adj" fmla="val 3467"/>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3" name="Group 12">
            <a:hlinkClick xmlns:r="http://schemas.openxmlformats.org/officeDocument/2006/relationships" r:id="rId1"/>
            <a:extLst>
              <a:ext uri="{FF2B5EF4-FFF2-40B4-BE49-F238E27FC236}">
                <a16:creationId xmlns:a16="http://schemas.microsoft.com/office/drawing/2014/main" id="{7516DEDB-5597-48C6-8F8F-0B622DFFEB18}"/>
              </a:ext>
            </a:extLst>
          </xdr:cNvPr>
          <xdr:cNvGrpSpPr/>
        </xdr:nvGrpSpPr>
        <xdr:grpSpPr>
          <a:xfrm>
            <a:off x="2773680" y="678180"/>
            <a:ext cx="2084263" cy="720000"/>
            <a:chOff x="2773680" y="723900"/>
            <a:chExt cx="2084263" cy="720000"/>
          </a:xfrm>
        </xdr:grpSpPr>
        <xdr:pic>
          <xdr:nvPicPr>
            <xdr:cNvPr id="14" name="Picture 13">
              <a:extLst>
                <a:ext uri="{FF2B5EF4-FFF2-40B4-BE49-F238E27FC236}">
                  <a16:creationId xmlns:a16="http://schemas.microsoft.com/office/drawing/2014/main" id="{C8CCA3E0-B4DE-4023-B053-08A43D237B0C}"/>
                </a:ext>
              </a:extLst>
            </xdr:cNvPr>
            <xdr:cNvPicPr>
              <a:picLocks noChangeAspect="1"/>
            </xdr:cNvPicPr>
          </xdr:nvPicPr>
          <xdr:blipFill>
            <a:blip xmlns:r="http://schemas.openxmlformats.org/officeDocument/2006/relationships" r:embed="rId2" cstate="print">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2773680" y="723900"/>
              <a:ext cx="720000" cy="720000"/>
            </a:xfrm>
            <a:prstGeom prst="ellipse">
              <a:avLst/>
            </a:prstGeom>
            <a:ln>
              <a:noFill/>
            </a:ln>
            <a:effectLst>
              <a:softEdge rad="112500"/>
            </a:effectLst>
          </xdr:spPr>
        </xdr:pic>
        <xdr:sp macro="" textlink="">
          <xdr:nvSpPr>
            <xdr:cNvPr id="15" name="Rectangle 14">
              <a:extLst>
                <a:ext uri="{FF2B5EF4-FFF2-40B4-BE49-F238E27FC236}">
                  <a16:creationId xmlns:a16="http://schemas.microsoft.com/office/drawing/2014/main" id="{DF4515E7-7513-4323-B948-35A972F0A93B}"/>
                </a:ext>
              </a:extLst>
            </xdr:cNvPr>
            <xdr:cNvSpPr/>
          </xdr:nvSpPr>
          <xdr:spPr>
            <a:xfrm>
              <a:off x="3432616" y="756311"/>
              <a:ext cx="1425327" cy="655179"/>
            </a:xfrm>
            <a:prstGeom prst="rect">
              <a:avLst/>
            </a:prstGeom>
            <a:noFill/>
          </xdr:spPr>
          <xdr:txBody>
            <a:bodyPr wrap="non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latin typeface="StarsStripes" panose="00000400000000000000" pitchFamily="2" charset="0"/>
                </a:rPr>
                <a:t>MONEY</a:t>
              </a:r>
              <a:endPar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grpSp>
        <xdr:nvGrpSpPr>
          <xdr:cNvPr id="17" name="Group 16">
            <a:hlinkClick xmlns:r="http://schemas.openxmlformats.org/officeDocument/2006/relationships" r:id="rId3"/>
            <a:extLst>
              <a:ext uri="{FF2B5EF4-FFF2-40B4-BE49-F238E27FC236}">
                <a16:creationId xmlns:a16="http://schemas.microsoft.com/office/drawing/2014/main" id="{9D6D023E-EE91-4564-B683-91614103E139}"/>
              </a:ext>
            </a:extLst>
          </xdr:cNvPr>
          <xdr:cNvGrpSpPr/>
        </xdr:nvGrpSpPr>
        <xdr:grpSpPr>
          <a:xfrm>
            <a:off x="2880360" y="1752600"/>
            <a:ext cx="1417320" cy="360000"/>
            <a:chOff x="2880360" y="1798320"/>
            <a:chExt cx="1417320" cy="360000"/>
          </a:xfrm>
        </xdr:grpSpPr>
        <xdr:sp macro="" textlink="">
          <xdr:nvSpPr>
            <xdr:cNvPr id="18" name="TextBox 17">
              <a:extLst>
                <a:ext uri="{FF2B5EF4-FFF2-40B4-BE49-F238E27FC236}">
                  <a16:creationId xmlns:a16="http://schemas.microsoft.com/office/drawing/2014/main" id="{28B08198-4857-49C3-8913-1F4D77631137}"/>
                </a:ext>
              </a:extLst>
            </xdr:cNvPr>
            <xdr:cNvSpPr txBox="1"/>
          </xdr:nvSpPr>
          <xdr:spPr>
            <a:xfrm>
              <a:off x="3291840" y="18259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Thu</a:t>
              </a:r>
            </a:p>
          </xdr:txBody>
        </xdr:sp>
        <xdr:pic>
          <xdr:nvPicPr>
            <xdr:cNvPr id="19" name="Picture 18">
              <a:extLst>
                <a:ext uri="{FF2B5EF4-FFF2-40B4-BE49-F238E27FC236}">
                  <a16:creationId xmlns:a16="http://schemas.microsoft.com/office/drawing/2014/main" id="{3CEEF12B-3B02-45C0-9222-4014B40E5D2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80360" y="17983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0" name="Group 19">
            <a:hlinkClick xmlns:r="http://schemas.openxmlformats.org/officeDocument/2006/relationships" r:id="rId5"/>
            <a:extLst>
              <a:ext uri="{FF2B5EF4-FFF2-40B4-BE49-F238E27FC236}">
                <a16:creationId xmlns:a16="http://schemas.microsoft.com/office/drawing/2014/main" id="{364DE324-B8FE-4616-9106-4363F5A523DA}"/>
              </a:ext>
            </a:extLst>
          </xdr:cNvPr>
          <xdr:cNvGrpSpPr/>
        </xdr:nvGrpSpPr>
        <xdr:grpSpPr>
          <a:xfrm>
            <a:off x="2880360" y="2336766"/>
            <a:ext cx="1417320" cy="360000"/>
            <a:chOff x="2880360" y="2270760"/>
            <a:chExt cx="1417320" cy="360000"/>
          </a:xfrm>
        </xdr:grpSpPr>
        <xdr:sp macro="" textlink="">
          <xdr:nvSpPr>
            <xdr:cNvPr id="21" name="TextBox 20">
              <a:extLst>
                <a:ext uri="{FF2B5EF4-FFF2-40B4-BE49-F238E27FC236}">
                  <a16:creationId xmlns:a16="http://schemas.microsoft.com/office/drawing/2014/main" id="{6E5BD296-5FC8-46DC-8512-0312CACC85ED}"/>
                </a:ext>
              </a:extLst>
            </xdr:cNvPr>
            <xdr:cNvSpPr txBox="1"/>
          </xdr:nvSpPr>
          <xdr:spPr>
            <a:xfrm>
              <a:off x="3291840" y="22983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Chi</a:t>
              </a:r>
            </a:p>
          </xdr:txBody>
        </xdr:sp>
        <xdr:pic>
          <xdr:nvPicPr>
            <xdr:cNvPr id="22" name="Picture 21">
              <a:extLst>
                <a:ext uri="{FF2B5EF4-FFF2-40B4-BE49-F238E27FC236}">
                  <a16:creationId xmlns:a16="http://schemas.microsoft.com/office/drawing/2014/main" id="{0EC8F5F0-CC67-424E-AAC2-CBB0764FD80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880360" y="22707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3" name="Group 22">
            <a:hlinkClick xmlns:r="http://schemas.openxmlformats.org/officeDocument/2006/relationships" r:id="rId7"/>
            <a:extLst>
              <a:ext uri="{FF2B5EF4-FFF2-40B4-BE49-F238E27FC236}">
                <a16:creationId xmlns:a16="http://schemas.microsoft.com/office/drawing/2014/main" id="{B5E0D0F4-EF19-475C-BD4C-DE587BB93670}"/>
              </a:ext>
            </a:extLst>
          </xdr:cNvPr>
          <xdr:cNvGrpSpPr/>
        </xdr:nvGrpSpPr>
        <xdr:grpSpPr>
          <a:xfrm>
            <a:off x="2880360" y="2920932"/>
            <a:ext cx="1417320" cy="360000"/>
            <a:chOff x="2880360" y="2766060"/>
            <a:chExt cx="1417320" cy="360000"/>
          </a:xfrm>
        </xdr:grpSpPr>
        <xdr:sp macro="" textlink="">
          <xdr:nvSpPr>
            <xdr:cNvPr id="24" name="TextBox 23">
              <a:extLst>
                <a:ext uri="{FF2B5EF4-FFF2-40B4-BE49-F238E27FC236}">
                  <a16:creationId xmlns:a16="http://schemas.microsoft.com/office/drawing/2014/main" id="{97D2D639-C829-4CDC-A711-15411053157E}"/>
                </a:ext>
              </a:extLst>
            </xdr:cNvPr>
            <xdr:cNvSpPr txBox="1"/>
          </xdr:nvSpPr>
          <xdr:spPr>
            <a:xfrm>
              <a:off x="3291840" y="27936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Tiết</a:t>
              </a:r>
              <a:r>
                <a:rPr lang="en-US" sz="1200" baseline="0">
                  <a:solidFill>
                    <a:schemeClr val="bg1">
                      <a:lumMod val="85000"/>
                    </a:schemeClr>
                  </a:solidFill>
                </a:rPr>
                <a:t> kiệm</a:t>
              </a:r>
              <a:endParaRPr lang="en-US" sz="1200">
                <a:solidFill>
                  <a:schemeClr val="bg1">
                    <a:lumMod val="85000"/>
                  </a:schemeClr>
                </a:solidFill>
              </a:endParaRPr>
            </a:p>
          </xdr:txBody>
        </xdr:sp>
        <xdr:pic>
          <xdr:nvPicPr>
            <xdr:cNvPr id="25" name="Picture 24">
              <a:extLst>
                <a:ext uri="{FF2B5EF4-FFF2-40B4-BE49-F238E27FC236}">
                  <a16:creationId xmlns:a16="http://schemas.microsoft.com/office/drawing/2014/main" id="{20010AAA-0E87-46AB-ADA0-EBFE451C014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880360" y="27660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6" name="Group 25">
            <a:hlinkClick xmlns:r="http://schemas.openxmlformats.org/officeDocument/2006/relationships" r:id="rId9"/>
            <a:extLst>
              <a:ext uri="{FF2B5EF4-FFF2-40B4-BE49-F238E27FC236}">
                <a16:creationId xmlns:a16="http://schemas.microsoft.com/office/drawing/2014/main" id="{274CE5B5-6297-4998-807A-2310750DD40E}"/>
              </a:ext>
            </a:extLst>
          </xdr:cNvPr>
          <xdr:cNvGrpSpPr/>
        </xdr:nvGrpSpPr>
        <xdr:grpSpPr>
          <a:xfrm>
            <a:off x="2880360" y="3505098"/>
            <a:ext cx="1417320" cy="360000"/>
            <a:chOff x="2880360" y="3284220"/>
            <a:chExt cx="1417320" cy="360000"/>
          </a:xfrm>
        </xdr:grpSpPr>
        <xdr:sp macro="" textlink="">
          <xdr:nvSpPr>
            <xdr:cNvPr id="27" name="TextBox 26">
              <a:extLst>
                <a:ext uri="{FF2B5EF4-FFF2-40B4-BE49-F238E27FC236}">
                  <a16:creationId xmlns:a16="http://schemas.microsoft.com/office/drawing/2014/main" id="{4118CC54-9CFD-4DCD-9F80-AAFC7C757390}"/>
                </a:ext>
              </a:extLst>
            </xdr:cNvPr>
            <xdr:cNvSpPr txBox="1"/>
          </xdr:nvSpPr>
          <xdr:spPr>
            <a:xfrm>
              <a:off x="3291840" y="33118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Đầu</a:t>
              </a:r>
              <a:r>
                <a:rPr lang="en-US" sz="1200" baseline="0">
                  <a:solidFill>
                    <a:schemeClr val="bg1">
                      <a:lumMod val="85000"/>
                    </a:schemeClr>
                  </a:solidFill>
                </a:rPr>
                <a:t> tư</a:t>
              </a:r>
              <a:endParaRPr lang="en-US" sz="1200">
                <a:solidFill>
                  <a:schemeClr val="bg1">
                    <a:lumMod val="85000"/>
                  </a:schemeClr>
                </a:solidFill>
              </a:endParaRPr>
            </a:p>
          </xdr:txBody>
        </xdr:sp>
        <xdr:pic>
          <xdr:nvPicPr>
            <xdr:cNvPr id="28" name="Picture 27">
              <a:extLst>
                <a:ext uri="{FF2B5EF4-FFF2-40B4-BE49-F238E27FC236}">
                  <a16:creationId xmlns:a16="http://schemas.microsoft.com/office/drawing/2014/main" id="{1BA51E4B-650B-4D0B-A725-D462308D9CD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880360" y="32842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9" name="Group 28">
            <a:hlinkClick xmlns:r="http://schemas.openxmlformats.org/officeDocument/2006/relationships" r:id="rId11"/>
            <a:extLst>
              <a:ext uri="{FF2B5EF4-FFF2-40B4-BE49-F238E27FC236}">
                <a16:creationId xmlns:a16="http://schemas.microsoft.com/office/drawing/2014/main" id="{04A57B78-7E68-4B7F-87C0-C4FA0C002C40}"/>
              </a:ext>
            </a:extLst>
          </xdr:cNvPr>
          <xdr:cNvGrpSpPr/>
        </xdr:nvGrpSpPr>
        <xdr:grpSpPr>
          <a:xfrm>
            <a:off x="2880360" y="4089264"/>
            <a:ext cx="1417320" cy="360000"/>
            <a:chOff x="2880360" y="3787140"/>
            <a:chExt cx="1417320" cy="360000"/>
          </a:xfrm>
        </xdr:grpSpPr>
        <xdr:sp macro="" textlink="">
          <xdr:nvSpPr>
            <xdr:cNvPr id="30" name="TextBox 29">
              <a:extLst>
                <a:ext uri="{FF2B5EF4-FFF2-40B4-BE49-F238E27FC236}">
                  <a16:creationId xmlns:a16="http://schemas.microsoft.com/office/drawing/2014/main" id="{5DFA945B-C73A-4EA6-BB9E-68F1923FAB7E}"/>
                </a:ext>
              </a:extLst>
            </xdr:cNvPr>
            <xdr:cNvSpPr txBox="1"/>
          </xdr:nvSpPr>
          <xdr:spPr>
            <a:xfrm>
              <a:off x="3291840" y="381474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Danh mục</a:t>
              </a:r>
            </a:p>
          </xdr:txBody>
        </xdr:sp>
        <xdr:pic>
          <xdr:nvPicPr>
            <xdr:cNvPr id="31" name="Picture 30">
              <a:extLst>
                <a:ext uri="{FF2B5EF4-FFF2-40B4-BE49-F238E27FC236}">
                  <a16:creationId xmlns:a16="http://schemas.microsoft.com/office/drawing/2014/main" id="{8CC92223-8BAB-4057-A28E-DA70D34D6C5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880360" y="378714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32" name="Group 31">
            <a:hlinkClick xmlns:r="http://schemas.openxmlformats.org/officeDocument/2006/relationships" r:id="rId13"/>
            <a:extLst>
              <a:ext uri="{FF2B5EF4-FFF2-40B4-BE49-F238E27FC236}">
                <a16:creationId xmlns:a16="http://schemas.microsoft.com/office/drawing/2014/main" id="{DFE1251E-5C1E-4257-B04C-79834B302F88}"/>
              </a:ext>
            </a:extLst>
          </xdr:cNvPr>
          <xdr:cNvGrpSpPr/>
        </xdr:nvGrpSpPr>
        <xdr:grpSpPr>
          <a:xfrm>
            <a:off x="2880360" y="4673430"/>
            <a:ext cx="1417320" cy="360000"/>
            <a:chOff x="2880360" y="4322910"/>
            <a:chExt cx="1417320" cy="360000"/>
          </a:xfrm>
        </xdr:grpSpPr>
        <xdr:sp macro="" textlink="">
          <xdr:nvSpPr>
            <xdr:cNvPr id="33" name="TextBox 32">
              <a:extLst>
                <a:ext uri="{FF2B5EF4-FFF2-40B4-BE49-F238E27FC236}">
                  <a16:creationId xmlns:a16="http://schemas.microsoft.com/office/drawing/2014/main" id="{C550059F-7963-4B99-963C-3803F2FF5606}"/>
                </a:ext>
              </a:extLst>
            </xdr:cNvPr>
            <xdr:cNvSpPr txBox="1"/>
          </xdr:nvSpPr>
          <xdr:spPr>
            <a:xfrm>
              <a:off x="3291840" y="435051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00B0F0"/>
                  </a:solidFill>
                </a:rPr>
                <a:t>Tổng</a:t>
              </a:r>
              <a:r>
                <a:rPr lang="en-US" sz="1200" baseline="0">
                  <a:solidFill>
                    <a:srgbClr val="00B0F0"/>
                  </a:solidFill>
                </a:rPr>
                <a:t> hợp</a:t>
              </a:r>
              <a:endParaRPr lang="en-US" sz="1200">
                <a:solidFill>
                  <a:srgbClr val="00B0F0"/>
                </a:solidFill>
              </a:endParaRPr>
            </a:p>
          </xdr:txBody>
        </xdr:sp>
        <xdr:pic>
          <xdr:nvPicPr>
            <xdr:cNvPr id="34" name="Picture 33">
              <a:extLst>
                <a:ext uri="{FF2B5EF4-FFF2-40B4-BE49-F238E27FC236}">
                  <a16:creationId xmlns:a16="http://schemas.microsoft.com/office/drawing/2014/main" id="{DDCA1676-7DA5-447B-9ED2-D0518BF670E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880360" y="4322910"/>
              <a:ext cx="360000" cy="360000"/>
            </a:xfrm>
            <a:prstGeom prst="round2DiagRect">
              <a:avLst>
                <a:gd name="adj1" fmla="val 50000"/>
                <a:gd name="adj2" fmla="val 50000"/>
              </a:avLst>
            </a:prstGeom>
            <a:ln w="12700" cap="sq">
              <a:noFill/>
              <a:miter lim="800000"/>
            </a:ln>
            <a:effectLst>
              <a:glow rad="101600">
                <a:schemeClr val="accent5">
                  <a:satMod val="175000"/>
                  <a:alpha val="40000"/>
                </a:schemeClr>
              </a:glow>
              <a:outerShdw blurRad="254000" algn="tl" rotWithShape="0">
                <a:srgbClr val="000000">
                  <a:alpha val="43000"/>
                </a:srgbClr>
              </a:outerShdw>
            </a:effectLst>
          </xdr:spPr>
        </xdr:pic>
      </xdr:grpSp>
      <xdr:grpSp>
        <xdr:nvGrpSpPr>
          <xdr:cNvPr id="35" name="Group 34">
            <a:hlinkClick xmlns:r="http://schemas.openxmlformats.org/officeDocument/2006/relationships" r:id="rId15"/>
            <a:extLst>
              <a:ext uri="{FF2B5EF4-FFF2-40B4-BE49-F238E27FC236}">
                <a16:creationId xmlns:a16="http://schemas.microsoft.com/office/drawing/2014/main" id="{1BCCA1F8-9925-4817-830B-FBE3AF094A31}"/>
              </a:ext>
            </a:extLst>
          </xdr:cNvPr>
          <xdr:cNvGrpSpPr/>
        </xdr:nvGrpSpPr>
        <xdr:grpSpPr>
          <a:xfrm>
            <a:off x="5196840" y="858180"/>
            <a:ext cx="1440000" cy="360000"/>
            <a:chOff x="5196840" y="845820"/>
            <a:chExt cx="1440000" cy="360000"/>
          </a:xfrm>
        </xdr:grpSpPr>
        <xdr:sp macro="" textlink="">
          <xdr:nvSpPr>
            <xdr:cNvPr id="36" name="Rectangle: Rounded Corners 35">
              <a:extLst>
                <a:ext uri="{FF2B5EF4-FFF2-40B4-BE49-F238E27FC236}">
                  <a16:creationId xmlns:a16="http://schemas.microsoft.com/office/drawing/2014/main" id="{9AC5D374-E78F-471B-B155-6D465BE8B3E9}"/>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TextBox 36">
              <a:extLst>
                <a:ext uri="{FF2B5EF4-FFF2-40B4-BE49-F238E27FC236}">
                  <a16:creationId xmlns:a16="http://schemas.microsoft.com/office/drawing/2014/main" id="{A0FF8295-A188-4C8B-A6E9-013F8AE906FE}"/>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thu</a:t>
              </a:r>
              <a:endParaRPr lang="en-US" sz="1200">
                <a:solidFill>
                  <a:schemeClr val="bg1">
                    <a:lumMod val="85000"/>
                  </a:schemeClr>
                </a:solidFill>
              </a:endParaRPr>
            </a:p>
          </xdr:txBody>
        </xdr:sp>
        <xdr:pic>
          <xdr:nvPicPr>
            <xdr:cNvPr id="38" name="Picture 37">
              <a:extLst>
                <a:ext uri="{FF2B5EF4-FFF2-40B4-BE49-F238E27FC236}">
                  <a16:creationId xmlns:a16="http://schemas.microsoft.com/office/drawing/2014/main" id="{3944A0E3-5341-4FF1-A93D-42BD4DDA013D}"/>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9" name="Group 38">
            <a:hlinkClick xmlns:r="http://schemas.openxmlformats.org/officeDocument/2006/relationships" r:id="rId18"/>
            <a:extLst>
              <a:ext uri="{FF2B5EF4-FFF2-40B4-BE49-F238E27FC236}">
                <a16:creationId xmlns:a16="http://schemas.microsoft.com/office/drawing/2014/main" id="{659027BB-F26C-474D-A17F-FDEBC2AD2383}"/>
              </a:ext>
            </a:extLst>
          </xdr:cNvPr>
          <xdr:cNvGrpSpPr/>
        </xdr:nvGrpSpPr>
        <xdr:grpSpPr>
          <a:xfrm>
            <a:off x="6847840" y="858180"/>
            <a:ext cx="1440000" cy="360000"/>
            <a:chOff x="5196840" y="845820"/>
            <a:chExt cx="1440000" cy="360000"/>
          </a:xfrm>
        </xdr:grpSpPr>
        <xdr:sp macro="" textlink="">
          <xdr:nvSpPr>
            <xdr:cNvPr id="40" name="Rectangle: Rounded Corners 39">
              <a:extLst>
                <a:ext uri="{FF2B5EF4-FFF2-40B4-BE49-F238E27FC236}">
                  <a16:creationId xmlns:a16="http://schemas.microsoft.com/office/drawing/2014/main" id="{B1D91186-3AC6-4700-85F6-007727DEF700}"/>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TextBox 40">
              <a:extLst>
                <a:ext uri="{FF2B5EF4-FFF2-40B4-BE49-F238E27FC236}">
                  <a16:creationId xmlns:a16="http://schemas.microsoft.com/office/drawing/2014/main" id="{F57BABBC-2F7F-4E8D-92FF-5FAC754A7017}"/>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chi</a:t>
              </a:r>
              <a:endParaRPr lang="en-US" sz="1200">
                <a:solidFill>
                  <a:schemeClr val="bg1">
                    <a:lumMod val="85000"/>
                  </a:schemeClr>
                </a:solidFill>
              </a:endParaRPr>
            </a:p>
          </xdr:txBody>
        </xdr:sp>
        <xdr:pic>
          <xdr:nvPicPr>
            <xdr:cNvPr id="42" name="Picture 41">
              <a:extLst>
                <a:ext uri="{FF2B5EF4-FFF2-40B4-BE49-F238E27FC236}">
                  <a16:creationId xmlns:a16="http://schemas.microsoft.com/office/drawing/2014/main" id="{31A2DB35-7C3F-46D9-880A-01B43A5B23C5}"/>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43" name="Group 42">
            <a:hlinkClick xmlns:r="http://schemas.openxmlformats.org/officeDocument/2006/relationships" r:id="rId19"/>
            <a:extLst>
              <a:ext uri="{FF2B5EF4-FFF2-40B4-BE49-F238E27FC236}">
                <a16:creationId xmlns:a16="http://schemas.microsoft.com/office/drawing/2014/main" id="{E0464EB2-A3B9-49ED-B539-283331441231}"/>
              </a:ext>
            </a:extLst>
          </xdr:cNvPr>
          <xdr:cNvGrpSpPr/>
        </xdr:nvGrpSpPr>
        <xdr:grpSpPr>
          <a:xfrm>
            <a:off x="8498840" y="858180"/>
            <a:ext cx="1440000" cy="360000"/>
            <a:chOff x="5196840" y="845820"/>
            <a:chExt cx="1440000" cy="360000"/>
          </a:xfrm>
        </xdr:grpSpPr>
        <xdr:sp macro="" textlink="">
          <xdr:nvSpPr>
            <xdr:cNvPr id="44" name="Rectangle: Rounded Corners 43">
              <a:extLst>
                <a:ext uri="{FF2B5EF4-FFF2-40B4-BE49-F238E27FC236}">
                  <a16:creationId xmlns:a16="http://schemas.microsoft.com/office/drawing/2014/main" id="{8857ADC9-F37B-4B8C-AF18-38CD7FBEFB8C}"/>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a:extLst>
                <a:ext uri="{FF2B5EF4-FFF2-40B4-BE49-F238E27FC236}">
                  <a16:creationId xmlns:a16="http://schemas.microsoft.com/office/drawing/2014/main" id="{E1D02020-D436-42A6-8E4B-8766D0954F60}"/>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tiết kiệm</a:t>
              </a:r>
              <a:endParaRPr lang="en-US" sz="1200">
                <a:solidFill>
                  <a:schemeClr val="bg1">
                    <a:lumMod val="85000"/>
                  </a:schemeClr>
                </a:solidFill>
              </a:endParaRPr>
            </a:p>
          </xdr:txBody>
        </xdr:sp>
        <xdr:pic>
          <xdr:nvPicPr>
            <xdr:cNvPr id="46" name="Picture 45">
              <a:extLst>
                <a:ext uri="{FF2B5EF4-FFF2-40B4-BE49-F238E27FC236}">
                  <a16:creationId xmlns:a16="http://schemas.microsoft.com/office/drawing/2014/main" id="{83690ABC-B440-4F2C-B2CF-35F7930C2DF8}"/>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47" name="Group 46">
            <a:hlinkClick xmlns:r="http://schemas.openxmlformats.org/officeDocument/2006/relationships" r:id="rId20"/>
            <a:extLst>
              <a:ext uri="{FF2B5EF4-FFF2-40B4-BE49-F238E27FC236}">
                <a16:creationId xmlns:a16="http://schemas.microsoft.com/office/drawing/2014/main" id="{CE87A74D-6248-440C-B08A-C142F96B4A66}"/>
              </a:ext>
            </a:extLst>
          </xdr:cNvPr>
          <xdr:cNvGrpSpPr/>
        </xdr:nvGrpSpPr>
        <xdr:grpSpPr>
          <a:xfrm>
            <a:off x="10149840" y="858180"/>
            <a:ext cx="1440000" cy="360000"/>
            <a:chOff x="5196840" y="845820"/>
            <a:chExt cx="1440000" cy="360000"/>
          </a:xfrm>
        </xdr:grpSpPr>
        <xdr:sp macro="" textlink="">
          <xdr:nvSpPr>
            <xdr:cNvPr id="48" name="Rectangle: Rounded Corners 47">
              <a:extLst>
                <a:ext uri="{FF2B5EF4-FFF2-40B4-BE49-F238E27FC236}">
                  <a16:creationId xmlns:a16="http://schemas.microsoft.com/office/drawing/2014/main" id="{788564CE-B477-4D20-A3FF-8F095AC85E15}"/>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TextBox 48">
              <a:extLst>
                <a:ext uri="{FF2B5EF4-FFF2-40B4-BE49-F238E27FC236}">
                  <a16:creationId xmlns:a16="http://schemas.microsoft.com/office/drawing/2014/main" id="{94EA7D62-1418-4058-8E5F-C7D481483478}"/>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đầu tư</a:t>
              </a:r>
              <a:endParaRPr lang="en-US" sz="1200">
                <a:solidFill>
                  <a:schemeClr val="bg1">
                    <a:lumMod val="85000"/>
                  </a:schemeClr>
                </a:solidFill>
              </a:endParaRPr>
            </a:p>
          </xdr:txBody>
        </xdr:sp>
        <xdr:pic>
          <xdr:nvPicPr>
            <xdr:cNvPr id="50" name="Picture 49">
              <a:extLst>
                <a:ext uri="{FF2B5EF4-FFF2-40B4-BE49-F238E27FC236}">
                  <a16:creationId xmlns:a16="http://schemas.microsoft.com/office/drawing/2014/main" id="{386B3FFE-A5CD-4168-9A01-05225A14A18C}"/>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51" name="TextBox 50">
            <a:hlinkClick xmlns:r="http://schemas.openxmlformats.org/officeDocument/2006/relationships" r:id="rId21"/>
            <a:extLst>
              <a:ext uri="{FF2B5EF4-FFF2-40B4-BE49-F238E27FC236}">
                <a16:creationId xmlns:a16="http://schemas.microsoft.com/office/drawing/2014/main" id="{B6489DB3-8965-4E82-A20E-47AC73011D90}"/>
              </a:ext>
            </a:extLst>
          </xdr:cNvPr>
          <xdr:cNvSpPr txBox="1"/>
        </xdr:nvSpPr>
        <xdr:spPr>
          <a:xfrm>
            <a:off x="2872740" y="759714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i="1">
                <a:solidFill>
                  <a:schemeClr val="tx1">
                    <a:lumMod val="75000"/>
                    <a:lumOff val="25000"/>
                  </a:schemeClr>
                </a:solidFill>
              </a:rPr>
              <a:t>Version</a:t>
            </a:r>
            <a:r>
              <a:rPr lang="en-US" sz="1100" i="1" baseline="0">
                <a:solidFill>
                  <a:schemeClr val="tx1">
                    <a:lumMod val="75000"/>
                    <a:lumOff val="25000"/>
                  </a:schemeClr>
                </a:solidFill>
              </a:rPr>
              <a:t> 6.06.2023</a:t>
            </a:r>
            <a:endParaRPr lang="en-US" sz="1100" i="1">
              <a:solidFill>
                <a:schemeClr val="tx1">
                  <a:lumMod val="75000"/>
                  <a:lumOff val="25000"/>
                </a:schemeClr>
              </a:solidFill>
            </a:endParaRPr>
          </a:p>
        </xdr:txBody>
      </xdr:sp>
      <xdr:pic>
        <xdr:nvPicPr>
          <xdr:cNvPr id="52" name="Picture 51">
            <a:hlinkClick xmlns:r="http://schemas.openxmlformats.org/officeDocument/2006/relationships" r:id="rId22"/>
            <a:extLst>
              <a:ext uri="{FF2B5EF4-FFF2-40B4-BE49-F238E27FC236}">
                <a16:creationId xmlns:a16="http://schemas.microsoft.com/office/drawing/2014/main" id="{929D1521-784F-4018-8F95-23E1C58C6949}"/>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837473B0-CC2E-450A-ABE3-18F120FF3D39}">
                <a1611:picAttrSrcUrl xmlns:a1611="http://schemas.microsoft.com/office/drawing/2016/11/main" r:id="rId24"/>
              </a:ext>
            </a:extLst>
          </a:blip>
          <a:stretch>
            <a:fillRect/>
          </a:stretch>
        </xdr:blipFill>
        <xdr:spPr>
          <a:xfrm>
            <a:off x="1546098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53" name="Picture 52">
            <a:hlinkClick xmlns:r="http://schemas.openxmlformats.org/officeDocument/2006/relationships" r:id="rId25"/>
            <a:extLst>
              <a:ext uri="{FF2B5EF4-FFF2-40B4-BE49-F238E27FC236}">
                <a16:creationId xmlns:a16="http://schemas.microsoft.com/office/drawing/2014/main" id="{91AD720E-F98A-4376-A493-C513DF66E0E6}"/>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837473B0-CC2E-450A-ABE3-18F120FF3D39}">
                <a1611:picAttrSrcUrl xmlns:a1611="http://schemas.microsoft.com/office/drawing/2016/11/main" r:id="rId27"/>
              </a:ext>
            </a:extLst>
          </a:blip>
          <a:stretch>
            <a:fillRect/>
          </a:stretch>
        </xdr:blipFill>
        <xdr:spPr>
          <a:xfrm>
            <a:off x="1593102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54" name="Picture 53">
            <a:hlinkClick xmlns:r="http://schemas.openxmlformats.org/officeDocument/2006/relationships" r:id="rId28"/>
            <a:extLst>
              <a:ext uri="{FF2B5EF4-FFF2-40B4-BE49-F238E27FC236}">
                <a16:creationId xmlns:a16="http://schemas.microsoft.com/office/drawing/2014/main" id="{91B71CF0-AD18-4227-A770-502AF3FDBB16}"/>
              </a:ext>
            </a:extLst>
          </xdr:cNvPr>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val="0"/>
              </a:ext>
              <a:ext uri="{837473B0-CC2E-450A-ABE3-18F120FF3D39}">
                <a1611:picAttrSrcUrl xmlns:a1611="http://schemas.microsoft.com/office/drawing/2016/11/main" r:id="rId30"/>
              </a:ext>
            </a:extLst>
          </a:blip>
          <a:srcRect l="17980" r="16157"/>
          <a:stretch/>
        </xdr:blipFill>
        <xdr:spPr>
          <a:xfrm>
            <a:off x="16383000" y="894180"/>
            <a:ext cx="2895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xnSp macro="">
        <xdr:nvCxnSpPr>
          <xdr:cNvPr id="55" name="Straight Connector 54">
            <a:extLst>
              <a:ext uri="{FF2B5EF4-FFF2-40B4-BE49-F238E27FC236}">
                <a16:creationId xmlns:a16="http://schemas.microsoft.com/office/drawing/2014/main" id="{529BBD36-481B-418C-A71F-36488E8915EC}"/>
              </a:ext>
            </a:extLst>
          </xdr:cNvPr>
          <xdr:cNvCxnSpPr/>
        </xdr:nvCxnSpPr>
        <xdr:spPr>
          <a:xfrm>
            <a:off x="2887980" y="1480980"/>
            <a:ext cx="1944000" cy="0"/>
          </a:xfrm>
          <a:prstGeom prst="line">
            <a:avLst/>
          </a:prstGeom>
          <a:ln>
            <a:solidFill>
              <a:srgbClr val="30313A"/>
            </a:solidFill>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243840</xdr:colOff>
      <xdr:row>3</xdr:row>
      <xdr:rowOff>60960</xdr:rowOff>
    </xdr:to>
    <xdr:sp macro="" textlink="">
      <xdr:nvSpPr>
        <xdr:cNvPr id="7" name="Rectangle 6">
          <a:extLst>
            <a:ext uri="{FF2B5EF4-FFF2-40B4-BE49-F238E27FC236}">
              <a16:creationId xmlns:a16="http://schemas.microsoft.com/office/drawing/2014/main" id="{8420042D-A87B-4452-BBC1-2246B7781D77}"/>
            </a:ext>
          </a:extLst>
        </xdr:cNvPr>
        <xdr:cNvSpPr/>
      </xdr:nvSpPr>
      <xdr:spPr>
        <a:xfrm>
          <a:off x="0" y="0"/>
          <a:ext cx="1463040" cy="609600"/>
        </a:xfrm>
        <a:prstGeom prst="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167640</xdr:colOff>
      <xdr:row>2</xdr:row>
      <xdr:rowOff>160020</xdr:rowOff>
    </xdr:from>
    <xdr:to>
      <xdr:col>27</xdr:col>
      <xdr:colOff>546840</xdr:colOff>
      <xdr:row>44</xdr:row>
      <xdr:rowOff>39060</xdr:rowOff>
    </xdr:to>
    <xdr:grpSp>
      <xdr:nvGrpSpPr>
        <xdr:cNvPr id="47" name="Group 46">
          <a:extLst>
            <a:ext uri="{FF2B5EF4-FFF2-40B4-BE49-F238E27FC236}">
              <a16:creationId xmlns:a16="http://schemas.microsoft.com/office/drawing/2014/main" id="{18C3B690-612F-47A6-9FB0-A53230AF1AC7}"/>
            </a:ext>
          </a:extLst>
        </xdr:cNvPr>
        <xdr:cNvGrpSpPr/>
      </xdr:nvGrpSpPr>
      <xdr:grpSpPr>
        <a:xfrm>
          <a:off x="2606040" y="525780"/>
          <a:ext cx="14400000" cy="7560000"/>
          <a:chOff x="2606040" y="525780"/>
          <a:chExt cx="14400000" cy="7560000"/>
        </a:xfrm>
      </xdr:grpSpPr>
      <xdr:sp macro="" textlink="">
        <xdr:nvSpPr>
          <xdr:cNvPr id="2" name="Rectangle: Rounded Corners 1">
            <a:extLst>
              <a:ext uri="{FF2B5EF4-FFF2-40B4-BE49-F238E27FC236}">
                <a16:creationId xmlns:a16="http://schemas.microsoft.com/office/drawing/2014/main" id="{A10D1575-850E-41B7-812B-44AC7AC0FE26}"/>
              </a:ext>
            </a:extLst>
          </xdr:cNvPr>
          <xdr:cNvSpPr/>
        </xdr:nvSpPr>
        <xdr:spPr>
          <a:xfrm>
            <a:off x="2606040" y="525780"/>
            <a:ext cx="14400000" cy="7560000"/>
          </a:xfrm>
          <a:prstGeom prst="roundRect">
            <a:avLst>
              <a:gd name="adj" fmla="val 1346"/>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C7C9F9D2-C648-4773-83A7-1C61C35FF2D3}"/>
              </a:ext>
            </a:extLst>
          </xdr:cNvPr>
          <xdr:cNvSpPr/>
        </xdr:nvSpPr>
        <xdr:spPr>
          <a:xfrm>
            <a:off x="5181240" y="1480980"/>
            <a:ext cx="11520000" cy="6300000"/>
          </a:xfrm>
          <a:prstGeom prst="roundRect">
            <a:avLst>
              <a:gd name="adj" fmla="val 1346"/>
            </a:avLst>
          </a:prstGeom>
          <a:solidFill>
            <a:srgbClr val="181A2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 name="Group 3">
            <a:hlinkClick xmlns:r="http://schemas.openxmlformats.org/officeDocument/2006/relationships" r:id="rId1"/>
            <a:extLst>
              <a:ext uri="{FF2B5EF4-FFF2-40B4-BE49-F238E27FC236}">
                <a16:creationId xmlns:a16="http://schemas.microsoft.com/office/drawing/2014/main" id="{03979422-E56F-441E-8932-939C3BBC6688}"/>
              </a:ext>
            </a:extLst>
          </xdr:cNvPr>
          <xdr:cNvGrpSpPr/>
        </xdr:nvGrpSpPr>
        <xdr:grpSpPr>
          <a:xfrm>
            <a:off x="2773680" y="678180"/>
            <a:ext cx="2084263" cy="720000"/>
            <a:chOff x="2773680" y="723900"/>
            <a:chExt cx="2084263" cy="720000"/>
          </a:xfrm>
        </xdr:grpSpPr>
        <xdr:pic>
          <xdr:nvPicPr>
            <xdr:cNvPr id="5" name="Picture 4">
              <a:extLst>
                <a:ext uri="{FF2B5EF4-FFF2-40B4-BE49-F238E27FC236}">
                  <a16:creationId xmlns:a16="http://schemas.microsoft.com/office/drawing/2014/main" id="{3D7B38F2-4ACF-4734-ADA3-EA0F87E01EDF}"/>
                </a:ext>
              </a:extLst>
            </xdr:cNvPr>
            <xdr:cNvPicPr>
              <a:picLocks noChangeAspect="1"/>
            </xdr:cNvPicPr>
          </xdr:nvPicPr>
          <xdr:blipFill>
            <a:blip xmlns:r="http://schemas.openxmlformats.org/officeDocument/2006/relationships" r:embed="rId2" cstate="print">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2773680" y="723900"/>
              <a:ext cx="720000" cy="720000"/>
            </a:xfrm>
            <a:prstGeom prst="ellipse">
              <a:avLst/>
            </a:prstGeom>
            <a:ln>
              <a:noFill/>
            </a:ln>
            <a:effectLst>
              <a:softEdge rad="112500"/>
            </a:effectLst>
          </xdr:spPr>
        </xdr:pic>
        <xdr:sp macro="" textlink="">
          <xdr:nvSpPr>
            <xdr:cNvPr id="6" name="Rectangle 5">
              <a:extLst>
                <a:ext uri="{FF2B5EF4-FFF2-40B4-BE49-F238E27FC236}">
                  <a16:creationId xmlns:a16="http://schemas.microsoft.com/office/drawing/2014/main" id="{6BC55D3F-80B3-4015-BF5B-4BB95980A748}"/>
                </a:ext>
              </a:extLst>
            </xdr:cNvPr>
            <xdr:cNvSpPr/>
          </xdr:nvSpPr>
          <xdr:spPr>
            <a:xfrm>
              <a:off x="3432616" y="756311"/>
              <a:ext cx="1425327" cy="655179"/>
            </a:xfrm>
            <a:prstGeom prst="rect">
              <a:avLst/>
            </a:prstGeom>
            <a:noFill/>
          </xdr:spPr>
          <xdr:txBody>
            <a:bodyPr wrap="non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latin typeface="StarsStripes" panose="00000400000000000000" pitchFamily="2" charset="0"/>
                </a:rPr>
                <a:t>MONEY</a:t>
              </a:r>
              <a:endPar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grpSp>
        <xdr:nvGrpSpPr>
          <xdr:cNvPr id="8" name="Group 7">
            <a:hlinkClick xmlns:r="http://schemas.openxmlformats.org/officeDocument/2006/relationships" r:id="rId3"/>
            <a:extLst>
              <a:ext uri="{FF2B5EF4-FFF2-40B4-BE49-F238E27FC236}">
                <a16:creationId xmlns:a16="http://schemas.microsoft.com/office/drawing/2014/main" id="{6EEB0131-B6E7-4838-953F-A701A05FCC60}"/>
              </a:ext>
            </a:extLst>
          </xdr:cNvPr>
          <xdr:cNvGrpSpPr/>
        </xdr:nvGrpSpPr>
        <xdr:grpSpPr>
          <a:xfrm>
            <a:off x="2880360" y="1752600"/>
            <a:ext cx="1417320" cy="360000"/>
            <a:chOff x="2880360" y="1798320"/>
            <a:chExt cx="1417320" cy="360000"/>
          </a:xfrm>
        </xdr:grpSpPr>
        <xdr:sp macro="" textlink="">
          <xdr:nvSpPr>
            <xdr:cNvPr id="9" name="TextBox 8">
              <a:extLst>
                <a:ext uri="{FF2B5EF4-FFF2-40B4-BE49-F238E27FC236}">
                  <a16:creationId xmlns:a16="http://schemas.microsoft.com/office/drawing/2014/main" id="{D1B329AC-8A27-47C0-8907-8A4A14F04146}"/>
                </a:ext>
              </a:extLst>
            </xdr:cNvPr>
            <xdr:cNvSpPr txBox="1"/>
          </xdr:nvSpPr>
          <xdr:spPr>
            <a:xfrm>
              <a:off x="3291840" y="18259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Thu</a:t>
              </a:r>
            </a:p>
          </xdr:txBody>
        </xdr:sp>
        <xdr:pic>
          <xdr:nvPicPr>
            <xdr:cNvPr id="10" name="Picture 9">
              <a:extLst>
                <a:ext uri="{FF2B5EF4-FFF2-40B4-BE49-F238E27FC236}">
                  <a16:creationId xmlns:a16="http://schemas.microsoft.com/office/drawing/2014/main" id="{0640AE2B-13B8-4316-A1AE-0FAE1BC616A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80360" y="17983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1" name="Group 10">
            <a:hlinkClick xmlns:r="http://schemas.openxmlformats.org/officeDocument/2006/relationships" r:id="rId5"/>
            <a:extLst>
              <a:ext uri="{FF2B5EF4-FFF2-40B4-BE49-F238E27FC236}">
                <a16:creationId xmlns:a16="http://schemas.microsoft.com/office/drawing/2014/main" id="{177988E1-3846-45A7-A777-BD3C71531145}"/>
              </a:ext>
            </a:extLst>
          </xdr:cNvPr>
          <xdr:cNvGrpSpPr/>
        </xdr:nvGrpSpPr>
        <xdr:grpSpPr>
          <a:xfrm>
            <a:off x="2880360" y="2336766"/>
            <a:ext cx="1417320" cy="360000"/>
            <a:chOff x="2880360" y="2270760"/>
            <a:chExt cx="1417320" cy="360000"/>
          </a:xfrm>
        </xdr:grpSpPr>
        <xdr:sp macro="" textlink="">
          <xdr:nvSpPr>
            <xdr:cNvPr id="12" name="TextBox 11">
              <a:extLst>
                <a:ext uri="{FF2B5EF4-FFF2-40B4-BE49-F238E27FC236}">
                  <a16:creationId xmlns:a16="http://schemas.microsoft.com/office/drawing/2014/main" id="{F6C946A3-2B66-413A-8BA5-A457365BDC99}"/>
                </a:ext>
              </a:extLst>
            </xdr:cNvPr>
            <xdr:cNvSpPr txBox="1"/>
          </xdr:nvSpPr>
          <xdr:spPr>
            <a:xfrm>
              <a:off x="3291840" y="22983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Chi</a:t>
              </a:r>
            </a:p>
          </xdr:txBody>
        </xdr:sp>
        <xdr:pic>
          <xdr:nvPicPr>
            <xdr:cNvPr id="13" name="Picture 12">
              <a:extLst>
                <a:ext uri="{FF2B5EF4-FFF2-40B4-BE49-F238E27FC236}">
                  <a16:creationId xmlns:a16="http://schemas.microsoft.com/office/drawing/2014/main" id="{640E5010-F0E6-4607-99B6-8C8FC859E9A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880360" y="22707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4" name="Group 13">
            <a:hlinkClick xmlns:r="http://schemas.openxmlformats.org/officeDocument/2006/relationships" r:id="rId7"/>
            <a:extLst>
              <a:ext uri="{FF2B5EF4-FFF2-40B4-BE49-F238E27FC236}">
                <a16:creationId xmlns:a16="http://schemas.microsoft.com/office/drawing/2014/main" id="{452B95E1-D805-49E1-870E-986A8C98995E}"/>
              </a:ext>
            </a:extLst>
          </xdr:cNvPr>
          <xdr:cNvGrpSpPr/>
        </xdr:nvGrpSpPr>
        <xdr:grpSpPr>
          <a:xfrm>
            <a:off x="2880360" y="2920932"/>
            <a:ext cx="1417320" cy="360000"/>
            <a:chOff x="2880360" y="2766060"/>
            <a:chExt cx="1417320" cy="360000"/>
          </a:xfrm>
        </xdr:grpSpPr>
        <xdr:sp macro="" textlink="">
          <xdr:nvSpPr>
            <xdr:cNvPr id="15" name="TextBox 14">
              <a:extLst>
                <a:ext uri="{FF2B5EF4-FFF2-40B4-BE49-F238E27FC236}">
                  <a16:creationId xmlns:a16="http://schemas.microsoft.com/office/drawing/2014/main" id="{0354DC07-7795-41A5-937A-A0C9AB605C8D}"/>
                </a:ext>
              </a:extLst>
            </xdr:cNvPr>
            <xdr:cNvSpPr txBox="1"/>
          </xdr:nvSpPr>
          <xdr:spPr>
            <a:xfrm>
              <a:off x="3291840" y="27936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Tiết</a:t>
              </a:r>
              <a:r>
                <a:rPr lang="en-US" sz="1200" baseline="0">
                  <a:solidFill>
                    <a:schemeClr val="bg1">
                      <a:lumMod val="85000"/>
                    </a:schemeClr>
                  </a:solidFill>
                </a:rPr>
                <a:t> kiệm</a:t>
              </a:r>
              <a:endParaRPr lang="en-US" sz="1200">
                <a:solidFill>
                  <a:schemeClr val="bg1">
                    <a:lumMod val="85000"/>
                  </a:schemeClr>
                </a:solidFill>
              </a:endParaRPr>
            </a:p>
          </xdr:txBody>
        </xdr:sp>
        <xdr:pic>
          <xdr:nvPicPr>
            <xdr:cNvPr id="16" name="Picture 15">
              <a:extLst>
                <a:ext uri="{FF2B5EF4-FFF2-40B4-BE49-F238E27FC236}">
                  <a16:creationId xmlns:a16="http://schemas.microsoft.com/office/drawing/2014/main" id="{0B973E25-1278-4120-A4F8-3D46370FFA8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880360" y="27660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7" name="Group 16">
            <a:hlinkClick xmlns:r="http://schemas.openxmlformats.org/officeDocument/2006/relationships" r:id="rId9"/>
            <a:extLst>
              <a:ext uri="{FF2B5EF4-FFF2-40B4-BE49-F238E27FC236}">
                <a16:creationId xmlns:a16="http://schemas.microsoft.com/office/drawing/2014/main" id="{FAAA1A88-9E3F-48CB-95F2-0A368490C4AB}"/>
              </a:ext>
            </a:extLst>
          </xdr:cNvPr>
          <xdr:cNvGrpSpPr/>
        </xdr:nvGrpSpPr>
        <xdr:grpSpPr>
          <a:xfrm>
            <a:off x="2880360" y="3505098"/>
            <a:ext cx="1417320" cy="360000"/>
            <a:chOff x="2880360" y="3284220"/>
            <a:chExt cx="1417320" cy="360000"/>
          </a:xfrm>
        </xdr:grpSpPr>
        <xdr:sp macro="" textlink="">
          <xdr:nvSpPr>
            <xdr:cNvPr id="18" name="TextBox 17">
              <a:extLst>
                <a:ext uri="{FF2B5EF4-FFF2-40B4-BE49-F238E27FC236}">
                  <a16:creationId xmlns:a16="http://schemas.microsoft.com/office/drawing/2014/main" id="{1EE81D24-7ECC-4C42-AE7C-F0E0C07CB644}"/>
                </a:ext>
              </a:extLst>
            </xdr:cNvPr>
            <xdr:cNvSpPr txBox="1"/>
          </xdr:nvSpPr>
          <xdr:spPr>
            <a:xfrm>
              <a:off x="3291840" y="33118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Đầu</a:t>
              </a:r>
              <a:r>
                <a:rPr lang="en-US" sz="1200" baseline="0">
                  <a:solidFill>
                    <a:schemeClr val="bg1">
                      <a:lumMod val="85000"/>
                    </a:schemeClr>
                  </a:solidFill>
                </a:rPr>
                <a:t> tư</a:t>
              </a:r>
              <a:endParaRPr lang="en-US" sz="1200">
                <a:solidFill>
                  <a:schemeClr val="bg1">
                    <a:lumMod val="85000"/>
                  </a:schemeClr>
                </a:solidFill>
              </a:endParaRPr>
            </a:p>
          </xdr:txBody>
        </xdr:sp>
        <xdr:pic>
          <xdr:nvPicPr>
            <xdr:cNvPr id="19" name="Picture 18">
              <a:extLst>
                <a:ext uri="{FF2B5EF4-FFF2-40B4-BE49-F238E27FC236}">
                  <a16:creationId xmlns:a16="http://schemas.microsoft.com/office/drawing/2014/main" id="{0EB27A69-F343-4E7F-B34C-F79E6C63B2D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880360" y="32842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0" name="Group 19">
            <a:hlinkClick xmlns:r="http://schemas.openxmlformats.org/officeDocument/2006/relationships" r:id="rId11"/>
            <a:extLst>
              <a:ext uri="{FF2B5EF4-FFF2-40B4-BE49-F238E27FC236}">
                <a16:creationId xmlns:a16="http://schemas.microsoft.com/office/drawing/2014/main" id="{7E4FEB66-B55D-4CF0-8F6F-D0DAA4BC7A8E}"/>
              </a:ext>
            </a:extLst>
          </xdr:cNvPr>
          <xdr:cNvGrpSpPr/>
        </xdr:nvGrpSpPr>
        <xdr:grpSpPr>
          <a:xfrm>
            <a:off x="2880360" y="4089264"/>
            <a:ext cx="1417320" cy="360000"/>
            <a:chOff x="2880360" y="3787140"/>
            <a:chExt cx="1417320" cy="360000"/>
          </a:xfrm>
        </xdr:grpSpPr>
        <xdr:sp macro="" textlink="">
          <xdr:nvSpPr>
            <xdr:cNvPr id="21" name="TextBox 20">
              <a:extLst>
                <a:ext uri="{FF2B5EF4-FFF2-40B4-BE49-F238E27FC236}">
                  <a16:creationId xmlns:a16="http://schemas.microsoft.com/office/drawing/2014/main" id="{9DECF082-506D-4E97-A352-ADD5B44BB8BC}"/>
                </a:ext>
              </a:extLst>
            </xdr:cNvPr>
            <xdr:cNvSpPr txBox="1"/>
          </xdr:nvSpPr>
          <xdr:spPr>
            <a:xfrm>
              <a:off x="3291840" y="381474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Danh mục</a:t>
              </a:r>
            </a:p>
          </xdr:txBody>
        </xdr:sp>
        <xdr:pic>
          <xdr:nvPicPr>
            <xdr:cNvPr id="22" name="Picture 21">
              <a:extLst>
                <a:ext uri="{FF2B5EF4-FFF2-40B4-BE49-F238E27FC236}">
                  <a16:creationId xmlns:a16="http://schemas.microsoft.com/office/drawing/2014/main" id="{16014513-52DE-49CD-8469-4A89A611552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880360" y="378714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3" name="Group 22">
            <a:hlinkClick xmlns:r="http://schemas.openxmlformats.org/officeDocument/2006/relationships" r:id="rId13"/>
            <a:extLst>
              <a:ext uri="{FF2B5EF4-FFF2-40B4-BE49-F238E27FC236}">
                <a16:creationId xmlns:a16="http://schemas.microsoft.com/office/drawing/2014/main" id="{A68D4B81-EB65-4A51-A677-3343D2A6487E}"/>
              </a:ext>
            </a:extLst>
          </xdr:cNvPr>
          <xdr:cNvGrpSpPr/>
        </xdr:nvGrpSpPr>
        <xdr:grpSpPr>
          <a:xfrm>
            <a:off x="2880360" y="4673430"/>
            <a:ext cx="1417320" cy="360000"/>
            <a:chOff x="2880360" y="4322910"/>
            <a:chExt cx="1417320" cy="360000"/>
          </a:xfrm>
        </xdr:grpSpPr>
        <xdr:sp macro="" textlink="">
          <xdr:nvSpPr>
            <xdr:cNvPr id="24" name="TextBox 23">
              <a:extLst>
                <a:ext uri="{FF2B5EF4-FFF2-40B4-BE49-F238E27FC236}">
                  <a16:creationId xmlns:a16="http://schemas.microsoft.com/office/drawing/2014/main" id="{DE4471E8-B092-4F1D-BAEE-A34AFF757AD3}"/>
                </a:ext>
              </a:extLst>
            </xdr:cNvPr>
            <xdr:cNvSpPr txBox="1"/>
          </xdr:nvSpPr>
          <xdr:spPr>
            <a:xfrm>
              <a:off x="3291840" y="435051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Tổng</a:t>
              </a:r>
              <a:r>
                <a:rPr lang="en-US" sz="1200" baseline="0">
                  <a:solidFill>
                    <a:schemeClr val="bg1">
                      <a:lumMod val="85000"/>
                    </a:schemeClr>
                  </a:solidFill>
                </a:rPr>
                <a:t> hợp</a:t>
              </a:r>
              <a:endParaRPr lang="en-US" sz="1200">
                <a:solidFill>
                  <a:schemeClr val="bg1">
                    <a:lumMod val="85000"/>
                  </a:schemeClr>
                </a:solidFill>
              </a:endParaRPr>
            </a:p>
          </xdr:txBody>
        </xdr:sp>
        <xdr:pic>
          <xdr:nvPicPr>
            <xdr:cNvPr id="25" name="Picture 24">
              <a:extLst>
                <a:ext uri="{FF2B5EF4-FFF2-40B4-BE49-F238E27FC236}">
                  <a16:creationId xmlns:a16="http://schemas.microsoft.com/office/drawing/2014/main" id="{1B6B603A-0076-4AA4-B045-3B074C6FC99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880360" y="432291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6" name="Group 25">
            <a:hlinkClick xmlns:r="http://schemas.openxmlformats.org/officeDocument/2006/relationships" r:id="rId15"/>
            <a:extLst>
              <a:ext uri="{FF2B5EF4-FFF2-40B4-BE49-F238E27FC236}">
                <a16:creationId xmlns:a16="http://schemas.microsoft.com/office/drawing/2014/main" id="{A981815E-A4AD-43C7-BC58-94E4C12FA306}"/>
              </a:ext>
            </a:extLst>
          </xdr:cNvPr>
          <xdr:cNvGrpSpPr/>
        </xdr:nvGrpSpPr>
        <xdr:grpSpPr>
          <a:xfrm>
            <a:off x="5196840" y="858180"/>
            <a:ext cx="1440000" cy="360000"/>
            <a:chOff x="5196840" y="845820"/>
            <a:chExt cx="1440000" cy="360000"/>
          </a:xfrm>
        </xdr:grpSpPr>
        <xdr:sp macro="" textlink="">
          <xdr:nvSpPr>
            <xdr:cNvPr id="27" name="Rectangle: Rounded Corners 26">
              <a:extLst>
                <a:ext uri="{FF2B5EF4-FFF2-40B4-BE49-F238E27FC236}">
                  <a16:creationId xmlns:a16="http://schemas.microsoft.com/office/drawing/2014/main" id="{805BAA6D-AC07-47A2-B22B-DEC3575DA533}"/>
                </a:ext>
              </a:extLst>
            </xdr:cNvPr>
            <xdr:cNvSpPr/>
          </xdr:nvSpPr>
          <xdr:spPr>
            <a:xfrm>
              <a:off x="5196840" y="845820"/>
              <a:ext cx="1440000" cy="360000"/>
            </a:xfrm>
            <a:prstGeom prst="round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0F0"/>
                </a:solidFill>
              </a:endParaRPr>
            </a:p>
          </xdr:txBody>
        </xdr:sp>
        <xdr:sp macro="" textlink="">
          <xdr:nvSpPr>
            <xdr:cNvPr id="28" name="TextBox 27">
              <a:extLst>
                <a:ext uri="{FF2B5EF4-FFF2-40B4-BE49-F238E27FC236}">
                  <a16:creationId xmlns:a16="http://schemas.microsoft.com/office/drawing/2014/main" id="{C875600A-B2BE-4891-AF21-135478DA0BF1}"/>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rPr>
                <a:t>Báo</a:t>
              </a:r>
              <a:r>
                <a:rPr lang="en-US" sz="1200" baseline="0">
                  <a:solidFill>
                    <a:schemeClr val="bg1"/>
                  </a:solidFill>
                </a:rPr>
                <a:t> cáo thu</a:t>
              </a:r>
              <a:endParaRPr lang="en-US" sz="1200">
                <a:solidFill>
                  <a:schemeClr val="bg1"/>
                </a:solidFill>
              </a:endParaRPr>
            </a:p>
          </xdr:txBody>
        </xdr:sp>
        <xdr:pic>
          <xdr:nvPicPr>
            <xdr:cNvPr id="29" name="Picture 28">
              <a:extLst>
                <a:ext uri="{FF2B5EF4-FFF2-40B4-BE49-F238E27FC236}">
                  <a16:creationId xmlns:a16="http://schemas.microsoft.com/office/drawing/2014/main" id="{EDFF38EF-4F34-4C94-9597-5F9B9A106FD0}"/>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round2DiagRect">
              <a:avLst>
                <a:gd name="adj1" fmla="val 50000"/>
                <a:gd name="adj2" fmla="val 50000"/>
              </a:avLst>
            </a:prstGeom>
            <a:ln w="12700" cap="sq">
              <a:solidFill>
                <a:schemeClr val="bg1"/>
              </a:solidFill>
              <a:miter lim="800000"/>
            </a:ln>
            <a:effectLst/>
          </xdr:spPr>
        </xdr:pic>
      </xdr:grpSp>
      <xdr:grpSp>
        <xdr:nvGrpSpPr>
          <xdr:cNvPr id="30" name="Group 29">
            <a:hlinkClick xmlns:r="http://schemas.openxmlformats.org/officeDocument/2006/relationships" r:id="rId18"/>
            <a:extLst>
              <a:ext uri="{FF2B5EF4-FFF2-40B4-BE49-F238E27FC236}">
                <a16:creationId xmlns:a16="http://schemas.microsoft.com/office/drawing/2014/main" id="{E32B8FE7-FEBF-4A07-AFD2-ACE41A6D378C}"/>
              </a:ext>
            </a:extLst>
          </xdr:cNvPr>
          <xdr:cNvGrpSpPr/>
        </xdr:nvGrpSpPr>
        <xdr:grpSpPr>
          <a:xfrm>
            <a:off x="6847840" y="858180"/>
            <a:ext cx="1440000" cy="360000"/>
            <a:chOff x="5196840" y="845820"/>
            <a:chExt cx="1440000" cy="360000"/>
          </a:xfrm>
        </xdr:grpSpPr>
        <xdr:sp macro="" textlink="">
          <xdr:nvSpPr>
            <xdr:cNvPr id="31" name="Rectangle: Rounded Corners 30">
              <a:extLst>
                <a:ext uri="{FF2B5EF4-FFF2-40B4-BE49-F238E27FC236}">
                  <a16:creationId xmlns:a16="http://schemas.microsoft.com/office/drawing/2014/main" id="{42121EE5-5A97-40C0-A6D4-3842373EE76B}"/>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1FCD6B15-D683-45FF-872C-92920183691D}"/>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chi</a:t>
              </a:r>
              <a:endParaRPr lang="en-US" sz="1200">
                <a:solidFill>
                  <a:schemeClr val="bg1">
                    <a:lumMod val="85000"/>
                  </a:schemeClr>
                </a:solidFill>
              </a:endParaRPr>
            </a:p>
          </xdr:txBody>
        </xdr:sp>
        <xdr:pic>
          <xdr:nvPicPr>
            <xdr:cNvPr id="33" name="Picture 32">
              <a:extLst>
                <a:ext uri="{FF2B5EF4-FFF2-40B4-BE49-F238E27FC236}">
                  <a16:creationId xmlns:a16="http://schemas.microsoft.com/office/drawing/2014/main" id="{F59CD005-DFA7-4C85-94AB-BB1A3286AA40}"/>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4" name="Group 33">
            <a:hlinkClick xmlns:r="http://schemas.openxmlformats.org/officeDocument/2006/relationships" r:id="rId19"/>
            <a:extLst>
              <a:ext uri="{FF2B5EF4-FFF2-40B4-BE49-F238E27FC236}">
                <a16:creationId xmlns:a16="http://schemas.microsoft.com/office/drawing/2014/main" id="{3566131A-23CA-4259-A5C5-E1925C23A893}"/>
              </a:ext>
            </a:extLst>
          </xdr:cNvPr>
          <xdr:cNvGrpSpPr/>
        </xdr:nvGrpSpPr>
        <xdr:grpSpPr>
          <a:xfrm>
            <a:off x="8498840" y="858180"/>
            <a:ext cx="1440000" cy="360000"/>
            <a:chOff x="5196840" y="845820"/>
            <a:chExt cx="1440000" cy="360000"/>
          </a:xfrm>
        </xdr:grpSpPr>
        <xdr:sp macro="" textlink="">
          <xdr:nvSpPr>
            <xdr:cNvPr id="35" name="Rectangle: Rounded Corners 34">
              <a:extLst>
                <a:ext uri="{FF2B5EF4-FFF2-40B4-BE49-F238E27FC236}">
                  <a16:creationId xmlns:a16="http://schemas.microsoft.com/office/drawing/2014/main" id="{E4093FE3-5830-44BE-904F-BA99B49F37BA}"/>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TextBox 35">
              <a:extLst>
                <a:ext uri="{FF2B5EF4-FFF2-40B4-BE49-F238E27FC236}">
                  <a16:creationId xmlns:a16="http://schemas.microsoft.com/office/drawing/2014/main" id="{EF32EB72-8EEE-4CC2-832B-1683D9D56D38}"/>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tiết kiệm</a:t>
              </a:r>
              <a:endParaRPr lang="en-US" sz="1200">
                <a:solidFill>
                  <a:schemeClr val="bg1">
                    <a:lumMod val="85000"/>
                  </a:schemeClr>
                </a:solidFill>
              </a:endParaRPr>
            </a:p>
          </xdr:txBody>
        </xdr:sp>
        <xdr:pic>
          <xdr:nvPicPr>
            <xdr:cNvPr id="37" name="Picture 36">
              <a:extLst>
                <a:ext uri="{FF2B5EF4-FFF2-40B4-BE49-F238E27FC236}">
                  <a16:creationId xmlns:a16="http://schemas.microsoft.com/office/drawing/2014/main" id="{898D339C-04F1-48DC-89C6-EEFF86FD11EA}"/>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8" name="Group 37">
            <a:hlinkClick xmlns:r="http://schemas.openxmlformats.org/officeDocument/2006/relationships" r:id="rId20"/>
            <a:extLst>
              <a:ext uri="{FF2B5EF4-FFF2-40B4-BE49-F238E27FC236}">
                <a16:creationId xmlns:a16="http://schemas.microsoft.com/office/drawing/2014/main" id="{35AB9690-0295-4A6D-8D43-D05AB99F839A}"/>
              </a:ext>
            </a:extLst>
          </xdr:cNvPr>
          <xdr:cNvGrpSpPr/>
        </xdr:nvGrpSpPr>
        <xdr:grpSpPr>
          <a:xfrm>
            <a:off x="10149840" y="858180"/>
            <a:ext cx="1440000" cy="360000"/>
            <a:chOff x="5196840" y="845820"/>
            <a:chExt cx="1440000" cy="360000"/>
          </a:xfrm>
        </xdr:grpSpPr>
        <xdr:sp macro="" textlink="">
          <xdr:nvSpPr>
            <xdr:cNvPr id="39" name="Rectangle: Rounded Corners 38">
              <a:extLst>
                <a:ext uri="{FF2B5EF4-FFF2-40B4-BE49-F238E27FC236}">
                  <a16:creationId xmlns:a16="http://schemas.microsoft.com/office/drawing/2014/main" id="{10B82D68-CAD3-4383-A1A4-2CD8D8340E6B}"/>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TextBox 39">
              <a:extLst>
                <a:ext uri="{FF2B5EF4-FFF2-40B4-BE49-F238E27FC236}">
                  <a16:creationId xmlns:a16="http://schemas.microsoft.com/office/drawing/2014/main" id="{AA34F1D6-6DD7-4D15-97A7-C43CEE95A6E5}"/>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đầu tư</a:t>
              </a:r>
              <a:endParaRPr lang="en-US" sz="1200">
                <a:solidFill>
                  <a:schemeClr val="bg1">
                    <a:lumMod val="85000"/>
                  </a:schemeClr>
                </a:solidFill>
              </a:endParaRPr>
            </a:p>
          </xdr:txBody>
        </xdr:sp>
        <xdr:pic>
          <xdr:nvPicPr>
            <xdr:cNvPr id="41" name="Picture 40">
              <a:extLst>
                <a:ext uri="{FF2B5EF4-FFF2-40B4-BE49-F238E27FC236}">
                  <a16:creationId xmlns:a16="http://schemas.microsoft.com/office/drawing/2014/main" id="{C590AFE1-08F2-436B-B0BC-E4F43EA56611}"/>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42" name="TextBox 41">
            <a:hlinkClick xmlns:r="http://schemas.openxmlformats.org/officeDocument/2006/relationships" r:id="rId21"/>
            <a:extLst>
              <a:ext uri="{FF2B5EF4-FFF2-40B4-BE49-F238E27FC236}">
                <a16:creationId xmlns:a16="http://schemas.microsoft.com/office/drawing/2014/main" id="{D387EC2C-E799-4DB5-806F-524DAA4D44E2}"/>
              </a:ext>
            </a:extLst>
          </xdr:cNvPr>
          <xdr:cNvSpPr txBox="1"/>
        </xdr:nvSpPr>
        <xdr:spPr>
          <a:xfrm>
            <a:off x="2872740" y="759714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i="1">
                <a:solidFill>
                  <a:schemeClr val="tx1">
                    <a:lumMod val="75000"/>
                    <a:lumOff val="25000"/>
                  </a:schemeClr>
                </a:solidFill>
              </a:rPr>
              <a:t>Version</a:t>
            </a:r>
            <a:r>
              <a:rPr lang="en-US" sz="1100" i="1" baseline="0">
                <a:solidFill>
                  <a:schemeClr val="tx1">
                    <a:lumMod val="75000"/>
                    <a:lumOff val="25000"/>
                  </a:schemeClr>
                </a:solidFill>
              </a:rPr>
              <a:t> 6.06.2023</a:t>
            </a:r>
            <a:endParaRPr lang="en-US" sz="1100" i="1">
              <a:solidFill>
                <a:schemeClr val="tx1">
                  <a:lumMod val="75000"/>
                  <a:lumOff val="25000"/>
                </a:schemeClr>
              </a:solidFill>
            </a:endParaRPr>
          </a:p>
        </xdr:txBody>
      </xdr:sp>
      <xdr:pic>
        <xdr:nvPicPr>
          <xdr:cNvPr id="43" name="Picture 42">
            <a:hlinkClick xmlns:r="http://schemas.openxmlformats.org/officeDocument/2006/relationships" r:id="rId22"/>
            <a:extLst>
              <a:ext uri="{FF2B5EF4-FFF2-40B4-BE49-F238E27FC236}">
                <a16:creationId xmlns:a16="http://schemas.microsoft.com/office/drawing/2014/main" id="{BBB3A8A2-4676-4E6C-85BA-9BFA3D864D0A}"/>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837473B0-CC2E-450A-ABE3-18F120FF3D39}">
                <a1611:picAttrSrcUrl xmlns:a1611="http://schemas.microsoft.com/office/drawing/2016/11/main" r:id="rId24"/>
              </a:ext>
            </a:extLst>
          </a:blip>
          <a:stretch>
            <a:fillRect/>
          </a:stretch>
        </xdr:blipFill>
        <xdr:spPr>
          <a:xfrm>
            <a:off x="1546098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44" name="Picture 43">
            <a:hlinkClick xmlns:r="http://schemas.openxmlformats.org/officeDocument/2006/relationships" r:id="rId25"/>
            <a:extLst>
              <a:ext uri="{FF2B5EF4-FFF2-40B4-BE49-F238E27FC236}">
                <a16:creationId xmlns:a16="http://schemas.microsoft.com/office/drawing/2014/main" id="{335DBDC2-00F8-45CF-83DD-A911760AC64E}"/>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837473B0-CC2E-450A-ABE3-18F120FF3D39}">
                <a1611:picAttrSrcUrl xmlns:a1611="http://schemas.microsoft.com/office/drawing/2016/11/main" r:id="rId27"/>
              </a:ext>
            </a:extLst>
          </a:blip>
          <a:stretch>
            <a:fillRect/>
          </a:stretch>
        </xdr:blipFill>
        <xdr:spPr>
          <a:xfrm>
            <a:off x="1593102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45" name="Picture 44">
            <a:hlinkClick xmlns:r="http://schemas.openxmlformats.org/officeDocument/2006/relationships" r:id="rId28"/>
            <a:extLst>
              <a:ext uri="{FF2B5EF4-FFF2-40B4-BE49-F238E27FC236}">
                <a16:creationId xmlns:a16="http://schemas.microsoft.com/office/drawing/2014/main" id="{BD73F408-6CBB-4D2C-862D-F1DE8E48881A}"/>
              </a:ext>
            </a:extLst>
          </xdr:cNvPr>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val="0"/>
              </a:ext>
              <a:ext uri="{837473B0-CC2E-450A-ABE3-18F120FF3D39}">
                <a1611:picAttrSrcUrl xmlns:a1611="http://schemas.microsoft.com/office/drawing/2016/11/main" r:id="rId30"/>
              </a:ext>
            </a:extLst>
          </a:blip>
          <a:srcRect l="17980" r="16157"/>
          <a:stretch/>
        </xdr:blipFill>
        <xdr:spPr>
          <a:xfrm>
            <a:off x="16383000" y="894180"/>
            <a:ext cx="2895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xnSp macro="">
        <xdr:nvCxnSpPr>
          <xdr:cNvPr id="46" name="Straight Connector 45">
            <a:extLst>
              <a:ext uri="{FF2B5EF4-FFF2-40B4-BE49-F238E27FC236}">
                <a16:creationId xmlns:a16="http://schemas.microsoft.com/office/drawing/2014/main" id="{D14AC4A0-230A-4EC2-B22D-7A737A6FBB83}"/>
              </a:ext>
            </a:extLst>
          </xdr:cNvPr>
          <xdr:cNvCxnSpPr/>
        </xdr:nvCxnSpPr>
        <xdr:spPr>
          <a:xfrm>
            <a:off x="2887980" y="1480980"/>
            <a:ext cx="1944000" cy="0"/>
          </a:xfrm>
          <a:prstGeom prst="line">
            <a:avLst/>
          </a:prstGeom>
          <a:ln>
            <a:solidFill>
              <a:srgbClr val="30313A"/>
            </a:solidFill>
          </a:ln>
        </xdr:spPr>
        <xdr:style>
          <a:lnRef idx="1">
            <a:schemeClr val="dk1"/>
          </a:lnRef>
          <a:fillRef idx="0">
            <a:schemeClr val="dk1"/>
          </a:fillRef>
          <a:effectRef idx="0">
            <a:schemeClr val="dk1"/>
          </a:effectRef>
          <a:fontRef idx="minor">
            <a:schemeClr val="tx1"/>
          </a:fontRef>
        </xdr:style>
      </xdr:cxnSp>
      <xdr:sp macro="" textlink="">
        <xdr:nvSpPr>
          <xdr:cNvPr id="218" name="Rectangle: Rounded Corners 217">
            <a:extLst>
              <a:ext uri="{FF2B5EF4-FFF2-40B4-BE49-F238E27FC236}">
                <a16:creationId xmlns:a16="http://schemas.microsoft.com/office/drawing/2014/main" id="{75A98C5A-69F1-4572-9525-CC6286D6B39A}"/>
              </a:ext>
            </a:extLst>
          </xdr:cNvPr>
          <xdr:cNvSpPr/>
        </xdr:nvSpPr>
        <xdr:spPr>
          <a:xfrm>
            <a:off x="5402220" y="1717200"/>
            <a:ext cx="11018880" cy="2376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9" name="Rectangle: Rounded Corners 218">
            <a:extLst>
              <a:ext uri="{FF2B5EF4-FFF2-40B4-BE49-F238E27FC236}">
                <a16:creationId xmlns:a16="http://schemas.microsoft.com/office/drawing/2014/main" id="{0E9A9B2E-BBF9-4768-A500-8BEEF840C60B}"/>
              </a:ext>
            </a:extLst>
          </xdr:cNvPr>
          <xdr:cNvSpPr/>
        </xdr:nvSpPr>
        <xdr:spPr>
          <a:xfrm>
            <a:off x="10142220" y="4287780"/>
            <a:ext cx="6300000" cy="3240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17" name="Chart 216">
            <a:extLst>
              <a:ext uri="{FF2B5EF4-FFF2-40B4-BE49-F238E27FC236}">
                <a16:creationId xmlns:a16="http://schemas.microsoft.com/office/drawing/2014/main" id="{D02387E7-69BA-4A35-8ABA-793FACA36B8C}"/>
              </a:ext>
            </a:extLst>
          </xdr:cNvPr>
          <xdr:cNvGraphicFramePr>
            <a:graphicFrameLocks/>
          </xdr:cNvGraphicFramePr>
        </xdr:nvGraphicFramePr>
        <xdr:xfrm>
          <a:off x="10142220" y="4772351"/>
          <a:ext cx="6187440" cy="2748590"/>
        </xdr:xfrm>
        <a:graphic>
          <a:graphicData uri="http://schemas.openxmlformats.org/drawingml/2006/chart">
            <c:chart xmlns:c="http://schemas.openxmlformats.org/drawingml/2006/chart" xmlns:r="http://schemas.openxmlformats.org/officeDocument/2006/relationships" r:id="rId31"/>
          </a:graphicData>
        </a:graphic>
      </xdr:graphicFrame>
      <xdr:grpSp>
        <xdr:nvGrpSpPr>
          <xdr:cNvPr id="220" name="Group 219">
            <a:extLst>
              <a:ext uri="{FF2B5EF4-FFF2-40B4-BE49-F238E27FC236}">
                <a16:creationId xmlns:a16="http://schemas.microsoft.com/office/drawing/2014/main" id="{1B1F69CC-A35D-4C23-AC22-1600F88D27CE}"/>
              </a:ext>
            </a:extLst>
          </xdr:cNvPr>
          <xdr:cNvGrpSpPr/>
        </xdr:nvGrpSpPr>
        <xdr:grpSpPr>
          <a:xfrm>
            <a:off x="5402220" y="4287780"/>
            <a:ext cx="4500000" cy="3240000"/>
            <a:chOff x="5432700" y="4315620"/>
            <a:chExt cx="4500000" cy="3240000"/>
          </a:xfrm>
        </xdr:grpSpPr>
        <xdr:sp macro="" textlink="">
          <xdr:nvSpPr>
            <xdr:cNvPr id="221" name="Rectangle: Rounded Corners 220">
              <a:extLst>
                <a:ext uri="{FF2B5EF4-FFF2-40B4-BE49-F238E27FC236}">
                  <a16:creationId xmlns:a16="http://schemas.microsoft.com/office/drawing/2014/main" id="{F068B0DA-BAFB-4640-B0D9-1F36460D3924}"/>
                </a:ext>
              </a:extLst>
            </xdr:cNvPr>
            <xdr:cNvSpPr/>
          </xdr:nvSpPr>
          <xdr:spPr>
            <a:xfrm>
              <a:off x="5432700" y="4315620"/>
              <a:ext cx="4500000" cy="3240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2" name="TextBox 221">
              <a:extLst>
                <a:ext uri="{FF2B5EF4-FFF2-40B4-BE49-F238E27FC236}">
                  <a16:creationId xmlns:a16="http://schemas.microsoft.com/office/drawing/2014/main" id="{423D1A13-DBA7-42C5-A6D6-1EEB44D79554}"/>
                </a:ext>
              </a:extLst>
            </xdr:cNvPr>
            <xdr:cNvSpPr txBox="1"/>
          </xdr:nvSpPr>
          <xdr:spPr>
            <a:xfrm>
              <a:off x="5836920" y="4361340"/>
              <a:ext cx="28194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rPr>
                <a:t>Bảng</a:t>
              </a:r>
              <a:r>
                <a:rPr lang="en-US" sz="1100" b="1" baseline="0">
                  <a:solidFill>
                    <a:srgbClr val="00B0F0"/>
                  </a:solidFill>
                </a:rPr>
                <a:t> thống kê Thu - Chi qua các tháng</a:t>
              </a:r>
              <a:endParaRPr lang="en-US" sz="1100" b="1">
                <a:solidFill>
                  <a:srgbClr val="00B0F0"/>
                </a:solidFill>
              </a:endParaRPr>
            </a:p>
          </xdr:txBody>
        </xdr:sp>
        <xdr:cxnSp macro="">
          <xdr:nvCxnSpPr>
            <xdr:cNvPr id="223" name="Straight Connector 222">
              <a:extLst>
                <a:ext uri="{FF2B5EF4-FFF2-40B4-BE49-F238E27FC236}">
                  <a16:creationId xmlns:a16="http://schemas.microsoft.com/office/drawing/2014/main" id="{AAC85463-57EC-4382-A821-01B4B2FA6B1E}"/>
                </a:ext>
              </a:extLst>
            </xdr:cNvPr>
            <xdr:cNvCxnSpPr/>
          </xdr:nvCxnSpPr>
          <xdr:spPr>
            <a:xfrm>
              <a:off x="5612700" y="4922160"/>
              <a:ext cx="4140000" cy="0"/>
            </a:xfrm>
            <a:prstGeom prst="line">
              <a:avLst/>
            </a:prstGeom>
            <a:ln>
              <a:solidFill>
                <a:schemeClr val="bg1">
                  <a:lumMod val="50000"/>
                </a:schemeClr>
              </a:solidFill>
            </a:ln>
          </xdr:spPr>
          <xdr:style>
            <a:lnRef idx="1">
              <a:schemeClr val="dk1"/>
            </a:lnRef>
            <a:fillRef idx="0">
              <a:schemeClr val="dk1"/>
            </a:fillRef>
            <a:effectRef idx="0">
              <a:schemeClr val="dk1"/>
            </a:effectRef>
            <a:fontRef idx="minor">
              <a:schemeClr val="tx1"/>
            </a:fontRef>
          </xdr:style>
        </xdr:cxnSp>
        <xdr:sp macro="" textlink="">
          <xdr:nvSpPr>
            <xdr:cNvPr id="224" name="TextBox 223">
              <a:extLst>
                <a:ext uri="{FF2B5EF4-FFF2-40B4-BE49-F238E27FC236}">
                  <a16:creationId xmlns:a16="http://schemas.microsoft.com/office/drawing/2014/main" id="{22C01570-875A-4F25-A2F2-DB2D97AA7151}"/>
                </a:ext>
              </a:extLst>
            </xdr:cNvPr>
            <xdr:cNvSpPr txBox="1"/>
          </xdr:nvSpPr>
          <xdr:spPr>
            <a:xfrm>
              <a:off x="5560695" y="466725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Tháng</a:t>
              </a:r>
            </a:p>
          </xdr:txBody>
        </xdr:sp>
        <xdr:sp macro="" textlink="">
          <xdr:nvSpPr>
            <xdr:cNvPr id="225" name="TextBox 224">
              <a:extLst>
                <a:ext uri="{FF2B5EF4-FFF2-40B4-BE49-F238E27FC236}">
                  <a16:creationId xmlns:a16="http://schemas.microsoft.com/office/drawing/2014/main" id="{25222E21-7DD3-49AB-AF51-236B2A387941}"/>
                </a:ext>
              </a:extLst>
            </xdr:cNvPr>
            <xdr:cNvSpPr txBox="1"/>
          </xdr:nvSpPr>
          <xdr:spPr>
            <a:xfrm>
              <a:off x="6400800" y="466725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Thu</a:t>
              </a:r>
            </a:p>
          </xdr:txBody>
        </xdr:sp>
        <xdr:sp macro="" textlink="">
          <xdr:nvSpPr>
            <xdr:cNvPr id="226" name="TextBox 225">
              <a:extLst>
                <a:ext uri="{FF2B5EF4-FFF2-40B4-BE49-F238E27FC236}">
                  <a16:creationId xmlns:a16="http://schemas.microsoft.com/office/drawing/2014/main" id="{3B855D42-485E-4F25-9248-3F9FD8EF373C}"/>
                </a:ext>
              </a:extLst>
            </xdr:cNvPr>
            <xdr:cNvSpPr txBox="1"/>
          </xdr:nvSpPr>
          <xdr:spPr>
            <a:xfrm>
              <a:off x="7612380" y="466725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Chi</a:t>
              </a:r>
            </a:p>
          </xdr:txBody>
        </xdr:sp>
        <xdr:sp macro="" textlink="">
          <xdr:nvSpPr>
            <xdr:cNvPr id="227" name="TextBox 226">
              <a:extLst>
                <a:ext uri="{FF2B5EF4-FFF2-40B4-BE49-F238E27FC236}">
                  <a16:creationId xmlns:a16="http://schemas.microsoft.com/office/drawing/2014/main" id="{458DDED6-3250-45DB-A3DA-D93915EE52BA}"/>
                </a:ext>
              </a:extLst>
            </xdr:cNvPr>
            <xdr:cNvSpPr txBox="1"/>
          </xdr:nvSpPr>
          <xdr:spPr>
            <a:xfrm>
              <a:off x="8816340" y="4667250"/>
              <a:ext cx="82296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Chênh</a:t>
              </a:r>
              <a:r>
                <a:rPr lang="en-US" sz="1100" baseline="0">
                  <a:solidFill>
                    <a:schemeClr val="bg1"/>
                  </a:solidFill>
                </a:rPr>
                <a:t> lệch</a:t>
              </a:r>
              <a:endParaRPr lang="en-US" sz="1100">
                <a:solidFill>
                  <a:schemeClr val="bg1"/>
                </a:solidFill>
              </a:endParaRPr>
            </a:p>
          </xdr:txBody>
        </xdr:sp>
        <xdr:sp macro="" textlink="">
          <xdr:nvSpPr>
            <xdr:cNvPr id="228" name="TextBox 227">
              <a:extLst>
                <a:ext uri="{FF2B5EF4-FFF2-40B4-BE49-F238E27FC236}">
                  <a16:creationId xmlns:a16="http://schemas.microsoft.com/office/drawing/2014/main" id="{C9286163-ABAA-4A44-BA84-3F2C7DDB1440}"/>
                </a:ext>
              </a:extLst>
            </xdr:cNvPr>
            <xdr:cNvSpPr txBox="1"/>
          </xdr:nvSpPr>
          <xdr:spPr>
            <a:xfrm>
              <a:off x="5626635" y="491490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a:t>
              </a:r>
            </a:p>
          </xdr:txBody>
        </xdr:sp>
        <xdr:sp macro="" textlink="">
          <xdr:nvSpPr>
            <xdr:cNvPr id="229" name="TextBox 228">
              <a:extLst>
                <a:ext uri="{FF2B5EF4-FFF2-40B4-BE49-F238E27FC236}">
                  <a16:creationId xmlns:a16="http://schemas.microsoft.com/office/drawing/2014/main" id="{B04376B2-6C86-4E38-84FE-4F086EFC4D86}"/>
                </a:ext>
              </a:extLst>
            </xdr:cNvPr>
            <xdr:cNvSpPr txBox="1"/>
          </xdr:nvSpPr>
          <xdr:spPr>
            <a:xfrm>
              <a:off x="5626635" y="5107132"/>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2</a:t>
              </a:r>
            </a:p>
          </xdr:txBody>
        </xdr:sp>
        <xdr:sp macro="" textlink="">
          <xdr:nvSpPr>
            <xdr:cNvPr id="230" name="TextBox 229">
              <a:extLst>
                <a:ext uri="{FF2B5EF4-FFF2-40B4-BE49-F238E27FC236}">
                  <a16:creationId xmlns:a16="http://schemas.microsoft.com/office/drawing/2014/main" id="{49FA4C12-D7D9-47B9-A6DC-C750591EF827}"/>
                </a:ext>
              </a:extLst>
            </xdr:cNvPr>
            <xdr:cNvSpPr txBox="1"/>
          </xdr:nvSpPr>
          <xdr:spPr>
            <a:xfrm>
              <a:off x="5626635" y="5299364"/>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3</a:t>
              </a:r>
            </a:p>
          </xdr:txBody>
        </xdr:sp>
        <xdr:sp macro="" textlink="">
          <xdr:nvSpPr>
            <xdr:cNvPr id="231" name="TextBox 230">
              <a:extLst>
                <a:ext uri="{FF2B5EF4-FFF2-40B4-BE49-F238E27FC236}">
                  <a16:creationId xmlns:a16="http://schemas.microsoft.com/office/drawing/2014/main" id="{37D0A55C-325E-42ED-8E96-80B7E3760B56}"/>
                </a:ext>
              </a:extLst>
            </xdr:cNvPr>
            <xdr:cNvSpPr txBox="1"/>
          </xdr:nvSpPr>
          <xdr:spPr>
            <a:xfrm>
              <a:off x="5626635" y="5491596"/>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4</a:t>
              </a:r>
            </a:p>
          </xdr:txBody>
        </xdr:sp>
        <xdr:sp macro="" textlink="">
          <xdr:nvSpPr>
            <xdr:cNvPr id="232" name="TextBox 231">
              <a:extLst>
                <a:ext uri="{FF2B5EF4-FFF2-40B4-BE49-F238E27FC236}">
                  <a16:creationId xmlns:a16="http://schemas.microsoft.com/office/drawing/2014/main" id="{0F2B6945-CA37-4F38-BD8F-9A441AC0051D}"/>
                </a:ext>
              </a:extLst>
            </xdr:cNvPr>
            <xdr:cNvSpPr txBox="1"/>
          </xdr:nvSpPr>
          <xdr:spPr>
            <a:xfrm>
              <a:off x="5626635" y="5683828"/>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5</a:t>
              </a:r>
            </a:p>
          </xdr:txBody>
        </xdr:sp>
        <xdr:sp macro="" textlink="">
          <xdr:nvSpPr>
            <xdr:cNvPr id="233" name="TextBox 232">
              <a:extLst>
                <a:ext uri="{FF2B5EF4-FFF2-40B4-BE49-F238E27FC236}">
                  <a16:creationId xmlns:a16="http://schemas.microsoft.com/office/drawing/2014/main" id="{75AE2300-648D-4254-A8CB-4586C53E350F}"/>
                </a:ext>
              </a:extLst>
            </xdr:cNvPr>
            <xdr:cNvSpPr txBox="1"/>
          </xdr:nvSpPr>
          <xdr:spPr>
            <a:xfrm>
              <a:off x="5626635" y="587606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6</a:t>
              </a:r>
            </a:p>
          </xdr:txBody>
        </xdr:sp>
        <xdr:sp macro="" textlink="">
          <xdr:nvSpPr>
            <xdr:cNvPr id="234" name="TextBox 233">
              <a:extLst>
                <a:ext uri="{FF2B5EF4-FFF2-40B4-BE49-F238E27FC236}">
                  <a16:creationId xmlns:a16="http://schemas.microsoft.com/office/drawing/2014/main" id="{12EEEF7D-8B97-4B7F-97E1-39AF801300D2}"/>
                </a:ext>
              </a:extLst>
            </xdr:cNvPr>
            <xdr:cNvSpPr txBox="1"/>
          </xdr:nvSpPr>
          <xdr:spPr>
            <a:xfrm>
              <a:off x="5626635" y="6068292"/>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7</a:t>
              </a:r>
            </a:p>
          </xdr:txBody>
        </xdr:sp>
        <xdr:sp macro="" textlink="">
          <xdr:nvSpPr>
            <xdr:cNvPr id="235" name="TextBox 234">
              <a:extLst>
                <a:ext uri="{FF2B5EF4-FFF2-40B4-BE49-F238E27FC236}">
                  <a16:creationId xmlns:a16="http://schemas.microsoft.com/office/drawing/2014/main" id="{177F7183-A2B4-4EC7-983C-6B123315C785}"/>
                </a:ext>
              </a:extLst>
            </xdr:cNvPr>
            <xdr:cNvSpPr txBox="1"/>
          </xdr:nvSpPr>
          <xdr:spPr>
            <a:xfrm>
              <a:off x="5626635" y="6260524"/>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8</a:t>
              </a:r>
            </a:p>
          </xdr:txBody>
        </xdr:sp>
        <xdr:sp macro="" textlink="">
          <xdr:nvSpPr>
            <xdr:cNvPr id="236" name="TextBox 235">
              <a:extLst>
                <a:ext uri="{FF2B5EF4-FFF2-40B4-BE49-F238E27FC236}">
                  <a16:creationId xmlns:a16="http://schemas.microsoft.com/office/drawing/2014/main" id="{F9D071FB-6530-46C4-9011-E59F4D8F3AB4}"/>
                </a:ext>
              </a:extLst>
            </xdr:cNvPr>
            <xdr:cNvSpPr txBox="1"/>
          </xdr:nvSpPr>
          <xdr:spPr>
            <a:xfrm>
              <a:off x="5626635" y="6452756"/>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9</a:t>
              </a:r>
            </a:p>
          </xdr:txBody>
        </xdr:sp>
        <xdr:sp macro="" textlink="">
          <xdr:nvSpPr>
            <xdr:cNvPr id="237" name="TextBox 236">
              <a:extLst>
                <a:ext uri="{FF2B5EF4-FFF2-40B4-BE49-F238E27FC236}">
                  <a16:creationId xmlns:a16="http://schemas.microsoft.com/office/drawing/2014/main" id="{D3200EBF-B527-4D6F-BE7E-C25C29995175}"/>
                </a:ext>
              </a:extLst>
            </xdr:cNvPr>
            <xdr:cNvSpPr txBox="1"/>
          </xdr:nvSpPr>
          <xdr:spPr>
            <a:xfrm>
              <a:off x="5626635" y="6644988"/>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10</a:t>
              </a:r>
            </a:p>
          </xdr:txBody>
        </xdr:sp>
        <xdr:sp macro="" textlink="">
          <xdr:nvSpPr>
            <xdr:cNvPr id="238" name="TextBox 237">
              <a:extLst>
                <a:ext uri="{FF2B5EF4-FFF2-40B4-BE49-F238E27FC236}">
                  <a16:creationId xmlns:a16="http://schemas.microsoft.com/office/drawing/2014/main" id="{095DEAA5-F5C3-4541-BBE2-AD3AB36C3CDE}"/>
                </a:ext>
              </a:extLst>
            </xdr:cNvPr>
            <xdr:cNvSpPr txBox="1"/>
          </xdr:nvSpPr>
          <xdr:spPr>
            <a:xfrm>
              <a:off x="5626635" y="683722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11</a:t>
              </a:r>
            </a:p>
          </xdr:txBody>
        </xdr:sp>
        <xdr:sp macro="" textlink="">
          <xdr:nvSpPr>
            <xdr:cNvPr id="239" name="TextBox 238">
              <a:extLst>
                <a:ext uri="{FF2B5EF4-FFF2-40B4-BE49-F238E27FC236}">
                  <a16:creationId xmlns:a16="http://schemas.microsoft.com/office/drawing/2014/main" id="{77FE35A6-D633-4053-8D67-91F0E113F398}"/>
                </a:ext>
              </a:extLst>
            </xdr:cNvPr>
            <xdr:cNvSpPr txBox="1"/>
          </xdr:nvSpPr>
          <xdr:spPr>
            <a:xfrm>
              <a:off x="5626635" y="702945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12</a:t>
              </a:r>
            </a:p>
          </xdr:txBody>
        </xdr:sp>
        <xdr:cxnSp macro="">
          <xdr:nvCxnSpPr>
            <xdr:cNvPr id="240" name="Straight Connector 239">
              <a:extLst>
                <a:ext uri="{FF2B5EF4-FFF2-40B4-BE49-F238E27FC236}">
                  <a16:creationId xmlns:a16="http://schemas.microsoft.com/office/drawing/2014/main" id="{EB9E7B8B-221A-4B98-A47B-0E00D25FF63D}"/>
                </a:ext>
              </a:extLst>
            </xdr:cNvPr>
            <xdr:cNvCxnSpPr/>
          </xdr:nvCxnSpPr>
          <xdr:spPr>
            <a:xfrm>
              <a:off x="5612700" y="7265310"/>
              <a:ext cx="4140000" cy="0"/>
            </a:xfrm>
            <a:prstGeom prst="line">
              <a:avLst/>
            </a:prstGeom>
            <a:ln>
              <a:solidFill>
                <a:schemeClr val="bg1">
                  <a:lumMod val="50000"/>
                </a:schemeClr>
              </a:solidFill>
            </a:ln>
          </xdr:spPr>
          <xdr:style>
            <a:lnRef idx="1">
              <a:schemeClr val="dk1"/>
            </a:lnRef>
            <a:fillRef idx="0">
              <a:schemeClr val="dk1"/>
            </a:fillRef>
            <a:effectRef idx="0">
              <a:schemeClr val="dk1"/>
            </a:effectRef>
            <a:fontRef idx="minor">
              <a:schemeClr val="tx1"/>
            </a:fontRef>
          </xdr:style>
        </xdr:cxnSp>
        <xdr:sp macro="" textlink="">
          <xdr:nvSpPr>
            <xdr:cNvPr id="241" name="TextBox 240">
              <a:extLst>
                <a:ext uri="{FF2B5EF4-FFF2-40B4-BE49-F238E27FC236}">
                  <a16:creationId xmlns:a16="http://schemas.microsoft.com/office/drawing/2014/main" id="{099083A6-D4C6-4B5E-9930-50B6D7A49B85}"/>
                </a:ext>
              </a:extLst>
            </xdr:cNvPr>
            <xdr:cNvSpPr txBox="1"/>
          </xdr:nvSpPr>
          <xdr:spPr>
            <a:xfrm>
              <a:off x="5594985" y="727710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C000"/>
                  </a:solidFill>
                </a:rPr>
                <a:t>Tổng</a:t>
              </a:r>
            </a:p>
          </xdr:txBody>
        </xdr:sp>
        <xdr:sp macro="" textlink="TONG_HOP!J33">
          <xdr:nvSpPr>
            <xdr:cNvPr id="242" name="TextBox 241">
              <a:extLst>
                <a:ext uri="{FF2B5EF4-FFF2-40B4-BE49-F238E27FC236}">
                  <a16:creationId xmlns:a16="http://schemas.microsoft.com/office/drawing/2014/main" id="{BB06E48E-781D-40DB-AA92-2659A0701CFE}"/>
                </a:ext>
              </a:extLst>
            </xdr:cNvPr>
            <xdr:cNvSpPr txBox="1"/>
          </xdr:nvSpPr>
          <xdr:spPr>
            <a:xfrm>
              <a:off x="6130290" y="727710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CAE141-2C7F-442E-8075-F607D6E50C21}" type="TxLink">
                <a:rPr lang="en-US" sz="1100" b="1" i="0" u="none" strike="noStrike">
                  <a:solidFill>
                    <a:srgbClr val="FFC000"/>
                  </a:solidFill>
                  <a:latin typeface="Calibri"/>
                  <a:cs typeface="Calibri"/>
                </a:rPr>
                <a:pPr algn="ctr"/>
                <a:t> 42,980,000 </a:t>
              </a:fld>
              <a:endParaRPr lang="en-US" sz="1100" b="1">
                <a:solidFill>
                  <a:srgbClr val="FFC000"/>
                </a:solidFill>
              </a:endParaRPr>
            </a:p>
          </xdr:txBody>
        </xdr:sp>
        <xdr:sp macro="" textlink="TONG_HOP!J21">
          <xdr:nvSpPr>
            <xdr:cNvPr id="243" name="TextBox 242">
              <a:extLst>
                <a:ext uri="{FF2B5EF4-FFF2-40B4-BE49-F238E27FC236}">
                  <a16:creationId xmlns:a16="http://schemas.microsoft.com/office/drawing/2014/main" id="{17D0DFFA-C493-4596-B492-677AE89EBD13}"/>
                </a:ext>
              </a:extLst>
            </xdr:cNvPr>
            <xdr:cNvSpPr txBox="1"/>
          </xdr:nvSpPr>
          <xdr:spPr>
            <a:xfrm>
              <a:off x="6130290" y="491871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7E61F14-2B5E-4A15-A27E-CBEB7C81B778}" type="TxLink">
                <a:rPr lang="en-US" sz="1100" b="0" i="0" u="none" strike="noStrike">
                  <a:solidFill>
                    <a:srgbClr val="0ECB74"/>
                  </a:solidFill>
                  <a:latin typeface="Calibri"/>
                  <a:cs typeface="Calibri"/>
                </a:rPr>
                <a:pPr algn="r"/>
                <a:t> 7,400,000 </a:t>
              </a:fld>
              <a:endParaRPr lang="en-US" sz="1100">
                <a:solidFill>
                  <a:srgbClr val="0ECB74"/>
                </a:solidFill>
              </a:endParaRPr>
            </a:p>
          </xdr:txBody>
        </xdr:sp>
        <xdr:sp macro="" textlink="TONG_HOP!J22">
          <xdr:nvSpPr>
            <xdr:cNvPr id="244" name="TextBox 243">
              <a:extLst>
                <a:ext uri="{FF2B5EF4-FFF2-40B4-BE49-F238E27FC236}">
                  <a16:creationId xmlns:a16="http://schemas.microsoft.com/office/drawing/2014/main" id="{1FEB7EA0-8A03-44AA-B8F4-30D5BE13B3AE}"/>
                </a:ext>
              </a:extLst>
            </xdr:cNvPr>
            <xdr:cNvSpPr txBox="1"/>
          </xdr:nvSpPr>
          <xdr:spPr>
            <a:xfrm>
              <a:off x="6130290" y="5107323"/>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F10D0A82-6332-4EB1-9144-23F066B50389}" type="TxLink">
                <a:rPr lang="en-US" sz="1100" b="0" i="0" u="none" strike="noStrike">
                  <a:solidFill>
                    <a:srgbClr val="0ECB74"/>
                  </a:solidFill>
                  <a:latin typeface="Calibri"/>
                  <a:cs typeface="Calibri"/>
                </a:rPr>
                <a:pPr algn="r"/>
                <a:t> 7,300,000 </a:t>
              </a:fld>
              <a:endParaRPr lang="en-US" sz="1100">
                <a:solidFill>
                  <a:srgbClr val="0ECB74"/>
                </a:solidFill>
              </a:endParaRPr>
            </a:p>
          </xdr:txBody>
        </xdr:sp>
        <xdr:sp macro="" textlink="TONG_HOP!J23">
          <xdr:nvSpPr>
            <xdr:cNvPr id="245" name="TextBox 244">
              <a:extLst>
                <a:ext uri="{FF2B5EF4-FFF2-40B4-BE49-F238E27FC236}">
                  <a16:creationId xmlns:a16="http://schemas.microsoft.com/office/drawing/2014/main" id="{7E38AEC3-25C8-42AD-821A-9FA8D8F92B57}"/>
                </a:ext>
              </a:extLst>
            </xdr:cNvPr>
            <xdr:cNvSpPr txBox="1"/>
          </xdr:nvSpPr>
          <xdr:spPr>
            <a:xfrm>
              <a:off x="6130290" y="5295936"/>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687CB7A-F7CF-494E-85EA-1C0D32B957BE}" type="TxLink">
                <a:rPr lang="en-US" sz="1100" b="0" i="0" u="none" strike="noStrike">
                  <a:solidFill>
                    <a:srgbClr val="0ECB74"/>
                  </a:solidFill>
                  <a:latin typeface="Calibri"/>
                  <a:cs typeface="Calibri"/>
                </a:rPr>
                <a:pPr algn="r"/>
                <a:t> 7,950,000 </a:t>
              </a:fld>
              <a:endParaRPr lang="en-US" sz="1100">
                <a:solidFill>
                  <a:srgbClr val="0ECB74"/>
                </a:solidFill>
              </a:endParaRPr>
            </a:p>
          </xdr:txBody>
        </xdr:sp>
        <xdr:sp macro="" textlink="TONG_HOP!J24">
          <xdr:nvSpPr>
            <xdr:cNvPr id="246" name="TextBox 245">
              <a:extLst>
                <a:ext uri="{FF2B5EF4-FFF2-40B4-BE49-F238E27FC236}">
                  <a16:creationId xmlns:a16="http://schemas.microsoft.com/office/drawing/2014/main" id="{119DC4A3-A4F7-49F4-8DA5-A7C7B14B5910}"/>
                </a:ext>
              </a:extLst>
            </xdr:cNvPr>
            <xdr:cNvSpPr txBox="1"/>
          </xdr:nvSpPr>
          <xdr:spPr>
            <a:xfrm>
              <a:off x="6130290" y="5484549"/>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5F0F656-1606-4851-AF31-CB2B6CE0F248}" type="TxLink">
                <a:rPr lang="en-US" sz="1100" b="0" i="0" u="none" strike="noStrike">
                  <a:solidFill>
                    <a:srgbClr val="0ECB74"/>
                  </a:solidFill>
                  <a:latin typeface="Calibri"/>
                  <a:cs typeface="Calibri"/>
                </a:rPr>
                <a:pPr algn="r"/>
                <a:t> 6,400,000 </a:t>
              </a:fld>
              <a:endParaRPr lang="en-US" sz="1100">
                <a:solidFill>
                  <a:srgbClr val="0ECB74"/>
                </a:solidFill>
              </a:endParaRPr>
            </a:p>
          </xdr:txBody>
        </xdr:sp>
        <xdr:sp macro="" textlink="TONG_HOP!J25">
          <xdr:nvSpPr>
            <xdr:cNvPr id="247" name="TextBox 246">
              <a:extLst>
                <a:ext uri="{FF2B5EF4-FFF2-40B4-BE49-F238E27FC236}">
                  <a16:creationId xmlns:a16="http://schemas.microsoft.com/office/drawing/2014/main" id="{C8A5B647-0E86-4923-8B41-353B9C5114F7}"/>
                </a:ext>
              </a:extLst>
            </xdr:cNvPr>
            <xdr:cNvSpPr txBox="1"/>
          </xdr:nvSpPr>
          <xdr:spPr>
            <a:xfrm>
              <a:off x="6130290" y="5673162"/>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18C20DA-FBEC-444D-AD26-D2E9A9D11184}" type="TxLink">
                <a:rPr lang="en-US" sz="1100" b="0" i="0" u="none" strike="noStrike">
                  <a:solidFill>
                    <a:srgbClr val="0ECB74"/>
                  </a:solidFill>
                  <a:latin typeface="Calibri"/>
                  <a:cs typeface="Calibri"/>
                </a:rPr>
                <a:pPr algn="r"/>
                <a:t> 6,950,000 </a:t>
              </a:fld>
              <a:endParaRPr lang="en-US" sz="1100">
                <a:solidFill>
                  <a:srgbClr val="0ECB74"/>
                </a:solidFill>
              </a:endParaRPr>
            </a:p>
          </xdr:txBody>
        </xdr:sp>
        <xdr:sp macro="" textlink="TONG_HOP!J26">
          <xdr:nvSpPr>
            <xdr:cNvPr id="248" name="TextBox 247">
              <a:extLst>
                <a:ext uri="{FF2B5EF4-FFF2-40B4-BE49-F238E27FC236}">
                  <a16:creationId xmlns:a16="http://schemas.microsoft.com/office/drawing/2014/main" id="{88FBC55E-7552-4571-AF21-D718D309C5C3}"/>
                </a:ext>
              </a:extLst>
            </xdr:cNvPr>
            <xdr:cNvSpPr txBox="1"/>
          </xdr:nvSpPr>
          <xdr:spPr>
            <a:xfrm>
              <a:off x="6130290" y="5861775"/>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FF7E802B-F595-41D8-8E23-0AC1C4C5968A}" type="TxLink">
                <a:rPr lang="en-US" sz="1100" b="0" i="0" u="none" strike="noStrike">
                  <a:solidFill>
                    <a:srgbClr val="0ECB74"/>
                  </a:solidFill>
                  <a:latin typeface="Calibri"/>
                  <a:cs typeface="Calibri"/>
                </a:rPr>
                <a:pPr algn="r"/>
                <a:t> 6,980,000 </a:t>
              </a:fld>
              <a:endParaRPr lang="en-US" sz="1100">
                <a:solidFill>
                  <a:srgbClr val="0ECB74"/>
                </a:solidFill>
              </a:endParaRPr>
            </a:p>
          </xdr:txBody>
        </xdr:sp>
        <xdr:sp macro="" textlink="TONG_HOP!J27">
          <xdr:nvSpPr>
            <xdr:cNvPr id="249" name="TextBox 248">
              <a:extLst>
                <a:ext uri="{FF2B5EF4-FFF2-40B4-BE49-F238E27FC236}">
                  <a16:creationId xmlns:a16="http://schemas.microsoft.com/office/drawing/2014/main" id="{A73113C6-D512-44AB-B81B-675408880707}"/>
                </a:ext>
              </a:extLst>
            </xdr:cNvPr>
            <xdr:cNvSpPr txBox="1"/>
          </xdr:nvSpPr>
          <xdr:spPr>
            <a:xfrm>
              <a:off x="6130290" y="6050388"/>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894C5E8C-7A4A-4B90-B968-4B379267764E}"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8">
          <xdr:nvSpPr>
            <xdr:cNvPr id="250" name="TextBox 249">
              <a:extLst>
                <a:ext uri="{FF2B5EF4-FFF2-40B4-BE49-F238E27FC236}">
                  <a16:creationId xmlns:a16="http://schemas.microsoft.com/office/drawing/2014/main" id="{B474171F-D917-49FC-A92A-03972F09954C}"/>
                </a:ext>
              </a:extLst>
            </xdr:cNvPr>
            <xdr:cNvSpPr txBox="1"/>
          </xdr:nvSpPr>
          <xdr:spPr>
            <a:xfrm>
              <a:off x="6130290" y="6239001"/>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AF9B6BD-165B-4C74-8D92-D44FA2552F3C}"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9">
          <xdr:nvSpPr>
            <xdr:cNvPr id="251" name="TextBox 250">
              <a:extLst>
                <a:ext uri="{FF2B5EF4-FFF2-40B4-BE49-F238E27FC236}">
                  <a16:creationId xmlns:a16="http://schemas.microsoft.com/office/drawing/2014/main" id="{7A62A2C0-055B-49F9-9976-511413970E09}"/>
                </a:ext>
              </a:extLst>
            </xdr:cNvPr>
            <xdr:cNvSpPr txBox="1"/>
          </xdr:nvSpPr>
          <xdr:spPr>
            <a:xfrm>
              <a:off x="6130290" y="6427614"/>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76693CAB-65EC-4D00-8CFA-1B52A0D2624C}"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30">
          <xdr:nvSpPr>
            <xdr:cNvPr id="252" name="TextBox 251">
              <a:extLst>
                <a:ext uri="{FF2B5EF4-FFF2-40B4-BE49-F238E27FC236}">
                  <a16:creationId xmlns:a16="http://schemas.microsoft.com/office/drawing/2014/main" id="{6EFBB5FA-EFC5-4A48-B4E8-2C1E7653FA70}"/>
                </a:ext>
              </a:extLst>
            </xdr:cNvPr>
            <xdr:cNvSpPr txBox="1"/>
          </xdr:nvSpPr>
          <xdr:spPr>
            <a:xfrm>
              <a:off x="6130290" y="6616227"/>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1F4F1458-18D5-4296-A560-299190D2DEA1}"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31">
          <xdr:nvSpPr>
            <xdr:cNvPr id="253" name="TextBox 252">
              <a:extLst>
                <a:ext uri="{FF2B5EF4-FFF2-40B4-BE49-F238E27FC236}">
                  <a16:creationId xmlns:a16="http://schemas.microsoft.com/office/drawing/2014/main" id="{8B59720E-806D-42D9-9BDC-20F64DBFA831}"/>
                </a:ext>
              </a:extLst>
            </xdr:cNvPr>
            <xdr:cNvSpPr txBox="1"/>
          </xdr:nvSpPr>
          <xdr:spPr>
            <a:xfrm>
              <a:off x="6130290" y="680484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9329F574-1F28-4EAD-B7D4-260F63E1F8AC}"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32">
          <xdr:nvSpPr>
            <xdr:cNvPr id="254" name="TextBox 253">
              <a:extLst>
                <a:ext uri="{FF2B5EF4-FFF2-40B4-BE49-F238E27FC236}">
                  <a16:creationId xmlns:a16="http://schemas.microsoft.com/office/drawing/2014/main" id="{399CDA62-E66B-43E0-9DDA-D7D741667678}"/>
                </a:ext>
              </a:extLst>
            </xdr:cNvPr>
            <xdr:cNvSpPr txBox="1"/>
          </xdr:nvSpPr>
          <xdr:spPr>
            <a:xfrm>
              <a:off x="6130290" y="699345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43990CA-AA2D-4F29-A892-0D01384C4439}"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K33">
          <xdr:nvSpPr>
            <xdr:cNvPr id="255" name="TextBox 254">
              <a:extLst>
                <a:ext uri="{FF2B5EF4-FFF2-40B4-BE49-F238E27FC236}">
                  <a16:creationId xmlns:a16="http://schemas.microsoft.com/office/drawing/2014/main" id="{5F2B0AC7-213A-4AD9-B42C-AE3FF75ACA06}"/>
                </a:ext>
              </a:extLst>
            </xdr:cNvPr>
            <xdr:cNvSpPr txBox="1"/>
          </xdr:nvSpPr>
          <xdr:spPr>
            <a:xfrm>
              <a:off x="7395210" y="727710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13A8C8-1ACF-4022-BACE-8D199DBC4EBD}" type="TxLink">
                <a:rPr lang="en-US" sz="1100" b="1" i="0" u="none" strike="noStrike">
                  <a:solidFill>
                    <a:srgbClr val="FFC000"/>
                  </a:solidFill>
                  <a:latin typeface="Calibri"/>
                  <a:cs typeface="Calibri"/>
                </a:rPr>
                <a:pPr algn="ctr"/>
                <a:t> 31,980,000 </a:t>
              </a:fld>
              <a:endParaRPr lang="en-US" sz="1100" b="1">
                <a:solidFill>
                  <a:srgbClr val="FFC000"/>
                </a:solidFill>
              </a:endParaRPr>
            </a:p>
          </xdr:txBody>
        </xdr:sp>
        <xdr:sp macro="" textlink="TONG_HOP!K21">
          <xdr:nvSpPr>
            <xdr:cNvPr id="256" name="TextBox 255">
              <a:extLst>
                <a:ext uri="{FF2B5EF4-FFF2-40B4-BE49-F238E27FC236}">
                  <a16:creationId xmlns:a16="http://schemas.microsoft.com/office/drawing/2014/main" id="{49225994-87C2-44A9-8D3F-6E8C520AE221}"/>
                </a:ext>
              </a:extLst>
            </xdr:cNvPr>
            <xdr:cNvSpPr txBox="1"/>
          </xdr:nvSpPr>
          <xdr:spPr>
            <a:xfrm>
              <a:off x="7395210" y="491871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1E3C48D-E72B-47C5-9E71-101A2E331D95}" type="TxLink">
                <a:rPr lang="en-US" sz="1100" b="0" i="0" u="none" strike="noStrike">
                  <a:solidFill>
                    <a:srgbClr val="F87C8B"/>
                  </a:solidFill>
                  <a:latin typeface="Calibri"/>
                  <a:cs typeface="Calibri"/>
                </a:rPr>
                <a:pPr algn="r"/>
                <a:t> 3,800,000 </a:t>
              </a:fld>
              <a:endParaRPr lang="en-US" sz="1100">
                <a:solidFill>
                  <a:srgbClr val="F87C8B"/>
                </a:solidFill>
              </a:endParaRPr>
            </a:p>
          </xdr:txBody>
        </xdr:sp>
        <xdr:sp macro="" textlink="TONG_HOP!K22">
          <xdr:nvSpPr>
            <xdr:cNvPr id="257" name="TextBox 256">
              <a:extLst>
                <a:ext uri="{FF2B5EF4-FFF2-40B4-BE49-F238E27FC236}">
                  <a16:creationId xmlns:a16="http://schemas.microsoft.com/office/drawing/2014/main" id="{2B659BF8-84C5-436A-BBFB-1B1D81B8C14D}"/>
                </a:ext>
              </a:extLst>
            </xdr:cNvPr>
            <xdr:cNvSpPr txBox="1"/>
          </xdr:nvSpPr>
          <xdr:spPr>
            <a:xfrm>
              <a:off x="7395210" y="5107323"/>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D8AE8CF-A1FD-4F09-B828-2E8210401181}" type="TxLink">
                <a:rPr lang="en-US" sz="1100" b="0" i="0" u="none" strike="noStrike">
                  <a:solidFill>
                    <a:srgbClr val="F87C8B"/>
                  </a:solidFill>
                  <a:latin typeface="Calibri"/>
                  <a:cs typeface="Calibri"/>
                </a:rPr>
                <a:pPr algn="r"/>
                <a:t> 7,700,000 </a:t>
              </a:fld>
              <a:endParaRPr lang="en-US" sz="1100">
                <a:solidFill>
                  <a:srgbClr val="F87C8B"/>
                </a:solidFill>
              </a:endParaRPr>
            </a:p>
          </xdr:txBody>
        </xdr:sp>
        <xdr:sp macro="" textlink="TONG_HOP!K23">
          <xdr:nvSpPr>
            <xdr:cNvPr id="258" name="TextBox 257">
              <a:extLst>
                <a:ext uri="{FF2B5EF4-FFF2-40B4-BE49-F238E27FC236}">
                  <a16:creationId xmlns:a16="http://schemas.microsoft.com/office/drawing/2014/main" id="{A69806CB-1987-44D1-ABF3-7C97D4AAF5C9}"/>
                </a:ext>
              </a:extLst>
            </xdr:cNvPr>
            <xdr:cNvSpPr txBox="1"/>
          </xdr:nvSpPr>
          <xdr:spPr>
            <a:xfrm>
              <a:off x="7395210" y="5295936"/>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74E982E-8626-4107-BDCA-365DB7033A74}" type="TxLink">
                <a:rPr lang="en-US" sz="1100" b="0" i="0" u="none" strike="noStrike">
                  <a:solidFill>
                    <a:srgbClr val="F87C8B"/>
                  </a:solidFill>
                  <a:latin typeface="Calibri"/>
                  <a:cs typeface="Calibri"/>
                </a:rPr>
                <a:pPr algn="r"/>
                <a:t> 5,000,000 </a:t>
              </a:fld>
              <a:endParaRPr lang="en-US" sz="1100">
                <a:solidFill>
                  <a:srgbClr val="F87C8B"/>
                </a:solidFill>
              </a:endParaRPr>
            </a:p>
          </xdr:txBody>
        </xdr:sp>
        <xdr:sp macro="" textlink="TONG_HOP!K24">
          <xdr:nvSpPr>
            <xdr:cNvPr id="259" name="TextBox 258">
              <a:extLst>
                <a:ext uri="{FF2B5EF4-FFF2-40B4-BE49-F238E27FC236}">
                  <a16:creationId xmlns:a16="http://schemas.microsoft.com/office/drawing/2014/main" id="{718FDB70-DB7A-454A-A1FE-40A58ED01FBE}"/>
                </a:ext>
              </a:extLst>
            </xdr:cNvPr>
            <xdr:cNvSpPr txBox="1"/>
          </xdr:nvSpPr>
          <xdr:spPr>
            <a:xfrm>
              <a:off x="7395210" y="5484549"/>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82B56E5-BF22-48CA-B9EE-CE28CF153953}" type="TxLink">
                <a:rPr lang="en-US" sz="1100" b="0" i="0" u="none" strike="noStrike">
                  <a:solidFill>
                    <a:srgbClr val="F87C8B"/>
                  </a:solidFill>
                  <a:latin typeface="Calibri"/>
                  <a:cs typeface="Calibri"/>
                </a:rPr>
                <a:pPr algn="r"/>
                <a:t> 5,200,000 </a:t>
              </a:fld>
              <a:endParaRPr lang="en-US" sz="1100">
                <a:solidFill>
                  <a:srgbClr val="F87C8B"/>
                </a:solidFill>
              </a:endParaRPr>
            </a:p>
          </xdr:txBody>
        </xdr:sp>
        <xdr:sp macro="" textlink="TONG_HOP!K25">
          <xdr:nvSpPr>
            <xdr:cNvPr id="260" name="TextBox 259">
              <a:extLst>
                <a:ext uri="{FF2B5EF4-FFF2-40B4-BE49-F238E27FC236}">
                  <a16:creationId xmlns:a16="http://schemas.microsoft.com/office/drawing/2014/main" id="{F07B0809-AF7B-48BA-86BB-25E86BA4805B}"/>
                </a:ext>
              </a:extLst>
            </xdr:cNvPr>
            <xdr:cNvSpPr txBox="1"/>
          </xdr:nvSpPr>
          <xdr:spPr>
            <a:xfrm>
              <a:off x="7395210" y="5673162"/>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80239B6-2CAB-4A83-A7BC-8A0A79CED6D2}" type="TxLink">
                <a:rPr lang="en-US" sz="1100" b="0" i="0" u="none" strike="noStrike">
                  <a:solidFill>
                    <a:srgbClr val="F87C8B"/>
                  </a:solidFill>
                  <a:latin typeface="Calibri"/>
                  <a:cs typeface="Calibri"/>
                </a:rPr>
                <a:pPr algn="r"/>
                <a:t> 4,980,000 </a:t>
              </a:fld>
              <a:endParaRPr lang="en-US" sz="1100">
                <a:solidFill>
                  <a:srgbClr val="F87C8B"/>
                </a:solidFill>
              </a:endParaRPr>
            </a:p>
          </xdr:txBody>
        </xdr:sp>
        <xdr:sp macro="" textlink="TONG_HOP!K26">
          <xdr:nvSpPr>
            <xdr:cNvPr id="261" name="TextBox 260">
              <a:extLst>
                <a:ext uri="{FF2B5EF4-FFF2-40B4-BE49-F238E27FC236}">
                  <a16:creationId xmlns:a16="http://schemas.microsoft.com/office/drawing/2014/main" id="{5A9EAEC8-74DF-4B7B-9DB6-6D9AFFDEC906}"/>
                </a:ext>
              </a:extLst>
            </xdr:cNvPr>
            <xdr:cNvSpPr txBox="1"/>
          </xdr:nvSpPr>
          <xdr:spPr>
            <a:xfrm>
              <a:off x="7395210" y="5861775"/>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853EBF0-E5B2-4458-95EB-CF878221653F}" type="TxLink">
                <a:rPr lang="en-US" sz="1100" b="0" i="0" u="none" strike="noStrike">
                  <a:solidFill>
                    <a:srgbClr val="F87C8B"/>
                  </a:solidFill>
                  <a:latin typeface="Calibri"/>
                  <a:cs typeface="Calibri"/>
                </a:rPr>
                <a:pPr algn="r"/>
                <a:t> 5,300,000 </a:t>
              </a:fld>
              <a:endParaRPr lang="en-US" sz="1100">
                <a:solidFill>
                  <a:srgbClr val="F87C8B"/>
                </a:solidFill>
              </a:endParaRPr>
            </a:p>
          </xdr:txBody>
        </xdr:sp>
        <xdr:sp macro="" textlink="TONG_HOP!K27">
          <xdr:nvSpPr>
            <xdr:cNvPr id="262" name="TextBox 261">
              <a:extLst>
                <a:ext uri="{FF2B5EF4-FFF2-40B4-BE49-F238E27FC236}">
                  <a16:creationId xmlns:a16="http://schemas.microsoft.com/office/drawing/2014/main" id="{16BF6D9E-027D-4768-B16E-03573F90AFE9}"/>
                </a:ext>
              </a:extLst>
            </xdr:cNvPr>
            <xdr:cNvSpPr txBox="1"/>
          </xdr:nvSpPr>
          <xdr:spPr>
            <a:xfrm>
              <a:off x="7395210" y="6050388"/>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4051566-7970-4C34-8EC8-9F83C4076417}"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8">
          <xdr:nvSpPr>
            <xdr:cNvPr id="263" name="TextBox 262">
              <a:extLst>
                <a:ext uri="{FF2B5EF4-FFF2-40B4-BE49-F238E27FC236}">
                  <a16:creationId xmlns:a16="http://schemas.microsoft.com/office/drawing/2014/main" id="{0C71F8FC-B63F-4881-8267-15F5E73BD19E}"/>
                </a:ext>
              </a:extLst>
            </xdr:cNvPr>
            <xdr:cNvSpPr txBox="1"/>
          </xdr:nvSpPr>
          <xdr:spPr>
            <a:xfrm>
              <a:off x="7395210" y="6239001"/>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9B7FD94-CA61-4F18-A448-C6E138FEB72A}"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9">
          <xdr:nvSpPr>
            <xdr:cNvPr id="264" name="TextBox 263">
              <a:extLst>
                <a:ext uri="{FF2B5EF4-FFF2-40B4-BE49-F238E27FC236}">
                  <a16:creationId xmlns:a16="http://schemas.microsoft.com/office/drawing/2014/main" id="{BF6D9F29-E356-4B17-B4F4-FC2542B2EB71}"/>
                </a:ext>
              </a:extLst>
            </xdr:cNvPr>
            <xdr:cNvSpPr txBox="1"/>
          </xdr:nvSpPr>
          <xdr:spPr>
            <a:xfrm>
              <a:off x="7395210" y="6427614"/>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12B6ACA-DB2D-4C92-B907-90F0618F0281}"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30">
          <xdr:nvSpPr>
            <xdr:cNvPr id="265" name="TextBox 264">
              <a:extLst>
                <a:ext uri="{FF2B5EF4-FFF2-40B4-BE49-F238E27FC236}">
                  <a16:creationId xmlns:a16="http://schemas.microsoft.com/office/drawing/2014/main" id="{632EB83A-B170-485C-8472-66B708801487}"/>
                </a:ext>
              </a:extLst>
            </xdr:cNvPr>
            <xdr:cNvSpPr txBox="1"/>
          </xdr:nvSpPr>
          <xdr:spPr>
            <a:xfrm>
              <a:off x="7395210" y="6616227"/>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AE8BEB6-D6A2-4126-88DE-D10DD2D6ED04}"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31">
          <xdr:nvSpPr>
            <xdr:cNvPr id="266" name="TextBox 265">
              <a:extLst>
                <a:ext uri="{FF2B5EF4-FFF2-40B4-BE49-F238E27FC236}">
                  <a16:creationId xmlns:a16="http://schemas.microsoft.com/office/drawing/2014/main" id="{EE55F116-CECB-4816-A166-75A3F454D15A}"/>
                </a:ext>
              </a:extLst>
            </xdr:cNvPr>
            <xdr:cNvSpPr txBox="1"/>
          </xdr:nvSpPr>
          <xdr:spPr>
            <a:xfrm>
              <a:off x="7395210" y="680484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BD837F9-41B7-42A0-8E36-CF55C00463B0}"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32">
          <xdr:nvSpPr>
            <xdr:cNvPr id="267" name="TextBox 266">
              <a:extLst>
                <a:ext uri="{FF2B5EF4-FFF2-40B4-BE49-F238E27FC236}">
                  <a16:creationId xmlns:a16="http://schemas.microsoft.com/office/drawing/2014/main" id="{A4A52EAE-9EFF-4771-96A4-E499C54C6FF6}"/>
                </a:ext>
              </a:extLst>
            </xdr:cNvPr>
            <xdr:cNvSpPr txBox="1"/>
          </xdr:nvSpPr>
          <xdr:spPr>
            <a:xfrm>
              <a:off x="7395210" y="699345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1D74257-B855-482F-93A0-5660E4543ED4}"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L33">
          <xdr:nvSpPr>
            <xdr:cNvPr id="268" name="TextBox 267">
              <a:extLst>
                <a:ext uri="{FF2B5EF4-FFF2-40B4-BE49-F238E27FC236}">
                  <a16:creationId xmlns:a16="http://schemas.microsoft.com/office/drawing/2014/main" id="{D3C38368-70B7-4C9F-A66E-BAB850E7B9B0}"/>
                </a:ext>
              </a:extLst>
            </xdr:cNvPr>
            <xdr:cNvSpPr txBox="1"/>
          </xdr:nvSpPr>
          <xdr:spPr>
            <a:xfrm>
              <a:off x="8763000" y="727710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1ADD19-295E-4C44-BF5F-F3F997436C12}" type="TxLink">
                <a:rPr lang="en-US" sz="1100" b="1" i="0" u="none" strike="noStrike">
                  <a:solidFill>
                    <a:srgbClr val="FFC000"/>
                  </a:solidFill>
                  <a:latin typeface="Calibri"/>
                  <a:cs typeface="Calibri"/>
                </a:rPr>
                <a:pPr algn="ctr"/>
                <a:t>11,000,000</a:t>
              </a:fld>
              <a:endParaRPr lang="en-US" sz="1100" b="1">
                <a:solidFill>
                  <a:srgbClr val="FFC000"/>
                </a:solidFill>
              </a:endParaRPr>
            </a:p>
          </xdr:txBody>
        </xdr:sp>
        <xdr:sp macro="" textlink="TONG_HOP!L21">
          <xdr:nvSpPr>
            <xdr:cNvPr id="269" name="TextBox 268">
              <a:extLst>
                <a:ext uri="{FF2B5EF4-FFF2-40B4-BE49-F238E27FC236}">
                  <a16:creationId xmlns:a16="http://schemas.microsoft.com/office/drawing/2014/main" id="{28ABB2D4-612B-4AFE-858B-32EA4B61BB5A}"/>
                </a:ext>
              </a:extLst>
            </xdr:cNvPr>
            <xdr:cNvSpPr txBox="1"/>
          </xdr:nvSpPr>
          <xdr:spPr>
            <a:xfrm>
              <a:off x="8763000" y="491871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13374F2-F01D-489E-93C7-9AE7343D372F}" type="TxLink">
                <a:rPr lang="en-US" sz="1100" b="0" i="0" u="none" strike="noStrike">
                  <a:solidFill>
                    <a:srgbClr val="00B0F0"/>
                  </a:solidFill>
                  <a:latin typeface="Calibri"/>
                  <a:cs typeface="Calibri"/>
                </a:rPr>
                <a:pPr algn="r"/>
                <a:t>3,600,000</a:t>
              </a:fld>
              <a:endParaRPr lang="en-US" sz="1100">
                <a:solidFill>
                  <a:srgbClr val="00B0F0"/>
                </a:solidFill>
              </a:endParaRPr>
            </a:p>
          </xdr:txBody>
        </xdr:sp>
        <xdr:sp macro="" textlink="TONG_HOP!L22">
          <xdr:nvSpPr>
            <xdr:cNvPr id="270" name="TextBox 269">
              <a:extLst>
                <a:ext uri="{FF2B5EF4-FFF2-40B4-BE49-F238E27FC236}">
                  <a16:creationId xmlns:a16="http://schemas.microsoft.com/office/drawing/2014/main" id="{D0BC00C3-5AF5-4D7E-ABA3-3D49668FED64}"/>
                </a:ext>
              </a:extLst>
            </xdr:cNvPr>
            <xdr:cNvSpPr txBox="1"/>
          </xdr:nvSpPr>
          <xdr:spPr>
            <a:xfrm>
              <a:off x="8763000" y="5107323"/>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341D79A-BBCF-4E97-A806-3F492045A142}" type="TxLink">
                <a:rPr lang="en-US" sz="1100" b="0" i="0" u="none" strike="noStrike">
                  <a:solidFill>
                    <a:srgbClr val="00B0F0"/>
                  </a:solidFill>
                  <a:latin typeface="Calibri"/>
                  <a:cs typeface="Calibri"/>
                </a:rPr>
                <a:pPr algn="r"/>
                <a:t>-400,000</a:t>
              </a:fld>
              <a:endParaRPr lang="en-US" sz="1100">
                <a:solidFill>
                  <a:srgbClr val="00B0F0"/>
                </a:solidFill>
              </a:endParaRPr>
            </a:p>
          </xdr:txBody>
        </xdr:sp>
        <xdr:sp macro="" textlink="TONG_HOP!L23">
          <xdr:nvSpPr>
            <xdr:cNvPr id="271" name="TextBox 270">
              <a:extLst>
                <a:ext uri="{FF2B5EF4-FFF2-40B4-BE49-F238E27FC236}">
                  <a16:creationId xmlns:a16="http://schemas.microsoft.com/office/drawing/2014/main" id="{8FE51E3F-7D78-4FDD-BC35-C7FC489CCCDD}"/>
                </a:ext>
              </a:extLst>
            </xdr:cNvPr>
            <xdr:cNvSpPr txBox="1"/>
          </xdr:nvSpPr>
          <xdr:spPr>
            <a:xfrm>
              <a:off x="8763000" y="5295936"/>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CFE19B8-F926-44CD-8141-B4EEF0DB20F9}" type="TxLink">
                <a:rPr lang="en-US" sz="1100" b="0" i="0" u="none" strike="noStrike">
                  <a:solidFill>
                    <a:srgbClr val="00B0F0"/>
                  </a:solidFill>
                  <a:latin typeface="Calibri"/>
                  <a:cs typeface="Calibri"/>
                </a:rPr>
                <a:pPr algn="r"/>
                <a:t>2,950,000</a:t>
              </a:fld>
              <a:endParaRPr lang="en-US" sz="1100">
                <a:solidFill>
                  <a:srgbClr val="00B0F0"/>
                </a:solidFill>
              </a:endParaRPr>
            </a:p>
          </xdr:txBody>
        </xdr:sp>
        <xdr:sp macro="" textlink="TONG_HOP!L24">
          <xdr:nvSpPr>
            <xdr:cNvPr id="272" name="TextBox 271">
              <a:extLst>
                <a:ext uri="{FF2B5EF4-FFF2-40B4-BE49-F238E27FC236}">
                  <a16:creationId xmlns:a16="http://schemas.microsoft.com/office/drawing/2014/main" id="{05536754-1901-4286-8BD2-620F373FD3A0}"/>
                </a:ext>
              </a:extLst>
            </xdr:cNvPr>
            <xdr:cNvSpPr txBox="1"/>
          </xdr:nvSpPr>
          <xdr:spPr>
            <a:xfrm>
              <a:off x="8763000" y="5484549"/>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8D630D5-009B-493B-B1D4-749703420035}" type="TxLink">
                <a:rPr lang="en-US" sz="1100" b="0" i="0" u="none" strike="noStrike">
                  <a:solidFill>
                    <a:srgbClr val="00B0F0"/>
                  </a:solidFill>
                  <a:latin typeface="Calibri"/>
                  <a:cs typeface="Calibri"/>
                </a:rPr>
                <a:pPr algn="r"/>
                <a:t>1,200,000</a:t>
              </a:fld>
              <a:endParaRPr lang="en-US" sz="1100">
                <a:solidFill>
                  <a:srgbClr val="00B0F0"/>
                </a:solidFill>
              </a:endParaRPr>
            </a:p>
          </xdr:txBody>
        </xdr:sp>
        <xdr:sp macro="" textlink="TONG_HOP!L25">
          <xdr:nvSpPr>
            <xdr:cNvPr id="273" name="TextBox 272">
              <a:extLst>
                <a:ext uri="{FF2B5EF4-FFF2-40B4-BE49-F238E27FC236}">
                  <a16:creationId xmlns:a16="http://schemas.microsoft.com/office/drawing/2014/main" id="{6FEFFBB2-2EB9-424E-B2F9-E06BA06207EE}"/>
                </a:ext>
              </a:extLst>
            </xdr:cNvPr>
            <xdr:cNvSpPr txBox="1"/>
          </xdr:nvSpPr>
          <xdr:spPr>
            <a:xfrm>
              <a:off x="8763000" y="5673162"/>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9BEDFB5-CD6D-44AF-8A81-273B6521C9BA}" type="TxLink">
                <a:rPr lang="en-US" sz="1100" b="0" i="0" u="none" strike="noStrike">
                  <a:solidFill>
                    <a:srgbClr val="00B0F0"/>
                  </a:solidFill>
                  <a:latin typeface="Calibri"/>
                  <a:cs typeface="Calibri"/>
                </a:rPr>
                <a:pPr algn="r"/>
                <a:t>1,970,000</a:t>
              </a:fld>
              <a:endParaRPr lang="en-US" sz="1100">
                <a:solidFill>
                  <a:srgbClr val="00B0F0"/>
                </a:solidFill>
              </a:endParaRPr>
            </a:p>
          </xdr:txBody>
        </xdr:sp>
        <xdr:sp macro="" textlink="TONG_HOP!L26">
          <xdr:nvSpPr>
            <xdr:cNvPr id="274" name="TextBox 273">
              <a:extLst>
                <a:ext uri="{FF2B5EF4-FFF2-40B4-BE49-F238E27FC236}">
                  <a16:creationId xmlns:a16="http://schemas.microsoft.com/office/drawing/2014/main" id="{6ED524D4-164F-45E2-9B98-811E5BBB33E1}"/>
                </a:ext>
              </a:extLst>
            </xdr:cNvPr>
            <xdr:cNvSpPr txBox="1"/>
          </xdr:nvSpPr>
          <xdr:spPr>
            <a:xfrm>
              <a:off x="8763000" y="5861775"/>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004AA7C-5DA0-49C7-8BDE-6F99AB769B11}" type="TxLink">
                <a:rPr lang="en-US" sz="1100" b="0" i="0" u="none" strike="noStrike">
                  <a:solidFill>
                    <a:srgbClr val="00B0F0"/>
                  </a:solidFill>
                  <a:latin typeface="Calibri"/>
                  <a:cs typeface="Calibri"/>
                </a:rPr>
                <a:pPr algn="r"/>
                <a:t>1,680,000</a:t>
              </a:fld>
              <a:endParaRPr lang="en-US" sz="1100">
                <a:solidFill>
                  <a:srgbClr val="00B0F0"/>
                </a:solidFill>
              </a:endParaRPr>
            </a:p>
          </xdr:txBody>
        </xdr:sp>
        <xdr:sp macro="" textlink="TONG_HOP!L27">
          <xdr:nvSpPr>
            <xdr:cNvPr id="275" name="TextBox 274">
              <a:extLst>
                <a:ext uri="{FF2B5EF4-FFF2-40B4-BE49-F238E27FC236}">
                  <a16:creationId xmlns:a16="http://schemas.microsoft.com/office/drawing/2014/main" id="{7DEC624D-3B97-48CD-A37F-5D7969E580F3}"/>
                </a:ext>
              </a:extLst>
            </xdr:cNvPr>
            <xdr:cNvSpPr txBox="1"/>
          </xdr:nvSpPr>
          <xdr:spPr>
            <a:xfrm>
              <a:off x="8763000" y="6050388"/>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02EFFA3-EC4B-487B-9475-ABA26C546E05}"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8">
          <xdr:nvSpPr>
            <xdr:cNvPr id="276" name="TextBox 275">
              <a:extLst>
                <a:ext uri="{FF2B5EF4-FFF2-40B4-BE49-F238E27FC236}">
                  <a16:creationId xmlns:a16="http://schemas.microsoft.com/office/drawing/2014/main" id="{77030FA1-D1B6-4205-8A1A-C6AD4D596258}"/>
                </a:ext>
              </a:extLst>
            </xdr:cNvPr>
            <xdr:cNvSpPr txBox="1"/>
          </xdr:nvSpPr>
          <xdr:spPr>
            <a:xfrm>
              <a:off x="8763000" y="6239001"/>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8E42C6C-435D-42B4-8C14-C7D9DAF1B750}"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9">
          <xdr:nvSpPr>
            <xdr:cNvPr id="277" name="TextBox 276">
              <a:extLst>
                <a:ext uri="{FF2B5EF4-FFF2-40B4-BE49-F238E27FC236}">
                  <a16:creationId xmlns:a16="http://schemas.microsoft.com/office/drawing/2014/main" id="{198D6069-9E20-4295-A086-ACCCDF634803}"/>
                </a:ext>
              </a:extLst>
            </xdr:cNvPr>
            <xdr:cNvSpPr txBox="1"/>
          </xdr:nvSpPr>
          <xdr:spPr>
            <a:xfrm>
              <a:off x="8763000" y="6427614"/>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11F5EB6A-D00F-4E98-BB12-74BB4D0FFC68}"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30">
          <xdr:nvSpPr>
            <xdr:cNvPr id="278" name="TextBox 277">
              <a:extLst>
                <a:ext uri="{FF2B5EF4-FFF2-40B4-BE49-F238E27FC236}">
                  <a16:creationId xmlns:a16="http://schemas.microsoft.com/office/drawing/2014/main" id="{D5C6C9BE-B9BC-4786-A484-7FAFFFAC8F1D}"/>
                </a:ext>
              </a:extLst>
            </xdr:cNvPr>
            <xdr:cNvSpPr txBox="1"/>
          </xdr:nvSpPr>
          <xdr:spPr>
            <a:xfrm>
              <a:off x="8763000" y="6616227"/>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75D09DE0-CDD7-48FF-87C8-7889206DD33D}"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31">
          <xdr:nvSpPr>
            <xdr:cNvPr id="279" name="TextBox 278">
              <a:extLst>
                <a:ext uri="{FF2B5EF4-FFF2-40B4-BE49-F238E27FC236}">
                  <a16:creationId xmlns:a16="http://schemas.microsoft.com/office/drawing/2014/main" id="{B998816C-3811-404D-9937-22E29595DB1C}"/>
                </a:ext>
              </a:extLst>
            </xdr:cNvPr>
            <xdr:cNvSpPr txBox="1"/>
          </xdr:nvSpPr>
          <xdr:spPr>
            <a:xfrm>
              <a:off x="8763000" y="680484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C39C803-7070-4CD4-9BAC-6F2A2F1B7503}"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32">
          <xdr:nvSpPr>
            <xdr:cNvPr id="280" name="TextBox 279">
              <a:extLst>
                <a:ext uri="{FF2B5EF4-FFF2-40B4-BE49-F238E27FC236}">
                  <a16:creationId xmlns:a16="http://schemas.microsoft.com/office/drawing/2014/main" id="{04B74E38-4DB1-4208-8D40-A2965B65754D}"/>
                </a:ext>
              </a:extLst>
            </xdr:cNvPr>
            <xdr:cNvSpPr txBox="1"/>
          </xdr:nvSpPr>
          <xdr:spPr>
            <a:xfrm>
              <a:off x="8763000" y="699345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765754F-EDC8-4C44-8F38-192C7EDED346}" type="TxLink">
                <a:rPr lang="en-US" sz="1100" b="0" i="0" u="none" strike="noStrike">
                  <a:solidFill>
                    <a:srgbClr val="00B0F0"/>
                  </a:solidFill>
                  <a:latin typeface="Calibri"/>
                  <a:cs typeface="Calibri"/>
                </a:rPr>
                <a:pPr algn="r"/>
                <a:t>0</a:t>
              </a:fld>
              <a:endParaRPr lang="en-US" sz="1100">
                <a:solidFill>
                  <a:srgbClr val="00B0F0"/>
                </a:solidFill>
              </a:endParaRPr>
            </a:p>
          </xdr:txBody>
        </xdr:sp>
        <xdr:pic>
          <xdr:nvPicPr>
            <xdr:cNvPr id="281" name="Picture 280">
              <a:extLst>
                <a:ext uri="{FF2B5EF4-FFF2-40B4-BE49-F238E27FC236}">
                  <a16:creationId xmlns:a16="http://schemas.microsoft.com/office/drawing/2014/main" id="{12EB7B14-A067-4DF3-BB4C-B9B219B3643C}"/>
                </a:ext>
              </a:extLst>
            </xdr:cNvPr>
            <xdr:cNvPicPr>
              <a:picLocks noChangeAspect="1"/>
            </xdr:cNvPicPr>
          </xdr:nvPicPr>
          <xdr:blipFill>
            <a:blip xmlns:r="http://schemas.openxmlformats.org/officeDocument/2006/relationships" r:embed="rId32"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516880" y="439734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287" name="Group 286">
            <a:extLst>
              <a:ext uri="{FF2B5EF4-FFF2-40B4-BE49-F238E27FC236}">
                <a16:creationId xmlns:a16="http://schemas.microsoft.com/office/drawing/2014/main" id="{4477FCBC-E8B2-4754-9734-8798462F1E84}"/>
              </a:ext>
            </a:extLst>
          </xdr:cNvPr>
          <xdr:cNvGrpSpPr/>
        </xdr:nvGrpSpPr>
        <xdr:grpSpPr>
          <a:xfrm>
            <a:off x="10241280" y="4362840"/>
            <a:ext cx="2954654" cy="344760"/>
            <a:chOff x="10241280" y="3463680"/>
            <a:chExt cx="2954654" cy="344760"/>
          </a:xfrm>
        </xdr:grpSpPr>
        <xdr:sp macro="" textlink="">
          <xdr:nvSpPr>
            <xdr:cNvPr id="283" name="TextBox 282">
              <a:extLst>
                <a:ext uri="{FF2B5EF4-FFF2-40B4-BE49-F238E27FC236}">
                  <a16:creationId xmlns:a16="http://schemas.microsoft.com/office/drawing/2014/main" id="{1AB2F28D-4B4F-4B69-8369-B1B18D6D1D6C}"/>
                </a:ext>
              </a:extLst>
            </xdr:cNvPr>
            <xdr:cNvSpPr txBox="1"/>
          </xdr:nvSpPr>
          <xdr:spPr>
            <a:xfrm>
              <a:off x="10561320" y="3463680"/>
              <a:ext cx="2634614" cy="344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Biểu</a:t>
              </a:r>
              <a:r>
                <a:rPr lang="en-US" sz="1100" b="1" baseline="0">
                  <a:solidFill>
                    <a:srgbClr val="00B0F0"/>
                  </a:solidFill>
                  <a:effectLst/>
                  <a:latin typeface="+mn-lt"/>
                  <a:ea typeface="+mn-ea"/>
                  <a:cs typeface="+mn-cs"/>
                </a:rPr>
                <a:t> đồ thể hiện các khoản thu</a:t>
              </a:r>
              <a:endParaRPr lang="en-US" sz="1100" b="1">
                <a:solidFill>
                  <a:srgbClr val="00B0F0"/>
                </a:solidFill>
                <a:effectLst/>
                <a:latin typeface="+mn-lt"/>
                <a:ea typeface="+mn-ea"/>
                <a:cs typeface="+mn-cs"/>
              </a:endParaRPr>
            </a:p>
          </xdr:txBody>
        </xdr:sp>
        <xdr:pic>
          <xdr:nvPicPr>
            <xdr:cNvPr id="286" name="Picture 285">
              <a:extLst>
                <a:ext uri="{FF2B5EF4-FFF2-40B4-BE49-F238E27FC236}">
                  <a16:creationId xmlns:a16="http://schemas.microsoft.com/office/drawing/2014/main" id="{9ADF3583-6546-46DB-A8C5-E4AF07932AAD}"/>
                </a:ext>
              </a:extLst>
            </xdr:cNvPr>
            <xdr:cNvPicPr>
              <a:picLocks noChangeAspect="1"/>
            </xdr:cNvPicPr>
          </xdr:nvPicPr>
          <xdr:blipFill>
            <a:blip xmlns:r="http://schemas.openxmlformats.org/officeDocument/2006/relationships" r:embed="rId33"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10241280" y="349206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291" name="Group 290">
            <a:extLst>
              <a:ext uri="{FF2B5EF4-FFF2-40B4-BE49-F238E27FC236}">
                <a16:creationId xmlns:a16="http://schemas.microsoft.com/office/drawing/2014/main" id="{85AEC741-5C0E-44D2-8590-68F321CA6279}"/>
              </a:ext>
            </a:extLst>
          </xdr:cNvPr>
          <xdr:cNvGrpSpPr/>
        </xdr:nvGrpSpPr>
        <xdr:grpSpPr>
          <a:xfrm>
            <a:off x="5463540" y="1747680"/>
            <a:ext cx="2284207" cy="350475"/>
            <a:chOff x="5463540" y="1679100"/>
            <a:chExt cx="2284207" cy="350475"/>
          </a:xfrm>
        </xdr:grpSpPr>
        <xdr:sp macro="" textlink="">
          <xdr:nvSpPr>
            <xdr:cNvPr id="288" name="TextBox 287">
              <a:extLst>
                <a:ext uri="{FF2B5EF4-FFF2-40B4-BE49-F238E27FC236}">
                  <a16:creationId xmlns:a16="http://schemas.microsoft.com/office/drawing/2014/main" id="{8B96FDD6-42F0-4E48-88BD-90F9D44E82BB}"/>
                </a:ext>
              </a:extLst>
            </xdr:cNvPr>
            <xdr:cNvSpPr txBox="1"/>
          </xdr:nvSpPr>
          <xdr:spPr>
            <a:xfrm>
              <a:off x="5767980" y="1679100"/>
              <a:ext cx="1979767"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Bảng</a:t>
              </a:r>
              <a:r>
                <a:rPr lang="en-US" sz="1100" b="1" baseline="0">
                  <a:solidFill>
                    <a:srgbClr val="00B0F0"/>
                  </a:solidFill>
                  <a:effectLst/>
                  <a:latin typeface="+mn-lt"/>
                  <a:ea typeface="+mn-ea"/>
                  <a:cs typeface="+mn-cs"/>
                </a:rPr>
                <a:t> điều khiển lọc tùy chọn</a:t>
              </a:r>
              <a:endParaRPr lang="en-US" sz="1100" b="1">
                <a:solidFill>
                  <a:srgbClr val="00B0F0"/>
                </a:solidFill>
                <a:effectLst/>
                <a:latin typeface="+mn-lt"/>
                <a:ea typeface="+mn-ea"/>
                <a:cs typeface="+mn-cs"/>
              </a:endParaRPr>
            </a:p>
          </xdr:txBody>
        </xdr:sp>
        <xdr:pic>
          <xdr:nvPicPr>
            <xdr:cNvPr id="290" name="Picture 289">
              <a:extLst>
                <a:ext uri="{FF2B5EF4-FFF2-40B4-BE49-F238E27FC236}">
                  <a16:creationId xmlns:a16="http://schemas.microsoft.com/office/drawing/2014/main" id="{5C9458E4-1B0E-48D7-A64D-AD0637DEE6ED}"/>
                </a:ext>
              </a:extLst>
            </xdr:cNvPr>
            <xdr:cNvPicPr>
              <a:picLocks noChangeAspect="1"/>
            </xdr:cNvPicPr>
          </xdr:nvPicPr>
          <xdr:blipFill>
            <a:blip xmlns:r="http://schemas.openxmlformats.org/officeDocument/2006/relationships" r:embed="rId34"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463540" y="1710337"/>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mc:AlternateContent xmlns:mc="http://schemas.openxmlformats.org/markup-compatibility/2006" xmlns:a14="http://schemas.microsoft.com/office/drawing/2010/main">
        <mc:Choice Requires="a14">
          <xdr:graphicFrame macro="">
            <xdr:nvGraphicFramePr>
              <xdr:cNvPr id="292" name="NGÀY">
                <a:extLst>
                  <a:ext uri="{FF2B5EF4-FFF2-40B4-BE49-F238E27FC236}">
                    <a16:creationId xmlns:a16="http://schemas.microsoft.com/office/drawing/2014/main" id="{E2359198-F059-487F-AA76-57ADC33C4A69}"/>
                  </a:ext>
                </a:extLst>
              </xdr:cNvPr>
              <xdr:cNvGraphicFramePr/>
            </xdr:nvGraphicFramePr>
            <xdr:xfrm>
              <a:off x="5501640" y="2217421"/>
              <a:ext cx="2537460" cy="1692000"/>
            </xdr:xfrm>
            <a:graphic>
              <a:graphicData uri="http://schemas.microsoft.com/office/drawing/2010/slicer">
                <sle:slicer xmlns:sle="http://schemas.microsoft.com/office/drawing/2010/slicer" name="NGÀY"/>
              </a:graphicData>
            </a:graphic>
          </xdr:graphicFrame>
        </mc:Choice>
        <mc:Fallback xmlns="">
          <xdr:sp macro="" textlink="">
            <xdr:nvSpPr>
              <xdr:cNvPr id="0" name=""/>
              <xdr:cNvSpPr>
                <a:spLocks noTextEdit="1"/>
              </xdr:cNvSpPr>
            </xdr:nvSpPr>
            <xdr:spPr>
              <a:xfrm>
                <a:off x="5501640" y="2217421"/>
                <a:ext cx="2537460" cy="169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93" name="THÁNG">
                <a:extLst>
                  <a:ext uri="{FF2B5EF4-FFF2-40B4-BE49-F238E27FC236}">
                    <a16:creationId xmlns:a16="http://schemas.microsoft.com/office/drawing/2014/main" id="{18D31AE7-FF60-4D72-8B00-41C03FC777B2}"/>
                  </a:ext>
                </a:extLst>
              </xdr:cNvPr>
              <xdr:cNvGraphicFramePr/>
            </xdr:nvGraphicFramePr>
            <xdr:xfrm>
              <a:off x="8171180" y="2217421"/>
              <a:ext cx="1828800" cy="1692000"/>
            </xdr:xfrm>
            <a:graphic>
              <a:graphicData uri="http://schemas.microsoft.com/office/drawing/2010/slicer">
                <sle:slicer xmlns:sle="http://schemas.microsoft.com/office/drawing/2010/slicer" name="THÁNG"/>
              </a:graphicData>
            </a:graphic>
          </xdr:graphicFrame>
        </mc:Choice>
        <mc:Fallback xmlns="">
          <xdr:sp macro="" textlink="">
            <xdr:nvSpPr>
              <xdr:cNvPr id="0" name=""/>
              <xdr:cNvSpPr>
                <a:spLocks noTextEdit="1"/>
              </xdr:cNvSpPr>
            </xdr:nvSpPr>
            <xdr:spPr>
              <a:xfrm>
                <a:off x="8171180" y="2217421"/>
                <a:ext cx="1828800" cy="169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94" name="DANH MỤC THU">
                <a:extLst>
                  <a:ext uri="{FF2B5EF4-FFF2-40B4-BE49-F238E27FC236}">
                    <a16:creationId xmlns:a16="http://schemas.microsoft.com/office/drawing/2014/main" id="{FCB37154-1A8A-4573-A394-3932EB312062}"/>
                  </a:ext>
                </a:extLst>
              </xdr:cNvPr>
              <xdr:cNvGraphicFramePr/>
            </xdr:nvGraphicFramePr>
            <xdr:xfrm>
              <a:off x="12031980" y="2217421"/>
              <a:ext cx="4198620" cy="1692000"/>
            </xdr:xfrm>
            <a:graphic>
              <a:graphicData uri="http://schemas.microsoft.com/office/drawing/2010/slicer">
                <sle:slicer xmlns:sle="http://schemas.microsoft.com/office/drawing/2010/slicer" name="DANH MỤC THU"/>
              </a:graphicData>
            </a:graphic>
          </xdr:graphicFrame>
        </mc:Choice>
        <mc:Fallback xmlns="">
          <xdr:sp macro="" textlink="">
            <xdr:nvSpPr>
              <xdr:cNvPr id="0" name=""/>
              <xdr:cNvSpPr>
                <a:spLocks noTextEdit="1"/>
              </xdr:cNvSpPr>
            </xdr:nvSpPr>
            <xdr:spPr>
              <a:xfrm>
                <a:off x="12031980" y="2217421"/>
                <a:ext cx="4198620" cy="169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95" name="QUỸ - TÀI KHOẢN">
                <a:extLst>
                  <a:ext uri="{FF2B5EF4-FFF2-40B4-BE49-F238E27FC236}">
                    <a16:creationId xmlns:a16="http://schemas.microsoft.com/office/drawing/2014/main" id="{135C0509-F3AD-49CD-B155-D0D108B43C3C}"/>
                  </a:ext>
                </a:extLst>
              </xdr:cNvPr>
              <xdr:cNvGraphicFramePr/>
            </xdr:nvGraphicFramePr>
            <xdr:xfrm>
              <a:off x="10132060" y="2217421"/>
              <a:ext cx="1767840" cy="1692000"/>
            </xdr:xfrm>
            <a:graphic>
              <a:graphicData uri="http://schemas.microsoft.com/office/drawing/2010/slicer">
                <sle:slicer xmlns:sle="http://schemas.microsoft.com/office/drawing/2010/slicer" name="QUỸ - TÀI KHOẢN"/>
              </a:graphicData>
            </a:graphic>
          </xdr:graphicFrame>
        </mc:Choice>
        <mc:Fallback xmlns="">
          <xdr:sp macro="" textlink="">
            <xdr:nvSpPr>
              <xdr:cNvPr id="0" name=""/>
              <xdr:cNvSpPr>
                <a:spLocks noTextEdit="1"/>
              </xdr:cNvSpPr>
            </xdr:nvSpPr>
            <xdr:spPr>
              <a:xfrm>
                <a:off x="10132060" y="2217421"/>
                <a:ext cx="1767840" cy="169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243840</xdr:colOff>
      <xdr:row>3</xdr:row>
      <xdr:rowOff>60960</xdr:rowOff>
    </xdr:to>
    <xdr:sp macro="" textlink="">
      <xdr:nvSpPr>
        <xdr:cNvPr id="7" name="Rectangle 6">
          <a:extLst>
            <a:ext uri="{FF2B5EF4-FFF2-40B4-BE49-F238E27FC236}">
              <a16:creationId xmlns:a16="http://schemas.microsoft.com/office/drawing/2014/main" id="{EBBA019A-0548-4219-AE31-AFADB5DA902D}"/>
            </a:ext>
          </a:extLst>
        </xdr:cNvPr>
        <xdr:cNvSpPr/>
      </xdr:nvSpPr>
      <xdr:spPr>
        <a:xfrm>
          <a:off x="0" y="0"/>
          <a:ext cx="1463040" cy="609600"/>
        </a:xfrm>
        <a:prstGeom prst="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167640</xdr:colOff>
      <xdr:row>2</xdr:row>
      <xdr:rowOff>160020</xdr:rowOff>
    </xdr:from>
    <xdr:to>
      <xdr:col>27</xdr:col>
      <xdr:colOff>546840</xdr:colOff>
      <xdr:row>44</xdr:row>
      <xdr:rowOff>39060</xdr:rowOff>
    </xdr:to>
    <xdr:grpSp>
      <xdr:nvGrpSpPr>
        <xdr:cNvPr id="50" name="Group 49">
          <a:extLst>
            <a:ext uri="{FF2B5EF4-FFF2-40B4-BE49-F238E27FC236}">
              <a16:creationId xmlns:a16="http://schemas.microsoft.com/office/drawing/2014/main" id="{25F7C647-47E0-45BD-BF8E-B9C022E57BC7}"/>
            </a:ext>
          </a:extLst>
        </xdr:cNvPr>
        <xdr:cNvGrpSpPr/>
      </xdr:nvGrpSpPr>
      <xdr:grpSpPr>
        <a:xfrm>
          <a:off x="2606040" y="525780"/>
          <a:ext cx="14400000" cy="7560000"/>
          <a:chOff x="2606040" y="525780"/>
          <a:chExt cx="14400000" cy="7560000"/>
        </a:xfrm>
      </xdr:grpSpPr>
      <xdr:sp macro="" textlink="">
        <xdr:nvSpPr>
          <xdr:cNvPr id="2" name="Rectangle: Rounded Corners 1">
            <a:extLst>
              <a:ext uri="{FF2B5EF4-FFF2-40B4-BE49-F238E27FC236}">
                <a16:creationId xmlns:a16="http://schemas.microsoft.com/office/drawing/2014/main" id="{67ACC0BF-1E91-4F04-AEDF-61ADBF85FA04}"/>
              </a:ext>
            </a:extLst>
          </xdr:cNvPr>
          <xdr:cNvSpPr/>
        </xdr:nvSpPr>
        <xdr:spPr>
          <a:xfrm>
            <a:off x="2606040" y="525780"/>
            <a:ext cx="14400000" cy="7560000"/>
          </a:xfrm>
          <a:prstGeom prst="roundRect">
            <a:avLst>
              <a:gd name="adj" fmla="val 1346"/>
            </a:avLst>
          </a:prstGeom>
          <a:solidFill>
            <a:srgbClr val="0B0E1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5D456482-4921-469A-8305-95B4E0306260}"/>
              </a:ext>
            </a:extLst>
          </xdr:cNvPr>
          <xdr:cNvSpPr/>
        </xdr:nvSpPr>
        <xdr:spPr>
          <a:xfrm>
            <a:off x="5181240" y="1480980"/>
            <a:ext cx="11520000" cy="6300000"/>
          </a:xfrm>
          <a:prstGeom prst="roundRect">
            <a:avLst>
              <a:gd name="adj" fmla="val 1346"/>
            </a:avLst>
          </a:prstGeom>
          <a:solidFill>
            <a:srgbClr val="181A2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 name="Group 3">
            <a:hlinkClick xmlns:r="http://schemas.openxmlformats.org/officeDocument/2006/relationships" r:id="rId1"/>
            <a:extLst>
              <a:ext uri="{FF2B5EF4-FFF2-40B4-BE49-F238E27FC236}">
                <a16:creationId xmlns:a16="http://schemas.microsoft.com/office/drawing/2014/main" id="{712AED61-C54F-4EE8-90D8-6F0ABFCA3F33}"/>
              </a:ext>
            </a:extLst>
          </xdr:cNvPr>
          <xdr:cNvGrpSpPr/>
        </xdr:nvGrpSpPr>
        <xdr:grpSpPr>
          <a:xfrm>
            <a:off x="2773680" y="678180"/>
            <a:ext cx="2084263" cy="720000"/>
            <a:chOff x="2773680" y="723900"/>
            <a:chExt cx="2084263" cy="720000"/>
          </a:xfrm>
        </xdr:grpSpPr>
        <xdr:pic>
          <xdr:nvPicPr>
            <xdr:cNvPr id="5" name="Picture 4">
              <a:extLst>
                <a:ext uri="{FF2B5EF4-FFF2-40B4-BE49-F238E27FC236}">
                  <a16:creationId xmlns:a16="http://schemas.microsoft.com/office/drawing/2014/main" id="{AB9D78D4-DB11-4E30-9812-E350BC222C92}"/>
                </a:ext>
              </a:extLst>
            </xdr:cNvPr>
            <xdr:cNvPicPr>
              <a:picLocks noChangeAspect="1"/>
            </xdr:cNvPicPr>
          </xdr:nvPicPr>
          <xdr:blipFill>
            <a:blip xmlns:r="http://schemas.openxmlformats.org/officeDocument/2006/relationships" r:embed="rId2" cstate="print">
              <a:duotone>
                <a:prstClr val="black"/>
                <a:schemeClr val="accent4">
                  <a:tint val="45000"/>
                  <a:satMod val="400000"/>
                </a:schemeClr>
              </a:duotone>
              <a:extLst>
                <a:ext uri="{28A0092B-C50C-407E-A947-70E740481C1C}">
                  <a14:useLocalDpi xmlns:a14="http://schemas.microsoft.com/office/drawing/2010/main" val="0"/>
                </a:ext>
              </a:extLst>
            </a:blip>
            <a:stretch>
              <a:fillRect/>
            </a:stretch>
          </xdr:blipFill>
          <xdr:spPr>
            <a:xfrm>
              <a:off x="2773680" y="723900"/>
              <a:ext cx="720000" cy="720000"/>
            </a:xfrm>
            <a:prstGeom prst="ellipse">
              <a:avLst/>
            </a:prstGeom>
            <a:ln>
              <a:noFill/>
            </a:ln>
            <a:effectLst>
              <a:softEdge rad="112500"/>
            </a:effectLst>
          </xdr:spPr>
        </xdr:pic>
        <xdr:sp macro="" textlink="">
          <xdr:nvSpPr>
            <xdr:cNvPr id="6" name="Rectangle 5">
              <a:extLst>
                <a:ext uri="{FF2B5EF4-FFF2-40B4-BE49-F238E27FC236}">
                  <a16:creationId xmlns:a16="http://schemas.microsoft.com/office/drawing/2014/main" id="{A3FCC73B-09F2-4A27-8CE8-DD22B7AFC4E3}"/>
                </a:ext>
              </a:extLst>
            </xdr:cNvPr>
            <xdr:cNvSpPr/>
          </xdr:nvSpPr>
          <xdr:spPr>
            <a:xfrm>
              <a:off x="3432616" y="756311"/>
              <a:ext cx="1425327" cy="655179"/>
            </a:xfrm>
            <a:prstGeom prst="rect">
              <a:avLst/>
            </a:prstGeom>
            <a:noFill/>
          </xdr:spPr>
          <xdr:txBody>
            <a:bodyPr wrap="non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latin typeface="StarsStripes" panose="00000400000000000000" pitchFamily="2" charset="0"/>
                </a:rPr>
                <a:t>MONEY</a:t>
              </a:r>
              <a:endParaRPr lang="en-US" sz="32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grpSp>
        <xdr:nvGrpSpPr>
          <xdr:cNvPr id="8" name="Group 7">
            <a:hlinkClick xmlns:r="http://schemas.openxmlformats.org/officeDocument/2006/relationships" r:id="rId3"/>
            <a:extLst>
              <a:ext uri="{FF2B5EF4-FFF2-40B4-BE49-F238E27FC236}">
                <a16:creationId xmlns:a16="http://schemas.microsoft.com/office/drawing/2014/main" id="{5CAD2FF1-5FDF-4280-ADFA-E2F8BCC7D53D}"/>
              </a:ext>
            </a:extLst>
          </xdr:cNvPr>
          <xdr:cNvGrpSpPr/>
        </xdr:nvGrpSpPr>
        <xdr:grpSpPr>
          <a:xfrm>
            <a:off x="2880360" y="1752600"/>
            <a:ext cx="1417320" cy="360000"/>
            <a:chOff x="2880360" y="1798320"/>
            <a:chExt cx="1417320" cy="360000"/>
          </a:xfrm>
        </xdr:grpSpPr>
        <xdr:sp macro="" textlink="">
          <xdr:nvSpPr>
            <xdr:cNvPr id="9" name="TextBox 8">
              <a:extLst>
                <a:ext uri="{FF2B5EF4-FFF2-40B4-BE49-F238E27FC236}">
                  <a16:creationId xmlns:a16="http://schemas.microsoft.com/office/drawing/2014/main" id="{692C03BE-CADC-4B4A-9680-1B3A4F20C5F4}"/>
                </a:ext>
              </a:extLst>
            </xdr:cNvPr>
            <xdr:cNvSpPr txBox="1"/>
          </xdr:nvSpPr>
          <xdr:spPr>
            <a:xfrm>
              <a:off x="3291840" y="18259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Thu</a:t>
              </a:r>
            </a:p>
          </xdr:txBody>
        </xdr:sp>
        <xdr:pic>
          <xdr:nvPicPr>
            <xdr:cNvPr id="10" name="Picture 9">
              <a:extLst>
                <a:ext uri="{FF2B5EF4-FFF2-40B4-BE49-F238E27FC236}">
                  <a16:creationId xmlns:a16="http://schemas.microsoft.com/office/drawing/2014/main" id="{7AE4DB7F-BFF8-46DF-8A59-8539D89414B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80360" y="17983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1" name="Group 10">
            <a:hlinkClick xmlns:r="http://schemas.openxmlformats.org/officeDocument/2006/relationships" r:id="rId5"/>
            <a:extLst>
              <a:ext uri="{FF2B5EF4-FFF2-40B4-BE49-F238E27FC236}">
                <a16:creationId xmlns:a16="http://schemas.microsoft.com/office/drawing/2014/main" id="{98696FEE-D4A0-489F-AB8B-177D6463D36C}"/>
              </a:ext>
            </a:extLst>
          </xdr:cNvPr>
          <xdr:cNvGrpSpPr/>
        </xdr:nvGrpSpPr>
        <xdr:grpSpPr>
          <a:xfrm>
            <a:off x="2880360" y="2336766"/>
            <a:ext cx="1417320" cy="360000"/>
            <a:chOff x="2880360" y="2270760"/>
            <a:chExt cx="1417320" cy="360000"/>
          </a:xfrm>
        </xdr:grpSpPr>
        <xdr:sp macro="" textlink="">
          <xdr:nvSpPr>
            <xdr:cNvPr id="12" name="TextBox 11">
              <a:extLst>
                <a:ext uri="{FF2B5EF4-FFF2-40B4-BE49-F238E27FC236}">
                  <a16:creationId xmlns:a16="http://schemas.microsoft.com/office/drawing/2014/main" id="{D9B89383-454D-48B8-90C2-5DF9BC438313}"/>
                </a:ext>
              </a:extLst>
            </xdr:cNvPr>
            <xdr:cNvSpPr txBox="1"/>
          </xdr:nvSpPr>
          <xdr:spPr>
            <a:xfrm>
              <a:off x="3291840" y="22983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Chi</a:t>
              </a:r>
            </a:p>
          </xdr:txBody>
        </xdr:sp>
        <xdr:pic>
          <xdr:nvPicPr>
            <xdr:cNvPr id="13" name="Picture 12">
              <a:extLst>
                <a:ext uri="{FF2B5EF4-FFF2-40B4-BE49-F238E27FC236}">
                  <a16:creationId xmlns:a16="http://schemas.microsoft.com/office/drawing/2014/main" id="{2F44CF1A-DC4E-410A-B6B6-1C84BD2648D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880360" y="22707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4" name="Group 13">
            <a:hlinkClick xmlns:r="http://schemas.openxmlformats.org/officeDocument/2006/relationships" r:id="rId7"/>
            <a:extLst>
              <a:ext uri="{FF2B5EF4-FFF2-40B4-BE49-F238E27FC236}">
                <a16:creationId xmlns:a16="http://schemas.microsoft.com/office/drawing/2014/main" id="{C5D1C22E-BB93-49FB-B0E0-B5C0E5D076CC}"/>
              </a:ext>
            </a:extLst>
          </xdr:cNvPr>
          <xdr:cNvGrpSpPr/>
        </xdr:nvGrpSpPr>
        <xdr:grpSpPr>
          <a:xfrm>
            <a:off x="2880360" y="2920932"/>
            <a:ext cx="1417320" cy="360000"/>
            <a:chOff x="2880360" y="2766060"/>
            <a:chExt cx="1417320" cy="360000"/>
          </a:xfrm>
        </xdr:grpSpPr>
        <xdr:sp macro="" textlink="">
          <xdr:nvSpPr>
            <xdr:cNvPr id="15" name="TextBox 14">
              <a:extLst>
                <a:ext uri="{FF2B5EF4-FFF2-40B4-BE49-F238E27FC236}">
                  <a16:creationId xmlns:a16="http://schemas.microsoft.com/office/drawing/2014/main" id="{0D75B604-ACFA-4A14-AD0F-5E680EB41080}"/>
                </a:ext>
              </a:extLst>
            </xdr:cNvPr>
            <xdr:cNvSpPr txBox="1"/>
          </xdr:nvSpPr>
          <xdr:spPr>
            <a:xfrm>
              <a:off x="3291840" y="279366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Tiết</a:t>
              </a:r>
              <a:r>
                <a:rPr lang="en-US" sz="1200" baseline="0">
                  <a:solidFill>
                    <a:schemeClr val="bg1">
                      <a:lumMod val="85000"/>
                    </a:schemeClr>
                  </a:solidFill>
                </a:rPr>
                <a:t> kiệm</a:t>
              </a:r>
              <a:endParaRPr lang="en-US" sz="1200">
                <a:solidFill>
                  <a:schemeClr val="bg1">
                    <a:lumMod val="85000"/>
                  </a:schemeClr>
                </a:solidFill>
              </a:endParaRPr>
            </a:p>
          </xdr:txBody>
        </xdr:sp>
        <xdr:pic>
          <xdr:nvPicPr>
            <xdr:cNvPr id="16" name="Picture 15">
              <a:extLst>
                <a:ext uri="{FF2B5EF4-FFF2-40B4-BE49-F238E27FC236}">
                  <a16:creationId xmlns:a16="http://schemas.microsoft.com/office/drawing/2014/main" id="{257DD20F-EC7D-47D2-B28D-DC48727D6F7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880360" y="276606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17" name="Group 16">
            <a:hlinkClick xmlns:r="http://schemas.openxmlformats.org/officeDocument/2006/relationships" r:id="rId9"/>
            <a:extLst>
              <a:ext uri="{FF2B5EF4-FFF2-40B4-BE49-F238E27FC236}">
                <a16:creationId xmlns:a16="http://schemas.microsoft.com/office/drawing/2014/main" id="{2036F656-CD43-4752-AF17-F16981767ECA}"/>
              </a:ext>
            </a:extLst>
          </xdr:cNvPr>
          <xdr:cNvGrpSpPr/>
        </xdr:nvGrpSpPr>
        <xdr:grpSpPr>
          <a:xfrm>
            <a:off x="2880360" y="3505098"/>
            <a:ext cx="1417320" cy="360000"/>
            <a:chOff x="2880360" y="3284220"/>
            <a:chExt cx="1417320" cy="360000"/>
          </a:xfrm>
        </xdr:grpSpPr>
        <xdr:sp macro="" textlink="">
          <xdr:nvSpPr>
            <xdr:cNvPr id="18" name="TextBox 17">
              <a:extLst>
                <a:ext uri="{FF2B5EF4-FFF2-40B4-BE49-F238E27FC236}">
                  <a16:creationId xmlns:a16="http://schemas.microsoft.com/office/drawing/2014/main" id="{48C85CA7-C30D-4865-8699-FD3BC5BCEAC2}"/>
                </a:ext>
              </a:extLst>
            </xdr:cNvPr>
            <xdr:cNvSpPr txBox="1"/>
          </xdr:nvSpPr>
          <xdr:spPr>
            <a:xfrm>
              <a:off x="3291840" y="331182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Đầu</a:t>
              </a:r>
              <a:r>
                <a:rPr lang="en-US" sz="1200" baseline="0">
                  <a:solidFill>
                    <a:schemeClr val="bg1">
                      <a:lumMod val="85000"/>
                    </a:schemeClr>
                  </a:solidFill>
                </a:rPr>
                <a:t> tư</a:t>
              </a:r>
              <a:endParaRPr lang="en-US" sz="1200">
                <a:solidFill>
                  <a:schemeClr val="bg1">
                    <a:lumMod val="85000"/>
                  </a:schemeClr>
                </a:solidFill>
              </a:endParaRPr>
            </a:p>
          </xdr:txBody>
        </xdr:sp>
        <xdr:pic>
          <xdr:nvPicPr>
            <xdr:cNvPr id="19" name="Picture 18">
              <a:extLst>
                <a:ext uri="{FF2B5EF4-FFF2-40B4-BE49-F238E27FC236}">
                  <a16:creationId xmlns:a16="http://schemas.microsoft.com/office/drawing/2014/main" id="{67240E92-A0A5-424A-BE57-0F9E8291258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880360" y="328422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0" name="Group 19">
            <a:hlinkClick xmlns:r="http://schemas.openxmlformats.org/officeDocument/2006/relationships" r:id="rId11"/>
            <a:extLst>
              <a:ext uri="{FF2B5EF4-FFF2-40B4-BE49-F238E27FC236}">
                <a16:creationId xmlns:a16="http://schemas.microsoft.com/office/drawing/2014/main" id="{585407FD-C9B6-463B-AB76-9192ECD2A422}"/>
              </a:ext>
            </a:extLst>
          </xdr:cNvPr>
          <xdr:cNvGrpSpPr/>
        </xdr:nvGrpSpPr>
        <xdr:grpSpPr>
          <a:xfrm>
            <a:off x="2880360" y="4089264"/>
            <a:ext cx="1417320" cy="360000"/>
            <a:chOff x="2880360" y="3787140"/>
            <a:chExt cx="1417320" cy="360000"/>
          </a:xfrm>
        </xdr:grpSpPr>
        <xdr:sp macro="" textlink="">
          <xdr:nvSpPr>
            <xdr:cNvPr id="21" name="TextBox 20">
              <a:extLst>
                <a:ext uri="{FF2B5EF4-FFF2-40B4-BE49-F238E27FC236}">
                  <a16:creationId xmlns:a16="http://schemas.microsoft.com/office/drawing/2014/main" id="{1F8EF61B-CFD6-413B-A2A1-B7B7AAB1E7F2}"/>
                </a:ext>
              </a:extLst>
            </xdr:cNvPr>
            <xdr:cNvSpPr txBox="1"/>
          </xdr:nvSpPr>
          <xdr:spPr>
            <a:xfrm>
              <a:off x="3291840" y="381474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Danh mục</a:t>
              </a:r>
            </a:p>
          </xdr:txBody>
        </xdr:sp>
        <xdr:pic>
          <xdr:nvPicPr>
            <xdr:cNvPr id="22" name="Picture 21">
              <a:extLst>
                <a:ext uri="{FF2B5EF4-FFF2-40B4-BE49-F238E27FC236}">
                  <a16:creationId xmlns:a16="http://schemas.microsoft.com/office/drawing/2014/main" id="{78FED600-19ED-4DD1-94C8-8A1C387F330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880360" y="378714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3" name="Group 22">
            <a:hlinkClick xmlns:r="http://schemas.openxmlformats.org/officeDocument/2006/relationships" r:id="rId13"/>
            <a:extLst>
              <a:ext uri="{FF2B5EF4-FFF2-40B4-BE49-F238E27FC236}">
                <a16:creationId xmlns:a16="http://schemas.microsoft.com/office/drawing/2014/main" id="{009F08B3-9B8B-4E86-8DA6-F4C3002CC985}"/>
              </a:ext>
            </a:extLst>
          </xdr:cNvPr>
          <xdr:cNvGrpSpPr/>
        </xdr:nvGrpSpPr>
        <xdr:grpSpPr>
          <a:xfrm>
            <a:off x="2880360" y="4673430"/>
            <a:ext cx="1417320" cy="360000"/>
            <a:chOff x="2880360" y="4322910"/>
            <a:chExt cx="1417320" cy="360000"/>
          </a:xfrm>
        </xdr:grpSpPr>
        <xdr:sp macro="" textlink="">
          <xdr:nvSpPr>
            <xdr:cNvPr id="24" name="TextBox 23">
              <a:extLst>
                <a:ext uri="{FF2B5EF4-FFF2-40B4-BE49-F238E27FC236}">
                  <a16:creationId xmlns:a16="http://schemas.microsoft.com/office/drawing/2014/main" id="{4D5C94E5-6B18-4F1D-A10B-55D2D508539D}"/>
                </a:ext>
              </a:extLst>
            </xdr:cNvPr>
            <xdr:cNvSpPr txBox="1"/>
          </xdr:nvSpPr>
          <xdr:spPr>
            <a:xfrm>
              <a:off x="3291840" y="435051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lumMod val="85000"/>
                    </a:schemeClr>
                  </a:solidFill>
                </a:rPr>
                <a:t>Tổng</a:t>
              </a:r>
              <a:r>
                <a:rPr lang="en-US" sz="1200" baseline="0">
                  <a:solidFill>
                    <a:schemeClr val="bg1">
                      <a:lumMod val="85000"/>
                    </a:schemeClr>
                  </a:solidFill>
                </a:rPr>
                <a:t> hợp</a:t>
              </a:r>
              <a:endParaRPr lang="en-US" sz="1200">
                <a:solidFill>
                  <a:schemeClr val="bg1">
                    <a:lumMod val="85000"/>
                  </a:schemeClr>
                </a:solidFill>
              </a:endParaRPr>
            </a:p>
          </xdr:txBody>
        </xdr:sp>
        <xdr:pic>
          <xdr:nvPicPr>
            <xdr:cNvPr id="25" name="Picture 24">
              <a:extLst>
                <a:ext uri="{FF2B5EF4-FFF2-40B4-BE49-F238E27FC236}">
                  <a16:creationId xmlns:a16="http://schemas.microsoft.com/office/drawing/2014/main" id="{BA3277CA-F603-4E99-A9EE-E954B3A6751A}"/>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880360" y="4322910"/>
              <a:ext cx="360000" cy="360000"/>
            </a:xfrm>
            <a:prstGeom prst="round2DiagRect">
              <a:avLst>
                <a:gd name="adj1" fmla="val 50000"/>
                <a:gd name="adj2" fmla="val 50000"/>
              </a:avLst>
            </a:prstGeom>
            <a:ln w="12700" cap="sq">
              <a:noFill/>
              <a:miter lim="800000"/>
            </a:ln>
            <a:effectLst>
              <a:outerShdw blurRad="254000" algn="tl" rotWithShape="0">
                <a:srgbClr val="000000">
                  <a:alpha val="43000"/>
                </a:srgbClr>
              </a:outerShdw>
            </a:effectLst>
          </xdr:spPr>
        </xdr:pic>
      </xdr:grpSp>
      <xdr:grpSp>
        <xdr:nvGrpSpPr>
          <xdr:cNvPr id="26" name="Group 25">
            <a:hlinkClick xmlns:r="http://schemas.openxmlformats.org/officeDocument/2006/relationships" r:id="rId15"/>
            <a:extLst>
              <a:ext uri="{FF2B5EF4-FFF2-40B4-BE49-F238E27FC236}">
                <a16:creationId xmlns:a16="http://schemas.microsoft.com/office/drawing/2014/main" id="{55814C2C-6372-4B48-9CD4-E9CB1D492E5D}"/>
              </a:ext>
            </a:extLst>
          </xdr:cNvPr>
          <xdr:cNvGrpSpPr/>
        </xdr:nvGrpSpPr>
        <xdr:grpSpPr>
          <a:xfrm>
            <a:off x="5196840" y="858180"/>
            <a:ext cx="1440000" cy="360000"/>
            <a:chOff x="5196840" y="845820"/>
            <a:chExt cx="1440000" cy="360000"/>
          </a:xfrm>
        </xdr:grpSpPr>
        <xdr:sp macro="" textlink="">
          <xdr:nvSpPr>
            <xdr:cNvPr id="27" name="Rectangle: Rounded Corners 26">
              <a:extLst>
                <a:ext uri="{FF2B5EF4-FFF2-40B4-BE49-F238E27FC236}">
                  <a16:creationId xmlns:a16="http://schemas.microsoft.com/office/drawing/2014/main" id="{B9AB28CF-300D-4811-A465-1FC6EFB3822F}"/>
                </a:ext>
              </a:extLst>
            </xdr:cNvPr>
            <xdr:cNvSpPr/>
          </xdr:nvSpPr>
          <xdr:spPr>
            <a:xfrm>
              <a:off x="5196840" y="845820"/>
              <a:ext cx="1440000" cy="360000"/>
            </a:xfrm>
            <a:prstGeom prst="roundRect">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0F0"/>
                </a:solidFill>
              </a:endParaRPr>
            </a:p>
          </xdr:txBody>
        </xdr:sp>
        <xdr:sp macro="" textlink="">
          <xdr:nvSpPr>
            <xdr:cNvPr id="28" name="TextBox 27">
              <a:extLst>
                <a:ext uri="{FF2B5EF4-FFF2-40B4-BE49-F238E27FC236}">
                  <a16:creationId xmlns:a16="http://schemas.microsoft.com/office/drawing/2014/main" id="{D3B05B3D-66CD-4BE6-9917-2B4B0924388A}"/>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Báo</a:t>
              </a:r>
              <a:r>
                <a:rPr lang="en-US" sz="1200" baseline="0">
                  <a:solidFill>
                    <a:schemeClr val="bg1">
                      <a:lumMod val="85000"/>
                    </a:schemeClr>
                  </a:solidFill>
                </a:rPr>
                <a:t> cáo thu</a:t>
              </a:r>
              <a:endParaRPr lang="en-US" sz="1200">
                <a:solidFill>
                  <a:schemeClr val="bg1">
                    <a:lumMod val="85000"/>
                  </a:schemeClr>
                </a:solidFill>
              </a:endParaRPr>
            </a:p>
          </xdr:txBody>
        </xdr:sp>
        <xdr:pic>
          <xdr:nvPicPr>
            <xdr:cNvPr id="29" name="Picture 28">
              <a:extLst>
                <a:ext uri="{FF2B5EF4-FFF2-40B4-BE49-F238E27FC236}">
                  <a16:creationId xmlns:a16="http://schemas.microsoft.com/office/drawing/2014/main" id="{25A55901-27A2-41DC-AF91-5B866BE35245}"/>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0" name="Group 29">
            <a:hlinkClick xmlns:r="http://schemas.openxmlformats.org/officeDocument/2006/relationships" r:id="rId18"/>
            <a:extLst>
              <a:ext uri="{FF2B5EF4-FFF2-40B4-BE49-F238E27FC236}">
                <a16:creationId xmlns:a16="http://schemas.microsoft.com/office/drawing/2014/main" id="{6EBDFAA6-0493-4DF9-97C5-786F320D3E8A}"/>
              </a:ext>
            </a:extLst>
          </xdr:cNvPr>
          <xdr:cNvGrpSpPr/>
        </xdr:nvGrpSpPr>
        <xdr:grpSpPr>
          <a:xfrm>
            <a:off x="6847840" y="858180"/>
            <a:ext cx="1440000" cy="360000"/>
            <a:chOff x="5196840" y="845820"/>
            <a:chExt cx="1440000" cy="360000"/>
          </a:xfrm>
        </xdr:grpSpPr>
        <xdr:sp macro="" textlink="">
          <xdr:nvSpPr>
            <xdr:cNvPr id="31" name="Rectangle: Rounded Corners 30">
              <a:extLst>
                <a:ext uri="{FF2B5EF4-FFF2-40B4-BE49-F238E27FC236}">
                  <a16:creationId xmlns:a16="http://schemas.microsoft.com/office/drawing/2014/main" id="{3CB73D84-D1B7-48A7-86B3-D606A762DAF3}"/>
                </a:ext>
              </a:extLst>
            </xdr:cNvPr>
            <xdr:cNvSpPr/>
          </xdr:nvSpPr>
          <xdr:spPr>
            <a:xfrm>
              <a:off x="5196840" y="845820"/>
              <a:ext cx="1440000" cy="360000"/>
            </a:xfrm>
            <a:prstGeom prst="round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17C77A33-12C3-48B1-8FBC-C48035131E20}"/>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rPr>
                <a:t>Báo</a:t>
              </a:r>
              <a:r>
                <a:rPr lang="en-US" sz="1200" baseline="0">
                  <a:solidFill>
                    <a:schemeClr val="bg1"/>
                  </a:solidFill>
                </a:rPr>
                <a:t> cáo chi</a:t>
              </a:r>
              <a:endParaRPr lang="en-US" sz="1200">
                <a:solidFill>
                  <a:schemeClr val="bg1"/>
                </a:solidFill>
              </a:endParaRPr>
            </a:p>
          </xdr:txBody>
        </xdr:sp>
        <xdr:pic>
          <xdr:nvPicPr>
            <xdr:cNvPr id="33" name="Picture 32">
              <a:extLst>
                <a:ext uri="{FF2B5EF4-FFF2-40B4-BE49-F238E27FC236}">
                  <a16:creationId xmlns:a16="http://schemas.microsoft.com/office/drawing/2014/main" id="{D7A11F54-0421-4A8D-BE8A-02D35A19E5EA}"/>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round2DiagRect">
              <a:avLst>
                <a:gd name="adj1" fmla="val 50000"/>
                <a:gd name="adj2" fmla="val 50000"/>
              </a:avLst>
            </a:prstGeom>
            <a:ln w="12700" cap="sq">
              <a:solidFill>
                <a:schemeClr val="bg1"/>
              </a:solidFill>
              <a:miter lim="800000"/>
            </a:ln>
            <a:effectLst>
              <a:outerShdw blurRad="254000" algn="tl" rotWithShape="0">
                <a:srgbClr val="000000">
                  <a:alpha val="43000"/>
                </a:srgbClr>
              </a:outerShdw>
            </a:effectLst>
          </xdr:spPr>
        </xdr:pic>
      </xdr:grpSp>
      <xdr:grpSp>
        <xdr:nvGrpSpPr>
          <xdr:cNvPr id="34" name="Group 33">
            <a:hlinkClick xmlns:r="http://schemas.openxmlformats.org/officeDocument/2006/relationships" r:id="rId19"/>
            <a:extLst>
              <a:ext uri="{FF2B5EF4-FFF2-40B4-BE49-F238E27FC236}">
                <a16:creationId xmlns:a16="http://schemas.microsoft.com/office/drawing/2014/main" id="{B909C34D-DBAB-4E8E-985A-FE3CCB3DD57D}"/>
              </a:ext>
            </a:extLst>
          </xdr:cNvPr>
          <xdr:cNvGrpSpPr/>
        </xdr:nvGrpSpPr>
        <xdr:grpSpPr>
          <a:xfrm>
            <a:off x="8498840" y="858180"/>
            <a:ext cx="1440000" cy="360000"/>
            <a:chOff x="5196840" y="845820"/>
            <a:chExt cx="1440000" cy="360000"/>
          </a:xfrm>
        </xdr:grpSpPr>
        <xdr:sp macro="" textlink="">
          <xdr:nvSpPr>
            <xdr:cNvPr id="35" name="Rectangle: Rounded Corners 34">
              <a:extLst>
                <a:ext uri="{FF2B5EF4-FFF2-40B4-BE49-F238E27FC236}">
                  <a16:creationId xmlns:a16="http://schemas.microsoft.com/office/drawing/2014/main" id="{30E1DAC6-BDAE-49A7-AD6C-67B89DECC7E1}"/>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TextBox 35">
              <a:extLst>
                <a:ext uri="{FF2B5EF4-FFF2-40B4-BE49-F238E27FC236}">
                  <a16:creationId xmlns:a16="http://schemas.microsoft.com/office/drawing/2014/main" id="{BED986D8-FE0B-4405-A0D9-6CE0F3485199}"/>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tiết kiệm</a:t>
              </a:r>
              <a:endParaRPr lang="en-US" sz="1200">
                <a:solidFill>
                  <a:schemeClr val="bg1">
                    <a:lumMod val="85000"/>
                  </a:schemeClr>
                </a:solidFill>
              </a:endParaRPr>
            </a:p>
          </xdr:txBody>
        </xdr:sp>
        <xdr:pic>
          <xdr:nvPicPr>
            <xdr:cNvPr id="37" name="Picture 36">
              <a:extLst>
                <a:ext uri="{FF2B5EF4-FFF2-40B4-BE49-F238E27FC236}">
                  <a16:creationId xmlns:a16="http://schemas.microsoft.com/office/drawing/2014/main" id="{8B85C3C2-923F-434E-AA89-8EE7EA5F3EC8}"/>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38" name="Group 37">
            <a:hlinkClick xmlns:r="http://schemas.openxmlformats.org/officeDocument/2006/relationships" r:id="rId20"/>
            <a:extLst>
              <a:ext uri="{FF2B5EF4-FFF2-40B4-BE49-F238E27FC236}">
                <a16:creationId xmlns:a16="http://schemas.microsoft.com/office/drawing/2014/main" id="{16F0F88C-1A12-459B-A7CD-A1973872AD4F}"/>
              </a:ext>
            </a:extLst>
          </xdr:cNvPr>
          <xdr:cNvGrpSpPr/>
        </xdr:nvGrpSpPr>
        <xdr:grpSpPr>
          <a:xfrm>
            <a:off x="10149840" y="858180"/>
            <a:ext cx="1440000" cy="360000"/>
            <a:chOff x="5196840" y="845820"/>
            <a:chExt cx="1440000" cy="360000"/>
          </a:xfrm>
        </xdr:grpSpPr>
        <xdr:sp macro="" textlink="">
          <xdr:nvSpPr>
            <xdr:cNvPr id="39" name="Rectangle: Rounded Corners 38">
              <a:extLst>
                <a:ext uri="{FF2B5EF4-FFF2-40B4-BE49-F238E27FC236}">
                  <a16:creationId xmlns:a16="http://schemas.microsoft.com/office/drawing/2014/main" id="{3351CC59-B8E0-442B-8923-208344842A72}"/>
                </a:ext>
              </a:extLst>
            </xdr:cNvPr>
            <xdr:cNvSpPr/>
          </xdr:nvSpPr>
          <xdr:spPr>
            <a:xfrm>
              <a:off x="5196840" y="845820"/>
              <a:ext cx="1440000" cy="360000"/>
            </a:xfrm>
            <a:prstGeom prst="roundRect">
              <a:avLst/>
            </a:prstGeom>
            <a:solidFill>
              <a:srgbClr val="30313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TextBox 39">
              <a:extLst>
                <a:ext uri="{FF2B5EF4-FFF2-40B4-BE49-F238E27FC236}">
                  <a16:creationId xmlns:a16="http://schemas.microsoft.com/office/drawing/2014/main" id="{3224279E-C107-48ED-ACB6-32DE6A83ECD1}"/>
                </a:ext>
              </a:extLst>
            </xdr:cNvPr>
            <xdr:cNvSpPr txBox="1"/>
          </xdr:nvSpPr>
          <xdr:spPr>
            <a:xfrm>
              <a:off x="5516880" y="845820"/>
              <a:ext cx="1008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lumMod val="85000"/>
                    </a:schemeClr>
                  </a:solidFill>
                </a:rPr>
                <a:t>BC</a:t>
              </a:r>
              <a:r>
                <a:rPr lang="en-US" sz="1200" baseline="0">
                  <a:solidFill>
                    <a:schemeClr val="bg1">
                      <a:lumMod val="85000"/>
                    </a:schemeClr>
                  </a:solidFill>
                </a:rPr>
                <a:t> đầu tư</a:t>
              </a:r>
              <a:endParaRPr lang="en-US" sz="1200">
                <a:solidFill>
                  <a:schemeClr val="bg1">
                    <a:lumMod val="85000"/>
                  </a:schemeClr>
                </a:solidFill>
              </a:endParaRPr>
            </a:p>
          </xdr:txBody>
        </xdr:sp>
        <xdr:pic>
          <xdr:nvPicPr>
            <xdr:cNvPr id="41" name="Picture 40">
              <a:extLst>
                <a:ext uri="{FF2B5EF4-FFF2-40B4-BE49-F238E27FC236}">
                  <a16:creationId xmlns:a16="http://schemas.microsoft.com/office/drawing/2014/main" id="{3EAA749F-C330-4E9D-84DF-F1411A1DB979}"/>
                </a:ext>
              </a:extLst>
            </xdr:cNvPr>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10000" b="90000" l="10000" r="90000">
                          <a14:foregroundMark x1="45588" y1="14869" x2="24183" y2="45425"/>
                          <a14:foregroundMark x1="24183" y1="45425" x2="38072" y2="78758"/>
                          <a14:foregroundMark x1="38072" y1="78758" x2="75327" y2="71405"/>
                          <a14:foregroundMark x1="75327" y1="71405" x2="73203" y2="43627"/>
                          <a14:foregroundMark x1="73203" y1="43627" x2="44935" y2="13399"/>
                          <a14:foregroundMark x1="44935" y1="13399" x2="37418" y2="12908"/>
                          <a14:foregroundMark x1="41503" y1="25654" x2="28105" y2="66503"/>
                          <a14:foregroundMark x1="28105" y1="66503" x2="64706" y2="84967"/>
                          <a14:foregroundMark x1="64706" y1="84967" x2="81209" y2="62582"/>
                          <a14:foregroundMark x1="81209" y1="62582" x2="77288" y2="34804"/>
                          <a14:foregroundMark x1="77288" y1="34804" x2="37745" y2="24020"/>
                          <a14:foregroundMark x1="37745" y1="24020" x2="22386" y2="50817"/>
                          <a14:foregroundMark x1="22386" y1="50817" x2="25654" y2="80882"/>
                          <a14:foregroundMark x1="35621" y1="33987" x2="35294" y2="73039"/>
                          <a14:foregroundMark x1="33170" y1="36111" x2="30719" y2="75163"/>
                          <a14:foregroundMark x1="27778" y1="39379" x2="40196" y2="79248"/>
                          <a14:foregroundMark x1="45915" y1="14542" x2="20588" y2="33007"/>
                          <a14:foregroundMark x1="20588" y1="33007" x2="24837" y2="68954"/>
                          <a14:foregroundMark x1="24837" y1="68954" x2="52614" y2="83660"/>
                          <a14:foregroundMark x1="52614" y1="83660" x2="78268" y2="68791"/>
                          <a14:foregroundMark x1="78268" y1="68791" x2="75000" y2="29739"/>
                          <a14:foregroundMark x1="75000" y1="29739" x2="51797" y2="17320"/>
                          <a14:foregroundMark x1="51797" y1="17320" x2="43954" y2="16013"/>
                          <a14:foregroundMark x1="43137" y1="23693" x2="43137" y2="23693"/>
                          <a14:foregroundMark x1="48529" y1="23366" x2="48529" y2="23366"/>
                          <a14:foregroundMark x1="48693" y1="23366" x2="48693" y2="23366"/>
                          <a14:foregroundMark x1="49020" y1="23366" x2="49020" y2="23366"/>
                          <a14:foregroundMark x1="41176" y1="24510" x2="57516" y2="24510"/>
                          <a14:foregroundMark x1="55065" y1="30719" x2="58170" y2="50327"/>
                          <a14:foregroundMark x1="57026" y1="31373" x2="64052" y2="50490"/>
                          <a14:foregroundMark x1="59314" y1="34804" x2="64379" y2="55719"/>
                          <a14:foregroundMark x1="55392" y1="42484" x2="61928" y2="63725"/>
                          <a14:foregroundMark x1="53758" y1="41013" x2="60948" y2="66340"/>
                          <a14:foregroundMark x1="40523" y1="52778" x2="55719" y2="57353"/>
                          <a14:foregroundMark x1="38562" y1="48529" x2="54412" y2="49020"/>
                          <a14:foregroundMark x1="37418" y1="50817" x2="58333" y2="49020"/>
                          <a14:foregroundMark x1="43137" y1="52451" x2="61438" y2="50817"/>
                          <a14:foregroundMark x1="37418" y1="56863" x2="54248" y2="55556"/>
                          <a14:foregroundMark x1="40359" y1="58333" x2="58170" y2="60458"/>
                          <a14:foregroundMark x1="39869" y1="63725" x2="58824" y2="64052"/>
                          <a14:foregroundMark x1="35784" y1="68954" x2="52451" y2="70261"/>
                          <a14:foregroundMark x1="50817" y1="68627" x2="71078" y2="68627"/>
                          <a14:foregroundMark x1="69771" y1="41503" x2="71078" y2="69444"/>
                        </a14:backgroundRemoval>
                      </a14:imgEffect>
                    </a14:imgLayer>
                  </a14:imgProps>
                </a:ext>
                <a:ext uri="{28A0092B-C50C-407E-A947-70E740481C1C}">
                  <a14:useLocalDpi xmlns:a14="http://schemas.microsoft.com/office/drawing/2010/main" val="0"/>
                </a:ext>
              </a:extLst>
            </a:blip>
            <a:stretch>
              <a:fillRect/>
            </a:stretch>
          </xdr:blipFill>
          <xdr:spPr>
            <a:xfrm>
              <a:off x="5242560" y="88182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sp macro="" textlink="">
        <xdr:nvSpPr>
          <xdr:cNvPr id="42" name="TextBox 41">
            <a:hlinkClick xmlns:r="http://schemas.openxmlformats.org/officeDocument/2006/relationships" r:id="rId21"/>
            <a:extLst>
              <a:ext uri="{FF2B5EF4-FFF2-40B4-BE49-F238E27FC236}">
                <a16:creationId xmlns:a16="http://schemas.microsoft.com/office/drawing/2014/main" id="{4B98C7B2-B50A-48C9-B838-B75FBDD0754D}"/>
              </a:ext>
            </a:extLst>
          </xdr:cNvPr>
          <xdr:cNvSpPr txBox="1"/>
        </xdr:nvSpPr>
        <xdr:spPr>
          <a:xfrm>
            <a:off x="2872740" y="7597140"/>
            <a:ext cx="13030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i="1">
                <a:solidFill>
                  <a:schemeClr val="tx1">
                    <a:lumMod val="75000"/>
                    <a:lumOff val="25000"/>
                  </a:schemeClr>
                </a:solidFill>
              </a:rPr>
              <a:t>Version</a:t>
            </a:r>
            <a:r>
              <a:rPr lang="en-US" sz="1100" i="1" baseline="0">
                <a:solidFill>
                  <a:schemeClr val="tx1">
                    <a:lumMod val="75000"/>
                    <a:lumOff val="25000"/>
                  </a:schemeClr>
                </a:solidFill>
              </a:rPr>
              <a:t> 6.06.2023</a:t>
            </a:r>
            <a:endParaRPr lang="en-US" sz="1100" i="1">
              <a:solidFill>
                <a:schemeClr val="tx1">
                  <a:lumMod val="75000"/>
                  <a:lumOff val="25000"/>
                </a:schemeClr>
              </a:solidFill>
            </a:endParaRPr>
          </a:p>
        </xdr:txBody>
      </xdr:sp>
      <xdr:pic>
        <xdr:nvPicPr>
          <xdr:cNvPr id="43" name="Picture 42">
            <a:hlinkClick xmlns:r="http://schemas.openxmlformats.org/officeDocument/2006/relationships" r:id="rId22"/>
            <a:extLst>
              <a:ext uri="{FF2B5EF4-FFF2-40B4-BE49-F238E27FC236}">
                <a16:creationId xmlns:a16="http://schemas.microsoft.com/office/drawing/2014/main" id="{140542D5-B96D-4C72-BFAA-74FE09DE77F6}"/>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837473B0-CC2E-450A-ABE3-18F120FF3D39}">
                <a1611:picAttrSrcUrl xmlns:a1611="http://schemas.microsoft.com/office/drawing/2016/11/main" r:id="rId24"/>
              </a:ext>
            </a:extLst>
          </a:blip>
          <a:stretch>
            <a:fillRect/>
          </a:stretch>
        </xdr:blipFill>
        <xdr:spPr>
          <a:xfrm>
            <a:off x="1546098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44" name="Picture 43">
            <a:hlinkClick xmlns:r="http://schemas.openxmlformats.org/officeDocument/2006/relationships" r:id="rId25"/>
            <a:extLst>
              <a:ext uri="{FF2B5EF4-FFF2-40B4-BE49-F238E27FC236}">
                <a16:creationId xmlns:a16="http://schemas.microsoft.com/office/drawing/2014/main" id="{8A595585-D698-48B2-8086-5DABD853C9C2}"/>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837473B0-CC2E-450A-ABE3-18F120FF3D39}">
                <a1611:picAttrSrcUrl xmlns:a1611="http://schemas.microsoft.com/office/drawing/2016/11/main" r:id="rId27"/>
              </a:ext>
            </a:extLst>
          </a:blip>
          <a:stretch>
            <a:fillRect/>
          </a:stretch>
        </xdr:blipFill>
        <xdr:spPr>
          <a:xfrm>
            <a:off x="15931020" y="89418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pic>
        <xdr:nvPicPr>
          <xdr:cNvPr id="45" name="Picture 44">
            <a:hlinkClick xmlns:r="http://schemas.openxmlformats.org/officeDocument/2006/relationships" r:id="rId28"/>
            <a:extLst>
              <a:ext uri="{FF2B5EF4-FFF2-40B4-BE49-F238E27FC236}">
                <a16:creationId xmlns:a16="http://schemas.microsoft.com/office/drawing/2014/main" id="{BE72823A-78B8-4B9D-8B55-02EB051720D2}"/>
              </a:ext>
            </a:extLst>
          </xdr:cNvPr>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val="0"/>
              </a:ext>
              <a:ext uri="{837473B0-CC2E-450A-ABE3-18F120FF3D39}">
                <a1611:picAttrSrcUrl xmlns:a1611="http://schemas.microsoft.com/office/drawing/2016/11/main" r:id="rId30"/>
              </a:ext>
            </a:extLst>
          </a:blip>
          <a:srcRect l="17980" r="16157"/>
          <a:stretch/>
        </xdr:blipFill>
        <xdr:spPr>
          <a:xfrm>
            <a:off x="16383000" y="894180"/>
            <a:ext cx="2895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xnSp macro="">
        <xdr:nvCxnSpPr>
          <xdr:cNvPr id="46" name="Straight Connector 45">
            <a:extLst>
              <a:ext uri="{FF2B5EF4-FFF2-40B4-BE49-F238E27FC236}">
                <a16:creationId xmlns:a16="http://schemas.microsoft.com/office/drawing/2014/main" id="{ED7AEB68-9022-430D-AF19-788D1CF5D094}"/>
              </a:ext>
            </a:extLst>
          </xdr:cNvPr>
          <xdr:cNvCxnSpPr/>
        </xdr:nvCxnSpPr>
        <xdr:spPr>
          <a:xfrm>
            <a:off x="2887980" y="1480980"/>
            <a:ext cx="1944000" cy="0"/>
          </a:xfrm>
          <a:prstGeom prst="line">
            <a:avLst/>
          </a:prstGeom>
          <a:ln>
            <a:solidFill>
              <a:srgbClr val="30313A"/>
            </a:solidFill>
          </a:ln>
        </xdr:spPr>
        <xdr:style>
          <a:lnRef idx="1">
            <a:schemeClr val="dk1"/>
          </a:lnRef>
          <a:fillRef idx="0">
            <a:schemeClr val="dk1"/>
          </a:fillRef>
          <a:effectRef idx="0">
            <a:schemeClr val="dk1"/>
          </a:effectRef>
          <a:fontRef idx="minor">
            <a:schemeClr val="tx1"/>
          </a:fontRef>
        </xdr:style>
      </xdr:cxnSp>
      <xdr:sp macro="" textlink="">
        <xdr:nvSpPr>
          <xdr:cNvPr id="48" name="Rectangle: Rounded Corners 47">
            <a:extLst>
              <a:ext uri="{FF2B5EF4-FFF2-40B4-BE49-F238E27FC236}">
                <a16:creationId xmlns:a16="http://schemas.microsoft.com/office/drawing/2014/main" id="{C6131FD9-9176-40CF-8AE5-5B27B3D08B27}"/>
              </a:ext>
            </a:extLst>
          </xdr:cNvPr>
          <xdr:cNvSpPr/>
        </xdr:nvSpPr>
        <xdr:spPr>
          <a:xfrm>
            <a:off x="5402220" y="1717200"/>
            <a:ext cx="11018880" cy="2376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Rectangle: Rounded Corners 48">
            <a:extLst>
              <a:ext uri="{FF2B5EF4-FFF2-40B4-BE49-F238E27FC236}">
                <a16:creationId xmlns:a16="http://schemas.microsoft.com/office/drawing/2014/main" id="{23E8D079-C175-4A3A-BA4A-C608EE5E142A}"/>
              </a:ext>
            </a:extLst>
          </xdr:cNvPr>
          <xdr:cNvSpPr/>
        </xdr:nvSpPr>
        <xdr:spPr>
          <a:xfrm>
            <a:off x="10142220" y="4287780"/>
            <a:ext cx="6300000" cy="3240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1" name="Group 50">
            <a:extLst>
              <a:ext uri="{FF2B5EF4-FFF2-40B4-BE49-F238E27FC236}">
                <a16:creationId xmlns:a16="http://schemas.microsoft.com/office/drawing/2014/main" id="{FA5A441B-3083-4522-99F2-DE4CB5773DAA}"/>
              </a:ext>
            </a:extLst>
          </xdr:cNvPr>
          <xdr:cNvGrpSpPr/>
        </xdr:nvGrpSpPr>
        <xdr:grpSpPr>
          <a:xfrm>
            <a:off x="5402220" y="4287780"/>
            <a:ext cx="4500000" cy="3240000"/>
            <a:chOff x="5432700" y="4315620"/>
            <a:chExt cx="4500000" cy="3240000"/>
          </a:xfrm>
        </xdr:grpSpPr>
        <xdr:sp macro="" textlink="">
          <xdr:nvSpPr>
            <xdr:cNvPr id="52" name="Rectangle: Rounded Corners 51">
              <a:extLst>
                <a:ext uri="{FF2B5EF4-FFF2-40B4-BE49-F238E27FC236}">
                  <a16:creationId xmlns:a16="http://schemas.microsoft.com/office/drawing/2014/main" id="{CA3255A3-3320-46DC-9880-6F225C2D0573}"/>
                </a:ext>
              </a:extLst>
            </xdr:cNvPr>
            <xdr:cNvSpPr/>
          </xdr:nvSpPr>
          <xdr:spPr>
            <a:xfrm>
              <a:off x="5432700" y="4315620"/>
              <a:ext cx="4500000" cy="3240000"/>
            </a:xfrm>
            <a:prstGeom prst="roundRect">
              <a:avLst>
                <a:gd name="adj" fmla="val 3322"/>
              </a:avLst>
            </a:prstGeom>
            <a:solidFill>
              <a:srgbClr val="2B313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TextBox 52">
              <a:extLst>
                <a:ext uri="{FF2B5EF4-FFF2-40B4-BE49-F238E27FC236}">
                  <a16:creationId xmlns:a16="http://schemas.microsoft.com/office/drawing/2014/main" id="{16BD46DA-4512-4EF6-A115-4501AF290F44}"/>
                </a:ext>
              </a:extLst>
            </xdr:cNvPr>
            <xdr:cNvSpPr txBox="1"/>
          </xdr:nvSpPr>
          <xdr:spPr>
            <a:xfrm>
              <a:off x="5836920" y="4361340"/>
              <a:ext cx="28194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rPr>
                <a:t>Bảng</a:t>
              </a:r>
              <a:r>
                <a:rPr lang="en-US" sz="1100" b="1" baseline="0">
                  <a:solidFill>
                    <a:srgbClr val="00B0F0"/>
                  </a:solidFill>
                </a:rPr>
                <a:t> thống kê Thu - Chi qua các tháng</a:t>
              </a:r>
              <a:endParaRPr lang="en-US" sz="1100" b="1">
                <a:solidFill>
                  <a:srgbClr val="00B0F0"/>
                </a:solidFill>
              </a:endParaRPr>
            </a:p>
          </xdr:txBody>
        </xdr:sp>
        <xdr:cxnSp macro="">
          <xdr:nvCxnSpPr>
            <xdr:cNvPr id="54" name="Straight Connector 53">
              <a:extLst>
                <a:ext uri="{FF2B5EF4-FFF2-40B4-BE49-F238E27FC236}">
                  <a16:creationId xmlns:a16="http://schemas.microsoft.com/office/drawing/2014/main" id="{C2A589E3-14EB-49FE-9F55-65DF0E9A3DB4}"/>
                </a:ext>
              </a:extLst>
            </xdr:cNvPr>
            <xdr:cNvCxnSpPr/>
          </xdr:nvCxnSpPr>
          <xdr:spPr>
            <a:xfrm>
              <a:off x="5612700" y="4922160"/>
              <a:ext cx="4140000" cy="0"/>
            </a:xfrm>
            <a:prstGeom prst="line">
              <a:avLst/>
            </a:prstGeom>
            <a:ln>
              <a:solidFill>
                <a:schemeClr val="bg1">
                  <a:lumMod val="50000"/>
                </a:schemeClr>
              </a:solidFill>
            </a:ln>
          </xdr:spPr>
          <xdr:style>
            <a:lnRef idx="1">
              <a:schemeClr val="dk1"/>
            </a:lnRef>
            <a:fillRef idx="0">
              <a:schemeClr val="dk1"/>
            </a:fillRef>
            <a:effectRef idx="0">
              <a:schemeClr val="dk1"/>
            </a:effectRef>
            <a:fontRef idx="minor">
              <a:schemeClr val="tx1"/>
            </a:fontRef>
          </xdr:style>
        </xdr:cxnSp>
        <xdr:sp macro="" textlink="">
          <xdr:nvSpPr>
            <xdr:cNvPr id="55" name="TextBox 54">
              <a:extLst>
                <a:ext uri="{FF2B5EF4-FFF2-40B4-BE49-F238E27FC236}">
                  <a16:creationId xmlns:a16="http://schemas.microsoft.com/office/drawing/2014/main" id="{35CBE677-90E5-4E77-8B24-D253207A22FF}"/>
                </a:ext>
              </a:extLst>
            </xdr:cNvPr>
            <xdr:cNvSpPr txBox="1"/>
          </xdr:nvSpPr>
          <xdr:spPr>
            <a:xfrm>
              <a:off x="5560695" y="466725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Tháng</a:t>
              </a:r>
            </a:p>
          </xdr:txBody>
        </xdr:sp>
        <xdr:sp macro="" textlink="">
          <xdr:nvSpPr>
            <xdr:cNvPr id="56" name="TextBox 55">
              <a:extLst>
                <a:ext uri="{FF2B5EF4-FFF2-40B4-BE49-F238E27FC236}">
                  <a16:creationId xmlns:a16="http://schemas.microsoft.com/office/drawing/2014/main" id="{08A2632F-0A48-4C1C-AD58-3317460EE025}"/>
                </a:ext>
              </a:extLst>
            </xdr:cNvPr>
            <xdr:cNvSpPr txBox="1"/>
          </xdr:nvSpPr>
          <xdr:spPr>
            <a:xfrm>
              <a:off x="6400800" y="466725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Thu</a:t>
              </a:r>
            </a:p>
          </xdr:txBody>
        </xdr:sp>
        <xdr:sp macro="" textlink="">
          <xdr:nvSpPr>
            <xdr:cNvPr id="57" name="TextBox 56">
              <a:extLst>
                <a:ext uri="{FF2B5EF4-FFF2-40B4-BE49-F238E27FC236}">
                  <a16:creationId xmlns:a16="http://schemas.microsoft.com/office/drawing/2014/main" id="{8FC80442-82A5-4501-9156-88CD273E5C96}"/>
                </a:ext>
              </a:extLst>
            </xdr:cNvPr>
            <xdr:cNvSpPr txBox="1"/>
          </xdr:nvSpPr>
          <xdr:spPr>
            <a:xfrm>
              <a:off x="7612380" y="466725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Chi</a:t>
              </a:r>
            </a:p>
          </xdr:txBody>
        </xdr:sp>
        <xdr:sp macro="" textlink="">
          <xdr:nvSpPr>
            <xdr:cNvPr id="58" name="TextBox 57">
              <a:extLst>
                <a:ext uri="{FF2B5EF4-FFF2-40B4-BE49-F238E27FC236}">
                  <a16:creationId xmlns:a16="http://schemas.microsoft.com/office/drawing/2014/main" id="{A97420EE-ACEA-491A-8130-A272DDF45BBA}"/>
                </a:ext>
              </a:extLst>
            </xdr:cNvPr>
            <xdr:cNvSpPr txBox="1"/>
          </xdr:nvSpPr>
          <xdr:spPr>
            <a:xfrm>
              <a:off x="8816340" y="4667250"/>
              <a:ext cx="82296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Chênh</a:t>
              </a:r>
              <a:r>
                <a:rPr lang="en-US" sz="1100" baseline="0">
                  <a:solidFill>
                    <a:schemeClr val="bg1"/>
                  </a:solidFill>
                </a:rPr>
                <a:t> lệch</a:t>
              </a:r>
              <a:endParaRPr lang="en-US" sz="1100">
                <a:solidFill>
                  <a:schemeClr val="bg1"/>
                </a:solidFill>
              </a:endParaRPr>
            </a:p>
          </xdr:txBody>
        </xdr:sp>
        <xdr:sp macro="" textlink="">
          <xdr:nvSpPr>
            <xdr:cNvPr id="59" name="TextBox 58">
              <a:extLst>
                <a:ext uri="{FF2B5EF4-FFF2-40B4-BE49-F238E27FC236}">
                  <a16:creationId xmlns:a16="http://schemas.microsoft.com/office/drawing/2014/main" id="{FDF0078C-6A80-4655-B33D-9B58A80A8ECD}"/>
                </a:ext>
              </a:extLst>
            </xdr:cNvPr>
            <xdr:cNvSpPr txBox="1"/>
          </xdr:nvSpPr>
          <xdr:spPr>
            <a:xfrm>
              <a:off x="5626635" y="491490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a:t>
              </a:r>
            </a:p>
          </xdr:txBody>
        </xdr:sp>
        <xdr:sp macro="" textlink="">
          <xdr:nvSpPr>
            <xdr:cNvPr id="60" name="TextBox 59">
              <a:extLst>
                <a:ext uri="{FF2B5EF4-FFF2-40B4-BE49-F238E27FC236}">
                  <a16:creationId xmlns:a16="http://schemas.microsoft.com/office/drawing/2014/main" id="{24EC8EDC-0037-473B-9D66-27BB58095090}"/>
                </a:ext>
              </a:extLst>
            </xdr:cNvPr>
            <xdr:cNvSpPr txBox="1"/>
          </xdr:nvSpPr>
          <xdr:spPr>
            <a:xfrm>
              <a:off x="5626635" y="5107132"/>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2</a:t>
              </a:r>
            </a:p>
          </xdr:txBody>
        </xdr:sp>
        <xdr:sp macro="" textlink="">
          <xdr:nvSpPr>
            <xdr:cNvPr id="61" name="TextBox 60">
              <a:extLst>
                <a:ext uri="{FF2B5EF4-FFF2-40B4-BE49-F238E27FC236}">
                  <a16:creationId xmlns:a16="http://schemas.microsoft.com/office/drawing/2014/main" id="{6825D523-B26B-447F-AA5B-9771D16AC341}"/>
                </a:ext>
              </a:extLst>
            </xdr:cNvPr>
            <xdr:cNvSpPr txBox="1"/>
          </xdr:nvSpPr>
          <xdr:spPr>
            <a:xfrm>
              <a:off x="5626635" y="5299364"/>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3</a:t>
              </a:r>
            </a:p>
          </xdr:txBody>
        </xdr:sp>
        <xdr:sp macro="" textlink="">
          <xdr:nvSpPr>
            <xdr:cNvPr id="62" name="TextBox 61">
              <a:extLst>
                <a:ext uri="{FF2B5EF4-FFF2-40B4-BE49-F238E27FC236}">
                  <a16:creationId xmlns:a16="http://schemas.microsoft.com/office/drawing/2014/main" id="{E83330F3-3D2F-46BF-9097-E919D0AAF690}"/>
                </a:ext>
              </a:extLst>
            </xdr:cNvPr>
            <xdr:cNvSpPr txBox="1"/>
          </xdr:nvSpPr>
          <xdr:spPr>
            <a:xfrm>
              <a:off x="5626635" y="5491596"/>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4</a:t>
              </a:r>
            </a:p>
          </xdr:txBody>
        </xdr:sp>
        <xdr:sp macro="" textlink="">
          <xdr:nvSpPr>
            <xdr:cNvPr id="63" name="TextBox 62">
              <a:extLst>
                <a:ext uri="{FF2B5EF4-FFF2-40B4-BE49-F238E27FC236}">
                  <a16:creationId xmlns:a16="http://schemas.microsoft.com/office/drawing/2014/main" id="{C537E2BA-69A7-498A-8D07-C1B2DF7623D7}"/>
                </a:ext>
              </a:extLst>
            </xdr:cNvPr>
            <xdr:cNvSpPr txBox="1"/>
          </xdr:nvSpPr>
          <xdr:spPr>
            <a:xfrm>
              <a:off x="5626635" y="5683828"/>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5</a:t>
              </a:r>
            </a:p>
          </xdr:txBody>
        </xdr:sp>
        <xdr:sp macro="" textlink="">
          <xdr:nvSpPr>
            <xdr:cNvPr id="64" name="TextBox 63">
              <a:extLst>
                <a:ext uri="{FF2B5EF4-FFF2-40B4-BE49-F238E27FC236}">
                  <a16:creationId xmlns:a16="http://schemas.microsoft.com/office/drawing/2014/main" id="{897AFB0A-FC1A-4ADF-9055-37DF23C13CFE}"/>
                </a:ext>
              </a:extLst>
            </xdr:cNvPr>
            <xdr:cNvSpPr txBox="1"/>
          </xdr:nvSpPr>
          <xdr:spPr>
            <a:xfrm>
              <a:off x="5626635" y="587606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6</a:t>
              </a:r>
            </a:p>
          </xdr:txBody>
        </xdr:sp>
        <xdr:sp macro="" textlink="">
          <xdr:nvSpPr>
            <xdr:cNvPr id="65" name="TextBox 64">
              <a:extLst>
                <a:ext uri="{FF2B5EF4-FFF2-40B4-BE49-F238E27FC236}">
                  <a16:creationId xmlns:a16="http://schemas.microsoft.com/office/drawing/2014/main" id="{097CF019-0E56-4200-9623-53B4319A8F95}"/>
                </a:ext>
              </a:extLst>
            </xdr:cNvPr>
            <xdr:cNvSpPr txBox="1"/>
          </xdr:nvSpPr>
          <xdr:spPr>
            <a:xfrm>
              <a:off x="5626635" y="6068292"/>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7</a:t>
              </a:r>
            </a:p>
          </xdr:txBody>
        </xdr:sp>
        <xdr:sp macro="" textlink="">
          <xdr:nvSpPr>
            <xdr:cNvPr id="66" name="TextBox 65">
              <a:extLst>
                <a:ext uri="{FF2B5EF4-FFF2-40B4-BE49-F238E27FC236}">
                  <a16:creationId xmlns:a16="http://schemas.microsoft.com/office/drawing/2014/main" id="{22B0B802-0666-49E8-830C-211A2D2A7335}"/>
                </a:ext>
              </a:extLst>
            </xdr:cNvPr>
            <xdr:cNvSpPr txBox="1"/>
          </xdr:nvSpPr>
          <xdr:spPr>
            <a:xfrm>
              <a:off x="5626635" y="6260524"/>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8</a:t>
              </a:r>
            </a:p>
          </xdr:txBody>
        </xdr:sp>
        <xdr:sp macro="" textlink="">
          <xdr:nvSpPr>
            <xdr:cNvPr id="67" name="TextBox 66">
              <a:extLst>
                <a:ext uri="{FF2B5EF4-FFF2-40B4-BE49-F238E27FC236}">
                  <a16:creationId xmlns:a16="http://schemas.microsoft.com/office/drawing/2014/main" id="{1E49AF16-7631-4C13-9352-EBF299628511}"/>
                </a:ext>
              </a:extLst>
            </xdr:cNvPr>
            <xdr:cNvSpPr txBox="1"/>
          </xdr:nvSpPr>
          <xdr:spPr>
            <a:xfrm>
              <a:off x="5626635" y="6452756"/>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9</a:t>
              </a:r>
            </a:p>
          </xdr:txBody>
        </xdr:sp>
        <xdr:sp macro="" textlink="">
          <xdr:nvSpPr>
            <xdr:cNvPr id="68" name="TextBox 67">
              <a:extLst>
                <a:ext uri="{FF2B5EF4-FFF2-40B4-BE49-F238E27FC236}">
                  <a16:creationId xmlns:a16="http://schemas.microsoft.com/office/drawing/2014/main" id="{EA73FFBD-CD57-42B0-A094-A7FE0642DF98}"/>
                </a:ext>
              </a:extLst>
            </xdr:cNvPr>
            <xdr:cNvSpPr txBox="1"/>
          </xdr:nvSpPr>
          <xdr:spPr>
            <a:xfrm>
              <a:off x="5626635" y="6644988"/>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10</a:t>
              </a:r>
            </a:p>
          </xdr:txBody>
        </xdr:sp>
        <xdr:sp macro="" textlink="">
          <xdr:nvSpPr>
            <xdr:cNvPr id="69" name="TextBox 68">
              <a:extLst>
                <a:ext uri="{FF2B5EF4-FFF2-40B4-BE49-F238E27FC236}">
                  <a16:creationId xmlns:a16="http://schemas.microsoft.com/office/drawing/2014/main" id="{1E7B1B52-856E-4063-B791-8F6A0E5768A1}"/>
                </a:ext>
              </a:extLst>
            </xdr:cNvPr>
            <xdr:cNvSpPr txBox="1"/>
          </xdr:nvSpPr>
          <xdr:spPr>
            <a:xfrm>
              <a:off x="5626635" y="683722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11</a:t>
              </a:r>
            </a:p>
          </xdr:txBody>
        </xdr:sp>
        <xdr:sp macro="" textlink="">
          <xdr:nvSpPr>
            <xdr:cNvPr id="70" name="TextBox 69">
              <a:extLst>
                <a:ext uri="{FF2B5EF4-FFF2-40B4-BE49-F238E27FC236}">
                  <a16:creationId xmlns:a16="http://schemas.microsoft.com/office/drawing/2014/main" id="{1613975D-5B1C-4019-BE52-7FEC0BBCC2C8}"/>
                </a:ext>
              </a:extLst>
            </xdr:cNvPr>
            <xdr:cNvSpPr txBox="1"/>
          </xdr:nvSpPr>
          <xdr:spPr>
            <a:xfrm>
              <a:off x="5626635" y="7029450"/>
              <a:ext cx="4320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12</a:t>
              </a:r>
            </a:p>
          </xdr:txBody>
        </xdr:sp>
        <xdr:cxnSp macro="">
          <xdr:nvCxnSpPr>
            <xdr:cNvPr id="71" name="Straight Connector 70">
              <a:extLst>
                <a:ext uri="{FF2B5EF4-FFF2-40B4-BE49-F238E27FC236}">
                  <a16:creationId xmlns:a16="http://schemas.microsoft.com/office/drawing/2014/main" id="{715A2B6E-0A8E-4D8E-801D-968C9B60EAFB}"/>
                </a:ext>
              </a:extLst>
            </xdr:cNvPr>
            <xdr:cNvCxnSpPr/>
          </xdr:nvCxnSpPr>
          <xdr:spPr>
            <a:xfrm>
              <a:off x="5612700" y="7265310"/>
              <a:ext cx="4140000" cy="0"/>
            </a:xfrm>
            <a:prstGeom prst="line">
              <a:avLst/>
            </a:prstGeom>
            <a:ln>
              <a:solidFill>
                <a:schemeClr val="bg1">
                  <a:lumMod val="50000"/>
                </a:schemeClr>
              </a:solidFill>
            </a:ln>
          </xdr:spPr>
          <xdr:style>
            <a:lnRef idx="1">
              <a:schemeClr val="dk1"/>
            </a:lnRef>
            <a:fillRef idx="0">
              <a:schemeClr val="dk1"/>
            </a:fillRef>
            <a:effectRef idx="0">
              <a:schemeClr val="dk1"/>
            </a:effectRef>
            <a:fontRef idx="minor">
              <a:schemeClr val="tx1"/>
            </a:fontRef>
          </xdr:style>
        </xdr:cxnSp>
        <xdr:sp macro="" textlink="">
          <xdr:nvSpPr>
            <xdr:cNvPr id="72" name="TextBox 71">
              <a:extLst>
                <a:ext uri="{FF2B5EF4-FFF2-40B4-BE49-F238E27FC236}">
                  <a16:creationId xmlns:a16="http://schemas.microsoft.com/office/drawing/2014/main" id="{7813167D-C39B-48B3-A87B-37CEBA195CD6}"/>
                </a:ext>
              </a:extLst>
            </xdr:cNvPr>
            <xdr:cNvSpPr txBox="1"/>
          </xdr:nvSpPr>
          <xdr:spPr>
            <a:xfrm>
              <a:off x="5594985" y="7277100"/>
              <a:ext cx="56388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C000"/>
                  </a:solidFill>
                </a:rPr>
                <a:t>Tổng</a:t>
              </a:r>
            </a:p>
          </xdr:txBody>
        </xdr:sp>
        <xdr:sp macro="" textlink="TONG_HOP!J33">
          <xdr:nvSpPr>
            <xdr:cNvPr id="73" name="TextBox 72">
              <a:extLst>
                <a:ext uri="{FF2B5EF4-FFF2-40B4-BE49-F238E27FC236}">
                  <a16:creationId xmlns:a16="http://schemas.microsoft.com/office/drawing/2014/main" id="{7555875C-B8CB-4AA5-AA54-125E9AE59155}"/>
                </a:ext>
              </a:extLst>
            </xdr:cNvPr>
            <xdr:cNvSpPr txBox="1"/>
          </xdr:nvSpPr>
          <xdr:spPr>
            <a:xfrm>
              <a:off x="6130290" y="727710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CAE141-2C7F-442E-8075-F607D6E50C21}" type="TxLink">
                <a:rPr lang="en-US" sz="1100" b="1" i="0" u="none" strike="noStrike">
                  <a:solidFill>
                    <a:srgbClr val="FFC000"/>
                  </a:solidFill>
                  <a:latin typeface="Calibri"/>
                  <a:cs typeface="Calibri"/>
                </a:rPr>
                <a:pPr algn="ctr"/>
                <a:t> 42,980,000 </a:t>
              </a:fld>
              <a:endParaRPr lang="en-US" sz="1100" b="1">
                <a:solidFill>
                  <a:srgbClr val="FFC000"/>
                </a:solidFill>
              </a:endParaRPr>
            </a:p>
          </xdr:txBody>
        </xdr:sp>
        <xdr:sp macro="" textlink="TONG_HOP!J21">
          <xdr:nvSpPr>
            <xdr:cNvPr id="74" name="TextBox 73">
              <a:extLst>
                <a:ext uri="{FF2B5EF4-FFF2-40B4-BE49-F238E27FC236}">
                  <a16:creationId xmlns:a16="http://schemas.microsoft.com/office/drawing/2014/main" id="{02303F2A-0E08-4074-9373-94B55D158A0F}"/>
                </a:ext>
              </a:extLst>
            </xdr:cNvPr>
            <xdr:cNvSpPr txBox="1"/>
          </xdr:nvSpPr>
          <xdr:spPr>
            <a:xfrm>
              <a:off x="6130290" y="491871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7E61F14-2B5E-4A15-A27E-CBEB7C81B778}" type="TxLink">
                <a:rPr lang="en-US" sz="1100" b="0" i="0" u="none" strike="noStrike">
                  <a:solidFill>
                    <a:srgbClr val="0ECB74"/>
                  </a:solidFill>
                  <a:latin typeface="Calibri"/>
                  <a:cs typeface="Calibri"/>
                </a:rPr>
                <a:pPr algn="r"/>
                <a:t> 7,400,000 </a:t>
              </a:fld>
              <a:endParaRPr lang="en-US" sz="1100">
                <a:solidFill>
                  <a:srgbClr val="0ECB74"/>
                </a:solidFill>
              </a:endParaRPr>
            </a:p>
          </xdr:txBody>
        </xdr:sp>
        <xdr:sp macro="" textlink="TONG_HOP!J22">
          <xdr:nvSpPr>
            <xdr:cNvPr id="75" name="TextBox 74">
              <a:extLst>
                <a:ext uri="{FF2B5EF4-FFF2-40B4-BE49-F238E27FC236}">
                  <a16:creationId xmlns:a16="http://schemas.microsoft.com/office/drawing/2014/main" id="{4B966DD9-82A6-4FAF-B677-423EE62DA1F9}"/>
                </a:ext>
              </a:extLst>
            </xdr:cNvPr>
            <xdr:cNvSpPr txBox="1"/>
          </xdr:nvSpPr>
          <xdr:spPr>
            <a:xfrm>
              <a:off x="6130290" y="5107323"/>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F10D0A82-6332-4EB1-9144-23F066B50389}" type="TxLink">
                <a:rPr lang="en-US" sz="1100" b="0" i="0" u="none" strike="noStrike">
                  <a:solidFill>
                    <a:srgbClr val="0ECB74"/>
                  </a:solidFill>
                  <a:latin typeface="Calibri"/>
                  <a:cs typeface="Calibri"/>
                </a:rPr>
                <a:pPr algn="r"/>
                <a:t> 7,300,000 </a:t>
              </a:fld>
              <a:endParaRPr lang="en-US" sz="1100">
                <a:solidFill>
                  <a:srgbClr val="0ECB74"/>
                </a:solidFill>
              </a:endParaRPr>
            </a:p>
          </xdr:txBody>
        </xdr:sp>
        <xdr:sp macro="" textlink="TONG_HOP!J23">
          <xdr:nvSpPr>
            <xdr:cNvPr id="76" name="TextBox 75">
              <a:extLst>
                <a:ext uri="{FF2B5EF4-FFF2-40B4-BE49-F238E27FC236}">
                  <a16:creationId xmlns:a16="http://schemas.microsoft.com/office/drawing/2014/main" id="{BF862561-C17A-4664-B72B-20862E64838E}"/>
                </a:ext>
              </a:extLst>
            </xdr:cNvPr>
            <xdr:cNvSpPr txBox="1"/>
          </xdr:nvSpPr>
          <xdr:spPr>
            <a:xfrm>
              <a:off x="6130290" y="5295936"/>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687CB7A-F7CF-494E-85EA-1C0D32B957BE}" type="TxLink">
                <a:rPr lang="en-US" sz="1100" b="0" i="0" u="none" strike="noStrike">
                  <a:solidFill>
                    <a:srgbClr val="0ECB74"/>
                  </a:solidFill>
                  <a:latin typeface="Calibri"/>
                  <a:cs typeface="Calibri"/>
                </a:rPr>
                <a:pPr algn="r"/>
                <a:t> 7,950,000 </a:t>
              </a:fld>
              <a:endParaRPr lang="en-US" sz="1100">
                <a:solidFill>
                  <a:srgbClr val="0ECB74"/>
                </a:solidFill>
              </a:endParaRPr>
            </a:p>
          </xdr:txBody>
        </xdr:sp>
        <xdr:sp macro="" textlink="TONG_HOP!J24">
          <xdr:nvSpPr>
            <xdr:cNvPr id="77" name="TextBox 76">
              <a:extLst>
                <a:ext uri="{FF2B5EF4-FFF2-40B4-BE49-F238E27FC236}">
                  <a16:creationId xmlns:a16="http://schemas.microsoft.com/office/drawing/2014/main" id="{2835DD94-0C1C-4D71-9727-EE407C1BEF8E}"/>
                </a:ext>
              </a:extLst>
            </xdr:cNvPr>
            <xdr:cNvSpPr txBox="1"/>
          </xdr:nvSpPr>
          <xdr:spPr>
            <a:xfrm>
              <a:off x="6130290" y="5484549"/>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5F0F656-1606-4851-AF31-CB2B6CE0F248}" type="TxLink">
                <a:rPr lang="en-US" sz="1100" b="0" i="0" u="none" strike="noStrike">
                  <a:solidFill>
                    <a:srgbClr val="0ECB74"/>
                  </a:solidFill>
                  <a:latin typeface="Calibri"/>
                  <a:cs typeface="Calibri"/>
                </a:rPr>
                <a:pPr algn="r"/>
                <a:t> 6,400,000 </a:t>
              </a:fld>
              <a:endParaRPr lang="en-US" sz="1100">
                <a:solidFill>
                  <a:srgbClr val="0ECB74"/>
                </a:solidFill>
              </a:endParaRPr>
            </a:p>
          </xdr:txBody>
        </xdr:sp>
        <xdr:sp macro="" textlink="TONG_HOP!J25">
          <xdr:nvSpPr>
            <xdr:cNvPr id="78" name="TextBox 77">
              <a:extLst>
                <a:ext uri="{FF2B5EF4-FFF2-40B4-BE49-F238E27FC236}">
                  <a16:creationId xmlns:a16="http://schemas.microsoft.com/office/drawing/2014/main" id="{0631010F-F616-447A-9863-0068998447E8}"/>
                </a:ext>
              </a:extLst>
            </xdr:cNvPr>
            <xdr:cNvSpPr txBox="1"/>
          </xdr:nvSpPr>
          <xdr:spPr>
            <a:xfrm>
              <a:off x="6130290" y="5673162"/>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18C20DA-FBEC-444D-AD26-D2E9A9D11184}" type="TxLink">
                <a:rPr lang="en-US" sz="1100" b="0" i="0" u="none" strike="noStrike">
                  <a:solidFill>
                    <a:srgbClr val="0ECB74"/>
                  </a:solidFill>
                  <a:latin typeface="Calibri"/>
                  <a:cs typeface="Calibri"/>
                </a:rPr>
                <a:pPr algn="r"/>
                <a:t> 6,950,000 </a:t>
              </a:fld>
              <a:endParaRPr lang="en-US" sz="1100">
                <a:solidFill>
                  <a:srgbClr val="0ECB74"/>
                </a:solidFill>
              </a:endParaRPr>
            </a:p>
          </xdr:txBody>
        </xdr:sp>
        <xdr:sp macro="" textlink="TONG_HOP!J26">
          <xdr:nvSpPr>
            <xdr:cNvPr id="79" name="TextBox 78">
              <a:extLst>
                <a:ext uri="{FF2B5EF4-FFF2-40B4-BE49-F238E27FC236}">
                  <a16:creationId xmlns:a16="http://schemas.microsoft.com/office/drawing/2014/main" id="{459EB239-B769-4E90-9370-5993EE52388E}"/>
                </a:ext>
              </a:extLst>
            </xdr:cNvPr>
            <xdr:cNvSpPr txBox="1"/>
          </xdr:nvSpPr>
          <xdr:spPr>
            <a:xfrm>
              <a:off x="6130290" y="5861775"/>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FF7E802B-F595-41D8-8E23-0AC1C4C5968A}" type="TxLink">
                <a:rPr lang="en-US" sz="1100" b="0" i="0" u="none" strike="noStrike">
                  <a:solidFill>
                    <a:srgbClr val="0ECB74"/>
                  </a:solidFill>
                  <a:latin typeface="Calibri"/>
                  <a:cs typeface="Calibri"/>
                </a:rPr>
                <a:pPr algn="r"/>
                <a:t> 6,980,000 </a:t>
              </a:fld>
              <a:endParaRPr lang="en-US" sz="1100">
                <a:solidFill>
                  <a:srgbClr val="0ECB74"/>
                </a:solidFill>
              </a:endParaRPr>
            </a:p>
          </xdr:txBody>
        </xdr:sp>
        <xdr:sp macro="" textlink="TONG_HOP!J27">
          <xdr:nvSpPr>
            <xdr:cNvPr id="80" name="TextBox 79">
              <a:extLst>
                <a:ext uri="{FF2B5EF4-FFF2-40B4-BE49-F238E27FC236}">
                  <a16:creationId xmlns:a16="http://schemas.microsoft.com/office/drawing/2014/main" id="{924BEA71-5793-47D0-89BE-112A86D2CF3E}"/>
                </a:ext>
              </a:extLst>
            </xdr:cNvPr>
            <xdr:cNvSpPr txBox="1"/>
          </xdr:nvSpPr>
          <xdr:spPr>
            <a:xfrm>
              <a:off x="6130290" y="6050388"/>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894C5E8C-7A4A-4B90-B968-4B379267764E}"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8">
          <xdr:nvSpPr>
            <xdr:cNvPr id="81" name="TextBox 80">
              <a:extLst>
                <a:ext uri="{FF2B5EF4-FFF2-40B4-BE49-F238E27FC236}">
                  <a16:creationId xmlns:a16="http://schemas.microsoft.com/office/drawing/2014/main" id="{A4316E27-A369-488A-BA7F-7F9EFE175981}"/>
                </a:ext>
              </a:extLst>
            </xdr:cNvPr>
            <xdr:cNvSpPr txBox="1"/>
          </xdr:nvSpPr>
          <xdr:spPr>
            <a:xfrm>
              <a:off x="6130290" y="6239001"/>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AF9B6BD-165B-4C74-8D92-D44FA2552F3C}"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29">
          <xdr:nvSpPr>
            <xdr:cNvPr id="82" name="TextBox 81">
              <a:extLst>
                <a:ext uri="{FF2B5EF4-FFF2-40B4-BE49-F238E27FC236}">
                  <a16:creationId xmlns:a16="http://schemas.microsoft.com/office/drawing/2014/main" id="{A04E65AD-52B6-42AA-95C3-034162ECC7C3}"/>
                </a:ext>
              </a:extLst>
            </xdr:cNvPr>
            <xdr:cNvSpPr txBox="1"/>
          </xdr:nvSpPr>
          <xdr:spPr>
            <a:xfrm>
              <a:off x="6130290" y="6427614"/>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76693CAB-65EC-4D00-8CFA-1B52A0D2624C}"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30">
          <xdr:nvSpPr>
            <xdr:cNvPr id="83" name="TextBox 82">
              <a:extLst>
                <a:ext uri="{FF2B5EF4-FFF2-40B4-BE49-F238E27FC236}">
                  <a16:creationId xmlns:a16="http://schemas.microsoft.com/office/drawing/2014/main" id="{DE635794-9729-44A5-86AD-4B56C61B5C54}"/>
                </a:ext>
              </a:extLst>
            </xdr:cNvPr>
            <xdr:cNvSpPr txBox="1"/>
          </xdr:nvSpPr>
          <xdr:spPr>
            <a:xfrm>
              <a:off x="6130290" y="6616227"/>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1F4F1458-18D5-4296-A560-299190D2DEA1}"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31">
          <xdr:nvSpPr>
            <xdr:cNvPr id="84" name="TextBox 83">
              <a:extLst>
                <a:ext uri="{FF2B5EF4-FFF2-40B4-BE49-F238E27FC236}">
                  <a16:creationId xmlns:a16="http://schemas.microsoft.com/office/drawing/2014/main" id="{93F40B57-14DD-432F-ABA1-6FDCCD5A6F16}"/>
                </a:ext>
              </a:extLst>
            </xdr:cNvPr>
            <xdr:cNvSpPr txBox="1"/>
          </xdr:nvSpPr>
          <xdr:spPr>
            <a:xfrm>
              <a:off x="6130290" y="680484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9329F574-1F28-4EAD-B7D4-260F63E1F8AC}"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J32">
          <xdr:nvSpPr>
            <xdr:cNvPr id="85" name="TextBox 84">
              <a:extLst>
                <a:ext uri="{FF2B5EF4-FFF2-40B4-BE49-F238E27FC236}">
                  <a16:creationId xmlns:a16="http://schemas.microsoft.com/office/drawing/2014/main" id="{3761E762-8084-45EA-84A6-EEDE0965C300}"/>
                </a:ext>
              </a:extLst>
            </xdr:cNvPr>
            <xdr:cNvSpPr txBox="1"/>
          </xdr:nvSpPr>
          <xdr:spPr>
            <a:xfrm>
              <a:off x="6130290" y="699345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43990CA-AA2D-4F29-A892-0D01384C4439}" type="TxLink">
                <a:rPr lang="en-US" sz="1100" b="0" i="0" u="none" strike="noStrike">
                  <a:solidFill>
                    <a:srgbClr val="0ECB74"/>
                  </a:solidFill>
                  <a:latin typeface="Calibri"/>
                  <a:cs typeface="Calibri"/>
                </a:rPr>
                <a:pPr algn="r"/>
                <a:t> -   </a:t>
              </a:fld>
              <a:endParaRPr lang="en-US" sz="1100">
                <a:solidFill>
                  <a:srgbClr val="0ECB74"/>
                </a:solidFill>
              </a:endParaRPr>
            </a:p>
          </xdr:txBody>
        </xdr:sp>
        <xdr:sp macro="" textlink="TONG_HOP!K33">
          <xdr:nvSpPr>
            <xdr:cNvPr id="86" name="TextBox 85">
              <a:extLst>
                <a:ext uri="{FF2B5EF4-FFF2-40B4-BE49-F238E27FC236}">
                  <a16:creationId xmlns:a16="http://schemas.microsoft.com/office/drawing/2014/main" id="{44D2A308-4792-4E41-80E9-C912D67F58BF}"/>
                </a:ext>
              </a:extLst>
            </xdr:cNvPr>
            <xdr:cNvSpPr txBox="1"/>
          </xdr:nvSpPr>
          <xdr:spPr>
            <a:xfrm>
              <a:off x="7395210" y="727710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13A8C8-1ACF-4022-BACE-8D199DBC4EBD}" type="TxLink">
                <a:rPr lang="en-US" sz="1100" b="1" i="0" u="none" strike="noStrike">
                  <a:solidFill>
                    <a:srgbClr val="FFC000"/>
                  </a:solidFill>
                  <a:latin typeface="Calibri"/>
                  <a:cs typeface="Calibri"/>
                </a:rPr>
                <a:pPr algn="ctr"/>
                <a:t> 31,980,000 </a:t>
              </a:fld>
              <a:endParaRPr lang="en-US" sz="1100" b="1">
                <a:solidFill>
                  <a:srgbClr val="FFC000"/>
                </a:solidFill>
              </a:endParaRPr>
            </a:p>
          </xdr:txBody>
        </xdr:sp>
        <xdr:sp macro="" textlink="TONG_HOP!K21">
          <xdr:nvSpPr>
            <xdr:cNvPr id="87" name="TextBox 86">
              <a:extLst>
                <a:ext uri="{FF2B5EF4-FFF2-40B4-BE49-F238E27FC236}">
                  <a16:creationId xmlns:a16="http://schemas.microsoft.com/office/drawing/2014/main" id="{06926C36-1121-46E0-9E9B-5B5E1C19CE03}"/>
                </a:ext>
              </a:extLst>
            </xdr:cNvPr>
            <xdr:cNvSpPr txBox="1"/>
          </xdr:nvSpPr>
          <xdr:spPr>
            <a:xfrm>
              <a:off x="7395210" y="491871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1E3C48D-E72B-47C5-9E71-101A2E331D95}" type="TxLink">
                <a:rPr lang="en-US" sz="1100" b="0" i="0" u="none" strike="noStrike">
                  <a:solidFill>
                    <a:srgbClr val="F87C8B"/>
                  </a:solidFill>
                  <a:latin typeface="Calibri"/>
                  <a:cs typeface="Calibri"/>
                </a:rPr>
                <a:pPr algn="r"/>
                <a:t> 3,800,000 </a:t>
              </a:fld>
              <a:endParaRPr lang="en-US" sz="1100">
                <a:solidFill>
                  <a:srgbClr val="F87C8B"/>
                </a:solidFill>
              </a:endParaRPr>
            </a:p>
          </xdr:txBody>
        </xdr:sp>
        <xdr:sp macro="" textlink="TONG_HOP!K22">
          <xdr:nvSpPr>
            <xdr:cNvPr id="88" name="TextBox 87">
              <a:extLst>
                <a:ext uri="{FF2B5EF4-FFF2-40B4-BE49-F238E27FC236}">
                  <a16:creationId xmlns:a16="http://schemas.microsoft.com/office/drawing/2014/main" id="{E5B0B7A6-5A83-4D53-90BD-FE067429B055}"/>
                </a:ext>
              </a:extLst>
            </xdr:cNvPr>
            <xdr:cNvSpPr txBox="1"/>
          </xdr:nvSpPr>
          <xdr:spPr>
            <a:xfrm>
              <a:off x="7395210" y="5107323"/>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D8AE8CF-A1FD-4F09-B828-2E8210401181}" type="TxLink">
                <a:rPr lang="en-US" sz="1100" b="0" i="0" u="none" strike="noStrike">
                  <a:solidFill>
                    <a:srgbClr val="F87C8B"/>
                  </a:solidFill>
                  <a:latin typeface="Calibri"/>
                  <a:cs typeface="Calibri"/>
                </a:rPr>
                <a:pPr algn="r"/>
                <a:t> 7,700,000 </a:t>
              </a:fld>
              <a:endParaRPr lang="en-US" sz="1100">
                <a:solidFill>
                  <a:srgbClr val="F87C8B"/>
                </a:solidFill>
              </a:endParaRPr>
            </a:p>
          </xdr:txBody>
        </xdr:sp>
        <xdr:sp macro="" textlink="TONG_HOP!K23">
          <xdr:nvSpPr>
            <xdr:cNvPr id="89" name="TextBox 88">
              <a:extLst>
                <a:ext uri="{FF2B5EF4-FFF2-40B4-BE49-F238E27FC236}">
                  <a16:creationId xmlns:a16="http://schemas.microsoft.com/office/drawing/2014/main" id="{385D5632-B445-41BA-A941-5A6FE1CE7AF4}"/>
                </a:ext>
              </a:extLst>
            </xdr:cNvPr>
            <xdr:cNvSpPr txBox="1"/>
          </xdr:nvSpPr>
          <xdr:spPr>
            <a:xfrm>
              <a:off x="7395210" y="5295936"/>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74E982E-8626-4107-BDCA-365DB7033A74}" type="TxLink">
                <a:rPr lang="en-US" sz="1100" b="0" i="0" u="none" strike="noStrike">
                  <a:solidFill>
                    <a:srgbClr val="F87C8B"/>
                  </a:solidFill>
                  <a:latin typeface="Calibri"/>
                  <a:cs typeface="Calibri"/>
                </a:rPr>
                <a:pPr algn="r"/>
                <a:t> 5,000,000 </a:t>
              </a:fld>
              <a:endParaRPr lang="en-US" sz="1100">
                <a:solidFill>
                  <a:srgbClr val="F87C8B"/>
                </a:solidFill>
              </a:endParaRPr>
            </a:p>
          </xdr:txBody>
        </xdr:sp>
        <xdr:sp macro="" textlink="TONG_HOP!K24">
          <xdr:nvSpPr>
            <xdr:cNvPr id="90" name="TextBox 89">
              <a:extLst>
                <a:ext uri="{FF2B5EF4-FFF2-40B4-BE49-F238E27FC236}">
                  <a16:creationId xmlns:a16="http://schemas.microsoft.com/office/drawing/2014/main" id="{2D3E4C5B-7AFD-4C7C-B4B7-2D6121F72740}"/>
                </a:ext>
              </a:extLst>
            </xdr:cNvPr>
            <xdr:cNvSpPr txBox="1"/>
          </xdr:nvSpPr>
          <xdr:spPr>
            <a:xfrm>
              <a:off x="7395210" y="5484549"/>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82B56E5-BF22-48CA-B9EE-CE28CF153953}" type="TxLink">
                <a:rPr lang="en-US" sz="1100" b="0" i="0" u="none" strike="noStrike">
                  <a:solidFill>
                    <a:srgbClr val="F87C8B"/>
                  </a:solidFill>
                  <a:latin typeface="Calibri"/>
                  <a:cs typeface="Calibri"/>
                </a:rPr>
                <a:pPr algn="r"/>
                <a:t> 5,200,000 </a:t>
              </a:fld>
              <a:endParaRPr lang="en-US" sz="1100">
                <a:solidFill>
                  <a:srgbClr val="F87C8B"/>
                </a:solidFill>
              </a:endParaRPr>
            </a:p>
          </xdr:txBody>
        </xdr:sp>
        <xdr:sp macro="" textlink="TONG_HOP!K25">
          <xdr:nvSpPr>
            <xdr:cNvPr id="91" name="TextBox 90">
              <a:extLst>
                <a:ext uri="{FF2B5EF4-FFF2-40B4-BE49-F238E27FC236}">
                  <a16:creationId xmlns:a16="http://schemas.microsoft.com/office/drawing/2014/main" id="{00827AD2-D24D-4B65-8315-9EF209A0BAF1}"/>
                </a:ext>
              </a:extLst>
            </xdr:cNvPr>
            <xdr:cNvSpPr txBox="1"/>
          </xdr:nvSpPr>
          <xdr:spPr>
            <a:xfrm>
              <a:off x="7395210" y="5673162"/>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80239B6-2CAB-4A83-A7BC-8A0A79CED6D2}" type="TxLink">
                <a:rPr lang="en-US" sz="1100" b="0" i="0" u="none" strike="noStrike">
                  <a:solidFill>
                    <a:srgbClr val="F87C8B"/>
                  </a:solidFill>
                  <a:latin typeface="Calibri"/>
                  <a:cs typeface="Calibri"/>
                </a:rPr>
                <a:pPr algn="r"/>
                <a:t> 4,980,000 </a:t>
              </a:fld>
              <a:endParaRPr lang="en-US" sz="1100">
                <a:solidFill>
                  <a:srgbClr val="F87C8B"/>
                </a:solidFill>
              </a:endParaRPr>
            </a:p>
          </xdr:txBody>
        </xdr:sp>
        <xdr:sp macro="" textlink="TONG_HOP!K26">
          <xdr:nvSpPr>
            <xdr:cNvPr id="92" name="TextBox 91">
              <a:extLst>
                <a:ext uri="{FF2B5EF4-FFF2-40B4-BE49-F238E27FC236}">
                  <a16:creationId xmlns:a16="http://schemas.microsoft.com/office/drawing/2014/main" id="{AE0E8536-094D-479C-A2F8-98F72FD985AD}"/>
                </a:ext>
              </a:extLst>
            </xdr:cNvPr>
            <xdr:cNvSpPr txBox="1"/>
          </xdr:nvSpPr>
          <xdr:spPr>
            <a:xfrm>
              <a:off x="7395210" y="5861775"/>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853EBF0-E5B2-4458-95EB-CF878221653F}" type="TxLink">
                <a:rPr lang="en-US" sz="1100" b="0" i="0" u="none" strike="noStrike">
                  <a:solidFill>
                    <a:srgbClr val="F87C8B"/>
                  </a:solidFill>
                  <a:latin typeface="Calibri"/>
                  <a:cs typeface="Calibri"/>
                </a:rPr>
                <a:pPr algn="r"/>
                <a:t> 5,300,000 </a:t>
              </a:fld>
              <a:endParaRPr lang="en-US" sz="1100">
                <a:solidFill>
                  <a:srgbClr val="F87C8B"/>
                </a:solidFill>
              </a:endParaRPr>
            </a:p>
          </xdr:txBody>
        </xdr:sp>
        <xdr:sp macro="" textlink="TONG_HOP!K27">
          <xdr:nvSpPr>
            <xdr:cNvPr id="93" name="TextBox 92">
              <a:extLst>
                <a:ext uri="{FF2B5EF4-FFF2-40B4-BE49-F238E27FC236}">
                  <a16:creationId xmlns:a16="http://schemas.microsoft.com/office/drawing/2014/main" id="{E1819CEC-BE18-423D-B7B4-27E707387C46}"/>
                </a:ext>
              </a:extLst>
            </xdr:cNvPr>
            <xdr:cNvSpPr txBox="1"/>
          </xdr:nvSpPr>
          <xdr:spPr>
            <a:xfrm>
              <a:off x="7395210" y="6050388"/>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4051566-7970-4C34-8EC8-9F83C4076417}"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8">
          <xdr:nvSpPr>
            <xdr:cNvPr id="94" name="TextBox 93">
              <a:extLst>
                <a:ext uri="{FF2B5EF4-FFF2-40B4-BE49-F238E27FC236}">
                  <a16:creationId xmlns:a16="http://schemas.microsoft.com/office/drawing/2014/main" id="{629E1599-BE19-4A5D-AC82-58152D3C905E}"/>
                </a:ext>
              </a:extLst>
            </xdr:cNvPr>
            <xdr:cNvSpPr txBox="1"/>
          </xdr:nvSpPr>
          <xdr:spPr>
            <a:xfrm>
              <a:off x="7395210" y="6239001"/>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9B7FD94-CA61-4F18-A448-C6E138FEB72A}"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29">
          <xdr:nvSpPr>
            <xdr:cNvPr id="95" name="TextBox 94">
              <a:extLst>
                <a:ext uri="{FF2B5EF4-FFF2-40B4-BE49-F238E27FC236}">
                  <a16:creationId xmlns:a16="http://schemas.microsoft.com/office/drawing/2014/main" id="{DC411550-FA00-43CD-9B06-B4CFC662AC4E}"/>
                </a:ext>
              </a:extLst>
            </xdr:cNvPr>
            <xdr:cNvSpPr txBox="1"/>
          </xdr:nvSpPr>
          <xdr:spPr>
            <a:xfrm>
              <a:off x="7395210" y="6427614"/>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12B6ACA-DB2D-4C92-B907-90F0618F0281}"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30">
          <xdr:nvSpPr>
            <xdr:cNvPr id="96" name="TextBox 95">
              <a:extLst>
                <a:ext uri="{FF2B5EF4-FFF2-40B4-BE49-F238E27FC236}">
                  <a16:creationId xmlns:a16="http://schemas.microsoft.com/office/drawing/2014/main" id="{320D90DC-A568-4B1E-9A68-29E25FCE3857}"/>
                </a:ext>
              </a:extLst>
            </xdr:cNvPr>
            <xdr:cNvSpPr txBox="1"/>
          </xdr:nvSpPr>
          <xdr:spPr>
            <a:xfrm>
              <a:off x="7395210" y="6616227"/>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AE8BEB6-D6A2-4126-88DE-D10DD2D6ED04}"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31">
          <xdr:nvSpPr>
            <xdr:cNvPr id="97" name="TextBox 96">
              <a:extLst>
                <a:ext uri="{FF2B5EF4-FFF2-40B4-BE49-F238E27FC236}">
                  <a16:creationId xmlns:a16="http://schemas.microsoft.com/office/drawing/2014/main" id="{01A63A0D-7DFC-4E25-B33C-F5C71707F17A}"/>
                </a:ext>
              </a:extLst>
            </xdr:cNvPr>
            <xdr:cNvSpPr txBox="1"/>
          </xdr:nvSpPr>
          <xdr:spPr>
            <a:xfrm>
              <a:off x="7395210" y="680484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BD837F9-41B7-42A0-8E36-CF55C00463B0}"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K32">
          <xdr:nvSpPr>
            <xdr:cNvPr id="98" name="TextBox 97">
              <a:extLst>
                <a:ext uri="{FF2B5EF4-FFF2-40B4-BE49-F238E27FC236}">
                  <a16:creationId xmlns:a16="http://schemas.microsoft.com/office/drawing/2014/main" id="{179805FE-2E26-4A91-A489-22A7A2D7B5B5}"/>
                </a:ext>
              </a:extLst>
            </xdr:cNvPr>
            <xdr:cNvSpPr txBox="1"/>
          </xdr:nvSpPr>
          <xdr:spPr>
            <a:xfrm>
              <a:off x="7395210" y="699345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1D74257-B855-482F-93A0-5660E4543ED4}" type="TxLink">
                <a:rPr lang="en-US" sz="1100" b="0" i="0" u="none" strike="noStrike">
                  <a:solidFill>
                    <a:srgbClr val="F87C8B"/>
                  </a:solidFill>
                  <a:latin typeface="Calibri"/>
                  <a:cs typeface="Calibri"/>
                </a:rPr>
                <a:pPr algn="r"/>
                <a:t> -   </a:t>
              </a:fld>
              <a:endParaRPr lang="en-US" sz="1100">
                <a:solidFill>
                  <a:srgbClr val="F87C8B"/>
                </a:solidFill>
              </a:endParaRPr>
            </a:p>
          </xdr:txBody>
        </xdr:sp>
        <xdr:sp macro="" textlink="TONG_HOP!L33">
          <xdr:nvSpPr>
            <xdr:cNvPr id="99" name="TextBox 98">
              <a:extLst>
                <a:ext uri="{FF2B5EF4-FFF2-40B4-BE49-F238E27FC236}">
                  <a16:creationId xmlns:a16="http://schemas.microsoft.com/office/drawing/2014/main" id="{7A08F01A-23F9-4CA6-8268-833D919434CE}"/>
                </a:ext>
              </a:extLst>
            </xdr:cNvPr>
            <xdr:cNvSpPr txBox="1"/>
          </xdr:nvSpPr>
          <xdr:spPr>
            <a:xfrm>
              <a:off x="8763000" y="727710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1ADD19-295E-4C44-BF5F-F3F997436C12}" type="TxLink">
                <a:rPr lang="en-US" sz="1100" b="1" i="0" u="none" strike="noStrike">
                  <a:solidFill>
                    <a:srgbClr val="FFC000"/>
                  </a:solidFill>
                  <a:latin typeface="Calibri"/>
                  <a:cs typeface="Calibri"/>
                </a:rPr>
                <a:pPr algn="ctr"/>
                <a:t>11,000,000</a:t>
              </a:fld>
              <a:endParaRPr lang="en-US" sz="1100" b="1">
                <a:solidFill>
                  <a:srgbClr val="FFC000"/>
                </a:solidFill>
              </a:endParaRPr>
            </a:p>
          </xdr:txBody>
        </xdr:sp>
        <xdr:sp macro="" textlink="TONG_HOP!L21">
          <xdr:nvSpPr>
            <xdr:cNvPr id="100" name="TextBox 99">
              <a:extLst>
                <a:ext uri="{FF2B5EF4-FFF2-40B4-BE49-F238E27FC236}">
                  <a16:creationId xmlns:a16="http://schemas.microsoft.com/office/drawing/2014/main" id="{B3E03AA2-B68D-4152-B7C9-35B893371F9A}"/>
                </a:ext>
              </a:extLst>
            </xdr:cNvPr>
            <xdr:cNvSpPr txBox="1"/>
          </xdr:nvSpPr>
          <xdr:spPr>
            <a:xfrm>
              <a:off x="8763000" y="491871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13374F2-F01D-489E-93C7-9AE7343D372F}" type="TxLink">
                <a:rPr lang="en-US" sz="1100" b="0" i="0" u="none" strike="noStrike">
                  <a:solidFill>
                    <a:srgbClr val="00B0F0"/>
                  </a:solidFill>
                  <a:latin typeface="Calibri"/>
                  <a:cs typeface="Calibri"/>
                </a:rPr>
                <a:pPr algn="r"/>
                <a:t>3,600,000</a:t>
              </a:fld>
              <a:endParaRPr lang="en-US" sz="1100">
                <a:solidFill>
                  <a:srgbClr val="00B0F0"/>
                </a:solidFill>
              </a:endParaRPr>
            </a:p>
          </xdr:txBody>
        </xdr:sp>
        <xdr:sp macro="" textlink="TONG_HOP!L22">
          <xdr:nvSpPr>
            <xdr:cNvPr id="101" name="TextBox 100">
              <a:extLst>
                <a:ext uri="{FF2B5EF4-FFF2-40B4-BE49-F238E27FC236}">
                  <a16:creationId xmlns:a16="http://schemas.microsoft.com/office/drawing/2014/main" id="{42E68B84-3FE9-4690-9D9D-B1BF7CC68ABB}"/>
                </a:ext>
              </a:extLst>
            </xdr:cNvPr>
            <xdr:cNvSpPr txBox="1"/>
          </xdr:nvSpPr>
          <xdr:spPr>
            <a:xfrm>
              <a:off x="8763000" y="5107323"/>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341D79A-BBCF-4E97-A806-3F492045A142}" type="TxLink">
                <a:rPr lang="en-US" sz="1100" b="0" i="0" u="none" strike="noStrike">
                  <a:solidFill>
                    <a:srgbClr val="00B0F0"/>
                  </a:solidFill>
                  <a:latin typeface="Calibri"/>
                  <a:cs typeface="Calibri"/>
                </a:rPr>
                <a:pPr algn="r"/>
                <a:t>-400,000</a:t>
              </a:fld>
              <a:endParaRPr lang="en-US" sz="1100">
                <a:solidFill>
                  <a:srgbClr val="00B0F0"/>
                </a:solidFill>
              </a:endParaRPr>
            </a:p>
          </xdr:txBody>
        </xdr:sp>
        <xdr:sp macro="" textlink="TONG_HOP!L23">
          <xdr:nvSpPr>
            <xdr:cNvPr id="102" name="TextBox 101">
              <a:extLst>
                <a:ext uri="{FF2B5EF4-FFF2-40B4-BE49-F238E27FC236}">
                  <a16:creationId xmlns:a16="http://schemas.microsoft.com/office/drawing/2014/main" id="{F25E5CD8-C829-4E63-9568-80EE815A71ED}"/>
                </a:ext>
              </a:extLst>
            </xdr:cNvPr>
            <xdr:cNvSpPr txBox="1"/>
          </xdr:nvSpPr>
          <xdr:spPr>
            <a:xfrm>
              <a:off x="8763000" y="5295936"/>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CFE19B8-F926-44CD-8141-B4EEF0DB20F9}" type="TxLink">
                <a:rPr lang="en-US" sz="1100" b="0" i="0" u="none" strike="noStrike">
                  <a:solidFill>
                    <a:srgbClr val="00B0F0"/>
                  </a:solidFill>
                  <a:latin typeface="Calibri"/>
                  <a:cs typeface="Calibri"/>
                </a:rPr>
                <a:pPr algn="r"/>
                <a:t>2,950,000</a:t>
              </a:fld>
              <a:endParaRPr lang="en-US" sz="1100">
                <a:solidFill>
                  <a:srgbClr val="00B0F0"/>
                </a:solidFill>
              </a:endParaRPr>
            </a:p>
          </xdr:txBody>
        </xdr:sp>
        <xdr:sp macro="" textlink="TONG_HOP!L24">
          <xdr:nvSpPr>
            <xdr:cNvPr id="103" name="TextBox 102">
              <a:extLst>
                <a:ext uri="{FF2B5EF4-FFF2-40B4-BE49-F238E27FC236}">
                  <a16:creationId xmlns:a16="http://schemas.microsoft.com/office/drawing/2014/main" id="{1FFB6174-B155-473B-96BA-3E7E7448D207}"/>
                </a:ext>
              </a:extLst>
            </xdr:cNvPr>
            <xdr:cNvSpPr txBox="1"/>
          </xdr:nvSpPr>
          <xdr:spPr>
            <a:xfrm>
              <a:off x="8763000" y="5484549"/>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8D630D5-009B-493B-B1D4-749703420035}" type="TxLink">
                <a:rPr lang="en-US" sz="1100" b="0" i="0" u="none" strike="noStrike">
                  <a:solidFill>
                    <a:srgbClr val="00B0F0"/>
                  </a:solidFill>
                  <a:latin typeface="Calibri"/>
                  <a:cs typeface="Calibri"/>
                </a:rPr>
                <a:pPr algn="r"/>
                <a:t>1,200,000</a:t>
              </a:fld>
              <a:endParaRPr lang="en-US" sz="1100">
                <a:solidFill>
                  <a:srgbClr val="00B0F0"/>
                </a:solidFill>
              </a:endParaRPr>
            </a:p>
          </xdr:txBody>
        </xdr:sp>
        <xdr:sp macro="" textlink="TONG_HOP!L25">
          <xdr:nvSpPr>
            <xdr:cNvPr id="104" name="TextBox 103">
              <a:extLst>
                <a:ext uri="{FF2B5EF4-FFF2-40B4-BE49-F238E27FC236}">
                  <a16:creationId xmlns:a16="http://schemas.microsoft.com/office/drawing/2014/main" id="{C6A42BC1-4D2F-4FA5-9C5F-E472CAB89DA0}"/>
                </a:ext>
              </a:extLst>
            </xdr:cNvPr>
            <xdr:cNvSpPr txBox="1"/>
          </xdr:nvSpPr>
          <xdr:spPr>
            <a:xfrm>
              <a:off x="8763000" y="5673162"/>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9BEDFB5-CD6D-44AF-8A81-273B6521C9BA}" type="TxLink">
                <a:rPr lang="en-US" sz="1100" b="0" i="0" u="none" strike="noStrike">
                  <a:solidFill>
                    <a:srgbClr val="00B0F0"/>
                  </a:solidFill>
                  <a:latin typeface="Calibri"/>
                  <a:cs typeface="Calibri"/>
                </a:rPr>
                <a:pPr algn="r"/>
                <a:t>1,970,000</a:t>
              </a:fld>
              <a:endParaRPr lang="en-US" sz="1100">
                <a:solidFill>
                  <a:srgbClr val="00B0F0"/>
                </a:solidFill>
              </a:endParaRPr>
            </a:p>
          </xdr:txBody>
        </xdr:sp>
        <xdr:sp macro="" textlink="TONG_HOP!L26">
          <xdr:nvSpPr>
            <xdr:cNvPr id="105" name="TextBox 104">
              <a:extLst>
                <a:ext uri="{FF2B5EF4-FFF2-40B4-BE49-F238E27FC236}">
                  <a16:creationId xmlns:a16="http://schemas.microsoft.com/office/drawing/2014/main" id="{BC4225CE-3DCD-4860-887E-A863257BF8BD}"/>
                </a:ext>
              </a:extLst>
            </xdr:cNvPr>
            <xdr:cNvSpPr txBox="1"/>
          </xdr:nvSpPr>
          <xdr:spPr>
            <a:xfrm>
              <a:off x="8763000" y="5861775"/>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004AA7C-5DA0-49C7-8BDE-6F99AB769B11}" type="TxLink">
                <a:rPr lang="en-US" sz="1100" b="0" i="0" u="none" strike="noStrike">
                  <a:solidFill>
                    <a:srgbClr val="00B0F0"/>
                  </a:solidFill>
                  <a:latin typeface="Calibri"/>
                  <a:cs typeface="Calibri"/>
                </a:rPr>
                <a:pPr algn="r"/>
                <a:t>1,680,000</a:t>
              </a:fld>
              <a:endParaRPr lang="en-US" sz="1100">
                <a:solidFill>
                  <a:srgbClr val="00B0F0"/>
                </a:solidFill>
              </a:endParaRPr>
            </a:p>
          </xdr:txBody>
        </xdr:sp>
        <xdr:sp macro="" textlink="TONG_HOP!L27">
          <xdr:nvSpPr>
            <xdr:cNvPr id="106" name="TextBox 105">
              <a:extLst>
                <a:ext uri="{FF2B5EF4-FFF2-40B4-BE49-F238E27FC236}">
                  <a16:creationId xmlns:a16="http://schemas.microsoft.com/office/drawing/2014/main" id="{269CD0A5-4925-493A-9AFD-2ECFB2BA4DB2}"/>
                </a:ext>
              </a:extLst>
            </xdr:cNvPr>
            <xdr:cNvSpPr txBox="1"/>
          </xdr:nvSpPr>
          <xdr:spPr>
            <a:xfrm>
              <a:off x="8763000" y="6050388"/>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02EFFA3-EC4B-487B-9475-ABA26C546E05}"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8">
          <xdr:nvSpPr>
            <xdr:cNvPr id="107" name="TextBox 106">
              <a:extLst>
                <a:ext uri="{FF2B5EF4-FFF2-40B4-BE49-F238E27FC236}">
                  <a16:creationId xmlns:a16="http://schemas.microsoft.com/office/drawing/2014/main" id="{C0C24884-E5AF-45E3-AC64-CCA29C900178}"/>
                </a:ext>
              </a:extLst>
            </xdr:cNvPr>
            <xdr:cNvSpPr txBox="1"/>
          </xdr:nvSpPr>
          <xdr:spPr>
            <a:xfrm>
              <a:off x="8763000" y="6239001"/>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8E42C6C-435D-42B4-8C14-C7D9DAF1B750}"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29">
          <xdr:nvSpPr>
            <xdr:cNvPr id="108" name="TextBox 107">
              <a:extLst>
                <a:ext uri="{FF2B5EF4-FFF2-40B4-BE49-F238E27FC236}">
                  <a16:creationId xmlns:a16="http://schemas.microsoft.com/office/drawing/2014/main" id="{35283812-7E02-4A6E-B602-2D2584B30488}"/>
                </a:ext>
              </a:extLst>
            </xdr:cNvPr>
            <xdr:cNvSpPr txBox="1"/>
          </xdr:nvSpPr>
          <xdr:spPr>
            <a:xfrm>
              <a:off x="8763000" y="6427614"/>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11F5EB6A-D00F-4E98-BB12-74BB4D0FFC68}"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30">
          <xdr:nvSpPr>
            <xdr:cNvPr id="109" name="TextBox 108">
              <a:extLst>
                <a:ext uri="{FF2B5EF4-FFF2-40B4-BE49-F238E27FC236}">
                  <a16:creationId xmlns:a16="http://schemas.microsoft.com/office/drawing/2014/main" id="{DBECB0C0-DEA8-44BA-ACDE-4DB36712EF83}"/>
                </a:ext>
              </a:extLst>
            </xdr:cNvPr>
            <xdr:cNvSpPr txBox="1"/>
          </xdr:nvSpPr>
          <xdr:spPr>
            <a:xfrm>
              <a:off x="8763000" y="6616227"/>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75D09DE0-CDD7-48FF-87C8-7889206DD33D}"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31">
          <xdr:nvSpPr>
            <xdr:cNvPr id="110" name="TextBox 109">
              <a:extLst>
                <a:ext uri="{FF2B5EF4-FFF2-40B4-BE49-F238E27FC236}">
                  <a16:creationId xmlns:a16="http://schemas.microsoft.com/office/drawing/2014/main" id="{7EA59C8D-BEE5-4344-B00A-99946A12D79D}"/>
                </a:ext>
              </a:extLst>
            </xdr:cNvPr>
            <xdr:cNvSpPr txBox="1"/>
          </xdr:nvSpPr>
          <xdr:spPr>
            <a:xfrm>
              <a:off x="8763000" y="680484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C39C803-7070-4CD4-9BAC-6F2A2F1B7503}" type="TxLink">
                <a:rPr lang="en-US" sz="1100" b="0" i="0" u="none" strike="noStrike">
                  <a:solidFill>
                    <a:srgbClr val="00B0F0"/>
                  </a:solidFill>
                  <a:latin typeface="Calibri"/>
                  <a:cs typeface="Calibri"/>
                </a:rPr>
                <a:pPr algn="r"/>
                <a:t>0</a:t>
              </a:fld>
              <a:endParaRPr lang="en-US" sz="1100">
                <a:solidFill>
                  <a:srgbClr val="00B0F0"/>
                </a:solidFill>
              </a:endParaRPr>
            </a:p>
          </xdr:txBody>
        </xdr:sp>
        <xdr:sp macro="" textlink="TONG_HOP!L32">
          <xdr:nvSpPr>
            <xdr:cNvPr id="111" name="TextBox 110">
              <a:extLst>
                <a:ext uri="{FF2B5EF4-FFF2-40B4-BE49-F238E27FC236}">
                  <a16:creationId xmlns:a16="http://schemas.microsoft.com/office/drawing/2014/main" id="{8743BBB9-4A4B-4EB1-A0C1-C53722F44D19}"/>
                </a:ext>
              </a:extLst>
            </xdr:cNvPr>
            <xdr:cNvSpPr txBox="1"/>
          </xdr:nvSpPr>
          <xdr:spPr>
            <a:xfrm>
              <a:off x="8763000" y="6993450"/>
              <a:ext cx="97917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765754F-EDC8-4C44-8F38-192C7EDED346}" type="TxLink">
                <a:rPr lang="en-US" sz="1100" b="0" i="0" u="none" strike="noStrike">
                  <a:solidFill>
                    <a:srgbClr val="00B0F0"/>
                  </a:solidFill>
                  <a:latin typeface="Calibri"/>
                  <a:cs typeface="Calibri"/>
                </a:rPr>
                <a:pPr algn="r"/>
                <a:t>0</a:t>
              </a:fld>
              <a:endParaRPr lang="en-US" sz="1100">
                <a:solidFill>
                  <a:srgbClr val="00B0F0"/>
                </a:solidFill>
              </a:endParaRPr>
            </a:p>
          </xdr:txBody>
        </xdr:sp>
        <xdr:pic>
          <xdr:nvPicPr>
            <xdr:cNvPr id="112" name="Picture 111">
              <a:extLst>
                <a:ext uri="{FF2B5EF4-FFF2-40B4-BE49-F238E27FC236}">
                  <a16:creationId xmlns:a16="http://schemas.microsoft.com/office/drawing/2014/main" id="{77FFB038-6B0A-4A10-BDD6-AC4FE832D782}"/>
                </a:ext>
              </a:extLst>
            </xdr:cNvPr>
            <xdr:cNvPicPr>
              <a:picLocks noChangeAspect="1"/>
            </xdr:cNvPicPr>
          </xdr:nvPicPr>
          <xdr:blipFill>
            <a:blip xmlns:r="http://schemas.openxmlformats.org/officeDocument/2006/relationships" r:embed="rId31"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516880" y="439734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113" name="Group 112">
            <a:extLst>
              <a:ext uri="{FF2B5EF4-FFF2-40B4-BE49-F238E27FC236}">
                <a16:creationId xmlns:a16="http://schemas.microsoft.com/office/drawing/2014/main" id="{54763EB2-5575-4058-AAF8-A91EA28475C6}"/>
              </a:ext>
            </a:extLst>
          </xdr:cNvPr>
          <xdr:cNvGrpSpPr/>
        </xdr:nvGrpSpPr>
        <xdr:grpSpPr>
          <a:xfrm>
            <a:off x="10241280" y="4362840"/>
            <a:ext cx="2954654" cy="344760"/>
            <a:chOff x="10241280" y="3463680"/>
            <a:chExt cx="2954654" cy="344760"/>
          </a:xfrm>
        </xdr:grpSpPr>
        <xdr:sp macro="" textlink="">
          <xdr:nvSpPr>
            <xdr:cNvPr id="114" name="TextBox 113">
              <a:extLst>
                <a:ext uri="{FF2B5EF4-FFF2-40B4-BE49-F238E27FC236}">
                  <a16:creationId xmlns:a16="http://schemas.microsoft.com/office/drawing/2014/main" id="{066A99CF-753D-4B4E-8D92-5034A349B638}"/>
                </a:ext>
              </a:extLst>
            </xdr:cNvPr>
            <xdr:cNvSpPr txBox="1"/>
          </xdr:nvSpPr>
          <xdr:spPr>
            <a:xfrm>
              <a:off x="10561320" y="3463680"/>
              <a:ext cx="2634614" cy="344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Biểu</a:t>
              </a:r>
              <a:r>
                <a:rPr lang="en-US" sz="1100" b="1" baseline="0">
                  <a:solidFill>
                    <a:srgbClr val="00B0F0"/>
                  </a:solidFill>
                  <a:effectLst/>
                  <a:latin typeface="+mn-lt"/>
                  <a:ea typeface="+mn-ea"/>
                  <a:cs typeface="+mn-cs"/>
                </a:rPr>
                <a:t> đồ thể hiện các khoản chi</a:t>
              </a:r>
              <a:endParaRPr lang="en-US" sz="1100" b="1">
                <a:solidFill>
                  <a:srgbClr val="00B0F0"/>
                </a:solidFill>
                <a:effectLst/>
                <a:latin typeface="+mn-lt"/>
                <a:ea typeface="+mn-ea"/>
                <a:cs typeface="+mn-cs"/>
              </a:endParaRPr>
            </a:p>
          </xdr:txBody>
        </xdr:sp>
        <xdr:pic>
          <xdr:nvPicPr>
            <xdr:cNvPr id="115" name="Picture 114">
              <a:extLst>
                <a:ext uri="{FF2B5EF4-FFF2-40B4-BE49-F238E27FC236}">
                  <a16:creationId xmlns:a16="http://schemas.microsoft.com/office/drawing/2014/main" id="{A0B75BA3-E054-4E30-8184-BF57DFCB2181}"/>
                </a:ext>
              </a:extLst>
            </xdr:cNvPr>
            <xdr:cNvPicPr>
              <a:picLocks noChangeAspect="1"/>
            </xdr:cNvPicPr>
          </xdr:nvPicPr>
          <xdr:blipFill>
            <a:blip xmlns:r="http://schemas.openxmlformats.org/officeDocument/2006/relationships" r:embed="rId32"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10241280" y="3492060"/>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pSp>
        <xdr:nvGrpSpPr>
          <xdr:cNvPr id="116" name="Group 115">
            <a:extLst>
              <a:ext uri="{FF2B5EF4-FFF2-40B4-BE49-F238E27FC236}">
                <a16:creationId xmlns:a16="http://schemas.microsoft.com/office/drawing/2014/main" id="{BB54E8E0-5181-4C37-BD9F-3A6F0D37A8CA}"/>
              </a:ext>
            </a:extLst>
          </xdr:cNvPr>
          <xdr:cNvGrpSpPr/>
        </xdr:nvGrpSpPr>
        <xdr:grpSpPr>
          <a:xfrm>
            <a:off x="5463540" y="1747680"/>
            <a:ext cx="2284207" cy="350475"/>
            <a:chOff x="5463540" y="1679100"/>
            <a:chExt cx="2284207" cy="350475"/>
          </a:xfrm>
        </xdr:grpSpPr>
        <xdr:sp macro="" textlink="">
          <xdr:nvSpPr>
            <xdr:cNvPr id="117" name="TextBox 116">
              <a:extLst>
                <a:ext uri="{FF2B5EF4-FFF2-40B4-BE49-F238E27FC236}">
                  <a16:creationId xmlns:a16="http://schemas.microsoft.com/office/drawing/2014/main" id="{865CB9FB-1869-48F5-9F27-B44B5FFFCB8B}"/>
                </a:ext>
              </a:extLst>
            </xdr:cNvPr>
            <xdr:cNvSpPr txBox="1"/>
          </xdr:nvSpPr>
          <xdr:spPr>
            <a:xfrm>
              <a:off x="5767980" y="1679100"/>
              <a:ext cx="1979767" cy="350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rgbClr val="00B0F0"/>
                  </a:solidFill>
                  <a:effectLst/>
                  <a:latin typeface="+mn-lt"/>
                  <a:ea typeface="+mn-ea"/>
                  <a:cs typeface="+mn-cs"/>
                </a:rPr>
                <a:t>Bảng</a:t>
              </a:r>
              <a:r>
                <a:rPr lang="en-US" sz="1100" b="1" baseline="0">
                  <a:solidFill>
                    <a:srgbClr val="00B0F0"/>
                  </a:solidFill>
                  <a:effectLst/>
                  <a:latin typeface="+mn-lt"/>
                  <a:ea typeface="+mn-ea"/>
                  <a:cs typeface="+mn-cs"/>
                </a:rPr>
                <a:t> điều khiển lọc tùy chọn</a:t>
              </a:r>
              <a:endParaRPr lang="en-US" sz="1100" b="1">
                <a:solidFill>
                  <a:srgbClr val="00B0F0"/>
                </a:solidFill>
                <a:effectLst/>
                <a:latin typeface="+mn-lt"/>
                <a:ea typeface="+mn-ea"/>
                <a:cs typeface="+mn-cs"/>
              </a:endParaRPr>
            </a:p>
          </xdr:txBody>
        </xdr:sp>
        <xdr:pic>
          <xdr:nvPicPr>
            <xdr:cNvPr id="118" name="Picture 117">
              <a:extLst>
                <a:ext uri="{FF2B5EF4-FFF2-40B4-BE49-F238E27FC236}">
                  <a16:creationId xmlns:a16="http://schemas.microsoft.com/office/drawing/2014/main" id="{14FCCEF1-7389-4EEA-AE03-885F857F5F8D}"/>
                </a:ext>
              </a:extLst>
            </xdr:cNvPr>
            <xdr:cNvPicPr>
              <a:picLocks noChangeAspect="1"/>
            </xdr:cNvPicPr>
          </xdr:nvPicPr>
          <xdr:blipFill>
            <a:blip xmlns:r="http://schemas.openxmlformats.org/officeDocument/2006/relationships" r:embed="rId33"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463540" y="1710337"/>
              <a:ext cx="288000" cy="2880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grpSp>
      <xdr:graphicFrame macro="">
        <xdr:nvGraphicFramePr>
          <xdr:cNvPr id="123" name="Chart 122">
            <a:extLst>
              <a:ext uri="{FF2B5EF4-FFF2-40B4-BE49-F238E27FC236}">
                <a16:creationId xmlns:a16="http://schemas.microsoft.com/office/drawing/2014/main" id="{26000304-723C-4687-9E09-4C16F4A33AD6}"/>
              </a:ext>
            </a:extLst>
          </xdr:cNvPr>
          <xdr:cNvGraphicFramePr>
            <a:graphicFrameLocks/>
          </xdr:cNvGraphicFramePr>
        </xdr:nvGraphicFramePr>
        <xdr:xfrm>
          <a:off x="10050780" y="4716780"/>
          <a:ext cx="6248400" cy="2842260"/>
        </xdr:xfrm>
        <a:graphic>
          <a:graphicData uri="http://schemas.openxmlformats.org/drawingml/2006/chart">
            <c:chart xmlns:c="http://schemas.openxmlformats.org/drawingml/2006/chart" xmlns:r="http://schemas.openxmlformats.org/officeDocument/2006/relationships" r:id="rId34"/>
          </a:graphicData>
        </a:graphic>
      </xdr:graphicFrame>
      <mc:AlternateContent xmlns:mc="http://schemas.openxmlformats.org/markup-compatibility/2006" xmlns:a14="http://schemas.microsoft.com/office/drawing/2010/main">
        <mc:Choice Requires="a14">
          <xdr:graphicFrame macro="">
            <xdr:nvGraphicFramePr>
              <xdr:cNvPr id="124" name="NGÀY 2">
                <a:extLst>
                  <a:ext uri="{FF2B5EF4-FFF2-40B4-BE49-F238E27FC236}">
                    <a16:creationId xmlns:a16="http://schemas.microsoft.com/office/drawing/2014/main" id="{249429E7-3279-4F64-A63D-468B81CBFF57}"/>
                  </a:ext>
                </a:extLst>
              </xdr:cNvPr>
              <xdr:cNvGraphicFramePr/>
            </xdr:nvGraphicFramePr>
            <xdr:xfrm>
              <a:off x="5501640" y="2217421"/>
              <a:ext cx="2537640" cy="1692000"/>
            </xdr:xfrm>
            <a:graphic>
              <a:graphicData uri="http://schemas.microsoft.com/office/drawing/2010/slicer">
                <sle:slicer xmlns:sle="http://schemas.microsoft.com/office/drawing/2010/slicer" name="NGÀY 2"/>
              </a:graphicData>
            </a:graphic>
          </xdr:graphicFrame>
        </mc:Choice>
        <mc:Fallback xmlns="">
          <xdr:sp macro="" textlink="">
            <xdr:nvSpPr>
              <xdr:cNvPr id="0" name=""/>
              <xdr:cNvSpPr>
                <a:spLocks noTextEdit="1"/>
              </xdr:cNvSpPr>
            </xdr:nvSpPr>
            <xdr:spPr>
              <a:xfrm>
                <a:off x="5501640" y="2217421"/>
                <a:ext cx="2537640" cy="169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5" name="THÁNG 2">
                <a:extLst>
                  <a:ext uri="{FF2B5EF4-FFF2-40B4-BE49-F238E27FC236}">
                    <a16:creationId xmlns:a16="http://schemas.microsoft.com/office/drawing/2014/main" id="{E863C493-7C20-4F23-9A9D-3B5D036898E6}"/>
                  </a:ext>
                </a:extLst>
              </xdr:cNvPr>
              <xdr:cNvGraphicFramePr/>
            </xdr:nvGraphicFramePr>
            <xdr:xfrm>
              <a:off x="8171180" y="2217421"/>
              <a:ext cx="1828800" cy="1692000"/>
            </xdr:xfrm>
            <a:graphic>
              <a:graphicData uri="http://schemas.microsoft.com/office/drawing/2010/slicer">
                <sle:slicer xmlns:sle="http://schemas.microsoft.com/office/drawing/2010/slicer" name="THÁNG 2"/>
              </a:graphicData>
            </a:graphic>
          </xdr:graphicFrame>
        </mc:Choice>
        <mc:Fallback xmlns="">
          <xdr:sp macro="" textlink="">
            <xdr:nvSpPr>
              <xdr:cNvPr id="0" name=""/>
              <xdr:cNvSpPr>
                <a:spLocks noTextEdit="1"/>
              </xdr:cNvSpPr>
            </xdr:nvSpPr>
            <xdr:spPr>
              <a:xfrm>
                <a:off x="8171180" y="2217421"/>
                <a:ext cx="1828800" cy="169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6" name="DANH MỤC CHI">
                <a:extLst>
                  <a:ext uri="{FF2B5EF4-FFF2-40B4-BE49-F238E27FC236}">
                    <a16:creationId xmlns:a16="http://schemas.microsoft.com/office/drawing/2014/main" id="{1C3085B1-419D-4298-94D1-3571F4656B32}"/>
                  </a:ext>
                </a:extLst>
              </xdr:cNvPr>
              <xdr:cNvGraphicFramePr/>
            </xdr:nvGraphicFramePr>
            <xdr:xfrm>
              <a:off x="12031920" y="2217421"/>
              <a:ext cx="4198680" cy="1692000"/>
            </xdr:xfrm>
            <a:graphic>
              <a:graphicData uri="http://schemas.microsoft.com/office/drawing/2010/slicer">
                <sle:slicer xmlns:sle="http://schemas.microsoft.com/office/drawing/2010/slicer" name="DANH MỤC CHI"/>
              </a:graphicData>
            </a:graphic>
          </xdr:graphicFrame>
        </mc:Choice>
        <mc:Fallback xmlns="">
          <xdr:sp macro="" textlink="">
            <xdr:nvSpPr>
              <xdr:cNvPr id="0" name=""/>
              <xdr:cNvSpPr>
                <a:spLocks noTextEdit="1"/>
              </xdr:cNvSpPr>
            </xdr:nvSpPr>
            <xdr:spPr>
              <a:xfrm>
                <a:off x="12031920" y="2217421"/>
                <a:ext cx="4198680" cy="169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7" name="QUỸ - TÀI KHOẢN 2">
                <a:extLst>
                  <a:ext uri="{FF2B5EF4-FFF2-40B4-BE49-F238E27FC236}">
                    <a16:creationId xmlns:a16="http://schemas.microsoft.com/office/drawing/2014/main" id="{4CF9ECC2-A19A-44FF-B647-0A545CA05EAB}"/>
                  </a:ext>
                </a:extLst>
              </xdr:cNvPr>
              <xdr:cNvGraphicFramePr/>
            </xdr:nvGraphicFramePr>
            <xdr:xfrm>
              <a:off x="10132060" y="2217421"/>
              <a:ext cx="1767960" cy="1692000"/>
            </xdr:xfrm>
            <a:graphic>
              <a:graphicData uri="http://schemas.microsoft.com/office/drawing/2010/slicer">
                <sle:slicer xmlns:sle="http://schemas.microsoft.com/office/drawing/2010/slicer" name="QUỸ - TÀI KHOẢN 2"/>
              </a:graphicData>
            </a:graphic>
          </xdr:graphicFrame>
        </mc:Choice>
        <mc:Fallback xmlns="">
          <xdr:sp macro="" textlink="">
            <xdr:nvSpPr>
              <xdr:cNvPr id="0" name=""/>
              <xdr:cNvSpPr>
                <a:spLocks noTextEdit="1"/>
              </xdr:cNvSpPr>
            </xdr:nvSpPr>
            <xdr:spPr>
              <a:xfrm>
                <a:off x="10132060" y="2217421"/>
                <a:ext cx="1767960" cy="169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90.272757523147" createdVersion="7" refreshedVersion="7" minRefreshableVersion="3" recordCount="18" xr:uid="{99559FD0-A5D5-4610-840F-AF9E3F93FB80}">
  <cacheSource type="worksheet">
    <worksheetSource name="Table9"/>
  </cacheSource>
  <cacheFields count="9">
    <cacheField name="STT" numFmtId="0">
      <sharedItems containsSemiMixedTypes="0" containsString="0" containsNumber="1" containsInteger="1" minValue="1" maxValue="18"/>
    </cacheField>
    <cacheField name="NGÀY THÁNG" numFmtId="14">
      <sharedItems containsSemiMixedTypes="0" containsNonDate="0" containsDate="1" containsString="0" minDate="2023-01-01T00:00:00" maxDate="2023-06-07T00:00:00"/>
    </cacheField>
    <cacheField name="NGÀY" numFmtId="0">
      <sharedItems containsSemiMixedTypes="0" containsString="0" containsNumber="1" containsInteger="1" minValue="1" maxValue="31" count="30">
        <n v="1"/>
        <n v="2"/>
        <n v="3"/>
        <n v="4"/>
        <n v="5"/>
        <n v="6"/>
        <n v="13" u="1"/>
        <n v="14" u="1"/>
        <n v="15" u="1"/>
        <n v="16" u="1"/>
        <n v="17" u="1"/>
        <n v="18" u="1"/>
        <n v="19" u="1"/>
        <n v="7" u="1"/>
        <n v="20" u="1"/>
        <n v="21" u="1"/>
        <n v="22" u="1"/>
        <n v="23" u="1"/>
        <n v="8" u="1"/>
        <n v="24" u="1"/>
        <n v="25" u="1"/>
        <n v="9" u="1"/>
        <n v="26" u="1"/>
        <n v="27" u="1"/>
        <n v="10" u="1"/>
        <n v="28" u="1"/>
        <n v="11" u="1"/>
        <n v="30" u="1"/>
        <n v="31" u="1"/>
        <n v="12" u="1"/>
      </sharedItems>
    </cacheField>
    <cacheField name="THÁNG" numFmtId="0">
      <sharedItems containsSemiMixedTypes="0" containsString="0" containsNumber="1" containsInteger="1" minValue="1" maxValue="12" count="12">
        <n v="1"/>
        <n v="2"/>
        <n v="3"/>
        <n v="4"/>
        <n v="5"/>
        <n v="6"/>
        <n v="7" u="1"/>
        <n v="8" u="1"/>
        <n v="9" u="1"/>
        <n v="10" u="1"/>
        <n v="11" u="1"/>
        <n v="12" u="1"/>
      </sharedItems>
    </cacheField>
    <cacheField name="NĂM" numFmtId="0">
      <sharedItems containsSemiMixedTypes="0" containsString="0" containsNumber="1" containsInteger="1" minValue="2023" maxValue="2023"/>
    </cacheField>
    <cacheField name="DANH MỤC THU" numFmtId="0">
      <sharedItems containsBlank="1" count="12">
        <s v="SO - Lương"/>
        <s v="TK - Lương"/>
        <s v="DT - Lương"/>
        <s v="TD - Lương"/>
        <s v="SO - Làm thêm"/>
        <s v="DT - Khác"/>
        <s v="TK - Thưởng"/>
        <s v="TK - Khác"/>
        <s v="TD - Thưởng"/>
        <m u="1"/>
        <s v="SO - Thưởng" u="1"/>
        <s v="DT - Thưởng" u="1"/>
      </sharedItems>
    </cacheField>
    <cacheField name="QUỸ - TÀI KHOẢN" numFmtId="0">
      <sharedItems count="5">
        <s v="SO"/>
        <s v="TK"/>
        <s v="DT"/>
        <s v="TD"/>
        <s v="" u="1"/>
      </sharedItems>
    </cacheField>
    <cacheField name="NỘI DUNG THU" numFmtId="0">
      <sharedItems containsBlank="1"/>
    </cacheField>
    <cacheField name="SỐ TIỀN THU" numFmtId="164">
      <sharedItems containsSemiMixedTypes="0" containsString="0" containsNumber="1" containsInteger="1" minValue="800000" maxValue="4200000"/>
    </cacheField>
  </cacheFields>
  <extLst>
    <ext xmlns:x14="http://schemas.microsoft.com/office/spreadsheetml/2009/9/main" uri="{725AE2AE-9491-48be-B2B4-4EB974FC3084}">
      <x14:pivotCacheDefinition pivotCacheId="17422586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90.272758217594" createdVersion="7" refreshedVersion="7" minRefreshableVersion="3" recordCount="16" xr:uid="{4BCC8C14-2459-4326-9905-96D8C5F3F4AC}">
  <cacheSource type="worksheet">
    <worksheetSource name="Table911"/>
  </cacheSource>
  <cacheFields count="9">
    <cacheField name="STT" numFmtId="0">
      <sharedItems containsSemiMixedTypes="0" containsString="0" containsNumber="1" containsInteger="1" minValue="1" maxValue="16"/>
    </cacheField>
    <cacheField name="NGÀY THÁNG" numFmtId="14">
      <sharedItems containsSemiMixedTypes="0" containsNonDate="0" containsDate="1" containsString="0" minDate="2023-01-01T00:00:00" maxDate="2023-06-17T00:00:00"/>
    </cacheField>
    <cacheField name="NGÀY" numFmtId="0">
      <sharedItems containsSemiMixedTypes="0" containsDate="1" containsString="0" containsMixedTypes="1" minDate="1899-12-31T04:01:03" maxDate="2023-06-08T00:00:00" count="17">
        <n v="1"/>
        <n v="2"/>
        <n v="3"/>
        <n v="4"/>
        <n v="5"/>
        <n v="6"/>
        <n v="7"/>
        <n v="8"/>
        <n v="9"/>
        <n v="10"/>
        <n v="11"/>
        <n v="12"/>
        <n v="13"/>
        <n v="14"/>
        <n v="15"/>
        <n v="16"/>
        <d v="2023-06-07T00:00:00" u="1"/>
      </sharedItems>
    </cacheField>
    <cacheField name="THÁNG" numFmtId="0">
      <sharedItems containsSemiMixedTypes="0" containsDate="1" containsString="0" containsMixedTypes="1" minDate="1899-12-31T04:01:03" maxDate="2023-06-09T00:00:00" count="7">
        <n v="1"/>
        <n v="2"/>
        <n v="3"/>
        <n v="4"/>
        <n v="5"/>
        <n v="6"/>
        <d v="2023-06-08T00:00:00" u="1"/>
      </sharedItems>
    </cacheField>
    <cacheField name="NĂM" numFmtId="0">
      <sharedItems containsSemiMixedTypes="0" containsString="0" containsNumber="1" containsInteger="1" minValue="2023" maxValue="2023"/>
    </cacheField>
    <cacheField name="DANH MỤC CHI" numFmtId="0">
      <sharedItems count="16">
        <s v="SO - Nhà"/>
        <s v="SO - Ăn trưa"/>
        <s v="SO - Ăn tối"/>
        <s v="TD - Tự do mua sắm"/>
        <s v="SO - Xe cộ"/>
        <s v="SO - Mua sắm"/>
        <s v="TD - Tự do chi tiêu"/>
        <s v="SO - Làm đẹp"/>
        <s v="SO - Gas" u="1"/>
        <s v="SO - Ăn sáng" u="1"/>
        <s v="SO - Nhu yếu phẩm" u="1"/>
        <s v="SO - Nước" u="1"/>
        <s v="SO - Mạng" u="1"/>
        <s v="SO - Nước uống" u="1"/>
        <s v="SO - Ăn ngoài" u="1"/>
        <s v="SO - Điện" u="1"/>
      </sharedItems>
    </cacheField>
    <cacheField name="QUỸ - TÀI KHOẢN" numFmtId="0">
      <sharedItems count="2">
        <s v="SO"/>
        <s v="TD"/>
      </sharedItems>
    </cacheField>
    <cacheField name="NỘI DUNG CHI" numFmtId="0">
      <sharedItems containsBlank="1"/>
    </cacheField>
    <cacheField name="SỐ TIỀN CHI" numFmtId="164">
      <sharedItems containsSemiMixedTypes="0" containsString="0" containsNumber="1" containsInteger="1" minValue="500000" maxValue="4200000"/>
    </cacheField>
  </cacheFields>
  <extLst>
    <ext xmlns:x14="http://schemas.microsoft.com/office/spreadsheetml/2009/9/main" uri="{725AE2AE-9491-48be-B2B4-4EB974FC3084}">
      <x14:pivotCacheDefinition pivotCacheId="42855464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90.27275891204" createdVersion="7" refreshedVersion="7" minRefreshableVersion="3" recordCount="4" xr:uid="{FB6D09B6-2539-401C-8FBC-0906141E85A4}">
  <cacheSource type="worksheet">
    <worksheetSource name="Table69"/>
  </cacheSource>
  <cacheFields count="13">
    <cacheField name="STT" numFmtId="0">
      <sharedItems containsSemiMixedTypes="0" containsString="0" containsNumber="1" containsInteger="1" minValue="1" maxValue="4"/>
    </cacheField>
    <cacheField name="NGÀY MUA" numFmtId="14">
      <sharedItems containsSemiMixedTypes="0" containsNonDate="0" containsDate="1" containsString="0" minDate="2023-06-03T00:00:00" maxDate="2023-06-06T00:00:00"/>
    </cacheField>
    <cacheField name="MÃ COIN" numFmtId="0">
      <sharedItems containsBlank="1" count="5">
        <s v="BTC"/>
        <s v="DOGE"/>
        <s v="XMR"/>
        <m u="1"/>
        <s v="MBR" u="1"/>
      </sharedItems>
    </cacheField>
    <cacheField name="GIÁ $ LÚC MUA" numFmtId="166">
      <sharedItems containsSemiMixedTypes="0" containsString="0" containsNumber="1" minValue="6.7000000000000004E-2" maxValue="26000"/>
    </cacheField>
    <cacheField name="VNĐ MUA" numFmtId="164">
      <sharedItems containsSemiMixedTypes="0" containsString="0" containsNumber="1" containsInteger="1" minValue="500000" maxValue="2000000"/>
    </cacheField>
    <cacheField name="SỐ COIN" numFmtId="165">
      <sharedItems containsSemiMixedTypes="0" containsString="0" containsNumber="1" minValue="3.2873109796186717E-3" maxValue="318.9182293659905"/>
    </cacheField>
    <cacheField name="USDT NHẬN" numFmtId="44">
      <sharedItems containsSemiMixedTypes="0" containsString="0" containsNumber="1" minValue="21.367521367521366" maxValue="85.470085470085465"/>
    </cacheField>
    <cacheField name="TÌNH TRẠNG" numFmtId="164">
      <sharedItems containsBlank="1" count="3">
        <s v="Đang giữ"/>
        <m u="1"/>
        <s v="Đã bán" u="1"/>
      </sharedItems>
    </cacheField>
    <cacheField name="NGÀY BÁN" numFmtId="14">
      <sharedItems containsNonDate="0" containsString="0" containsBlank="1"/>
    </cacheField>
    <cacheField name="GIÁ $ LÚC BÁN" numFmtId="44">
      <sharedItems containsNonDate="0" containsString="0" containsBlank="1"/>
    </cacheField>
    <cacheField name="USDT LÚC BÁN" numFmtId="44">
      <sharedItems containsSemiMixedTypes="0" containsString="0" containsNumber="1" containsInteger="1" minValue="0" maxValue="0"/>
    </cacheField>
    <cacheField name="VNĐ THU VỀ" numFmtId="164">
      <sharedItems containsSemiMixedTypes="0" containsString="0" containsNumber="1" containsInteger="1" minValue="0" maxValue="0"/>
    </cacheField>
    <cacheField name="LÃI LỖ" numFmtId="164">
      <sharedItems containsSemiMixedTypes="0" containsString="0" containsNumber="1" containsInteger="1" minValue="-2000000" maxValue="-500000"/>
    </cacheField>
  </cacheFields>
  <extLst>
    <ext xmlns:x14="http://schemas.microsoft.com/office/spreadsheetml/2009/9/main" uri="{725AE2AE-9491-48be-B2B4-4EB974FC3084}">
      <x14:pivotCacheDefinition pivotCacheId="14905807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n v="1"/>
    <d v="2023-01-01T00:00:00"/>
    <x v="0"/>
    <x v="0"/>
    <n v="2023"/>
    <x v="0"/>
    <x v="0"/>
    <s v="ktdl"/>
    <n v="2200000"/>
  </r>
  <r>
    <n v="2"/>
    <d v="2023-01-01T00:00:00"/>
    <x v="0"/>
    <x v="0"/>
    <n v="2023"/>
    <x v="1"/>
    <x v="1"/>
    <m/>
    <n v="3000000"/>
  </r>
  <r>
    <n v="3"/>
    <d v="2023-01-01T00:00:00"/>
    <x v="0"/>
    <x v="0"/>
    <n v="2023"/>
    <x v="2"/>
    <x v="2"/>
    <m/>
    <n v="1000000"/>
  </r>
  <r>
    <n v="4"/>
    <d v="2023-01-01T00:00:00"/>
    <x v="0"/>
    <x v="0"/>
    <n v="2023"/>
    <x v="3"/>
    <x v="3"/>
    <m/>
    <n v="1200000"/>
  </r>
  <r>
    <n v="5"/>
    <d v="2023-02-02T00:00:00"/>
    <x v="1"/>
    <x v="1"/>
    <n v="2023"/>
    <x v="0"/>
    <x v="0"/>
    <m/>
    <n v="2800000"/>
  </r>
  <r>
    <n v="6"/>
    <d v="2023-02-02T00:00:00"/>
    <x v="1"/>
    <x v="1"/>
    <n v="2023"/>
    <x v="4"/>
    <x v="0"/>
    <m/>
    <n v="1900000"/>
  </r>
  <r>
    <n v="7"/>
    <d v="2023-02-02T00:00:00"/>
    <x v="1"/>
    <x v="1"/>
    <n v="2023"/>
    <x v="2"/>
    <x v="2"/>
    <m/>
    <n v="1600000"/>
  </r>
  <r>
    <n v="8"/>
    <d v="2023-02-02T00:00:00"/>
    <x v="1"/>
    <x v="1"/>
    <n v="2023"/>
    <x v="3"/>
    <x v="3"/>
    <m/>
    <n v="1000000"/>
  </r>
  <r>
    <n v="9"/>
    <d v="2023-03-03T00:00:00"/>
    <x v="2"/>
    <x v="2"/>
    <n v="2023"/>
    <x v="0"/>
    <x v="0"/>
    <m/>
    <n v="3400000"/>
  </r>
  <r>
    <n v="10"/>
    <d v="2023-03-03T00:00:00"/>
    <x v="2"/>
    <x v="2"/>
    <n v="2023"/>
    <x v="1"/>
    <x v="1"/>
    <m/>
    <n v="2200000"/>
  </r>
  <r>
    <n v="11"/>
    <d v="2023-03-03T00:00:00"/>
    <x v="2"/>
    <x v="2"/>
    <n v="2023"/>
    <x v="5"/>
    <x v="2"/>
    <m/>
    <n v="2350000"/>
  </r>
  <r>
    <n v="12"/>
    <d v="2023-04-04T00:00:00"/>
    <x v="3"/>
    <x v="3"/>
    <n v="2023"/>
    <x v="0"/>
    <x v="0"/>
    <m/>
    <n v="3600000"/>
  </r>
  <r>
    <n v="13"/>
    <d v="2023-04-04T00:00:00"/>
    <x v="3"/>
    <x v="3"/>
    <n v="2023"/>
    <x v="6"/>
    <x v="1"/>
    <m/>
    <n v="2800000"/>
  </r>
  <r>
    <n v="14"/>
    <d v="2023-05-05T00:00:00"/>
    <x v="4"/>
    <x v="4"/>
    <n v="2023"/>
    <x v="0"/>
    <x v="0"/>
    <m/>
    <n v="4200000"/>
  </r>
  <r>
    <n v="15"/>
    <d v="2023-05-05T00:00:00"/>
    <x v="4"/>
    <x v="4"/>
    <n v="2023"/>
    <x v="7"/>
    <x v="1"/>
    <m/>
    <n v="2750000"/>
  </r>
  <r>
    <n v="16"/>
    <d v="2023-06-06T00:00:00"/>
    <x v="5"/>
    <x v="5"/>
    <n v="2023"/>
    <x v="0"/>
    <x v="0"/>
    <m/>
    <n v="3800000"/>
  </r>
  <r>
    <n v="17"/>
    <d v="2023-06-06T00:00:00"/>
    <x v="5"/>
    <x v="5"/>
    <n v="2023"/>
    <x v="0"/>
    <x v="0"/>
    <m/>
    <n v="2380000"/>
  </r>
  <r>
    <n v="18"/>
    <d v="2023-06-06T00:00:00"/>
    <x v="5"/>
    <x v="5"/>
    <n v="2023"/>
    <x v="8"/>
    <x v="3"/>
    <m/>
    <n v="8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d v="2023-01-01T00:00:00"/>
    <x v="0"/>
    <x v="0"/>
    <n v="2023"/>
    <x v="0"/>
    <x v="0"/>
    <s v="Ăn tối"/>
    <n v="900000"/>
  </r>
  <r>
    <n v="2"/>
    <d v="2023-01-02T00:00:00"/>
    <x v="1"/>
    <x v="0"/>
    <n v="2023"/>
    <x v="1"/>
    <x v="0"/>
    <m/>
    <n v="1500000"/>
  </r>
  <r>
    <n v="3"/>
    <d v="2023-01-03T00:00:00"/>
    <x v="2"/>
    <x v="0"/>
    <n v="2023"/>
    <x v="2"/>
    <x v="0"/>
    <m/>
    <n v="900000"/>
  </r>
  <r>
    <n v="4"/>
    <d v="2023-01-04T00:00:00"/>
    <x v="3"/>
    <x v="0"/>
    <n v="2023"/>
    <x v="3"/>
    <x v="1"/>
    <m/>
    <n v="500000"/>
  </r>
  <r>
    <n v="5"/>
    <d v="2023-02-05T00:00:00"/>
    <x v="4"/>
    <x v="1"/>
    <n v="2023"/>
    <x v="0"/>
    <x v="0"/>
    <m/>
    <n v="2200000"/>
  </r>
  <r>
    <n v="6"/>
    <d v="2023-02-06T00:00:00"/>
    <x v="5"/>
    <x v="1"/>
    <n v="2023"/>
    <x v="1"/>
    <x v="0"/>
    <m/>
    <n v="1300000"/>
  </r>
  <r>
    <n v="7"/>
    <d v="2023-02-07T00:00:00"/>
    <x v="6"/>
    <x v="1"/>
    <n v="2023"/>
    <x v="2"/>
    <x v="0"/>
    <m/>
    <n v="1800000"/>
  </r>
  <r>
    <n v="8"/>
    <d v="2023-02-08T00:00:00"/>
    <x v="7"/>
    <x v="1"/>
    <n v="2023"/>
    <x v="3"/>
    <x v="1"/>
    <m/>
    <n v="2400000"/>
  </r>
  <r>
    <n v="9"/>
    <d v="2023-03-09T00:00:00"/>
    <x v="8"/>
    <x v="2"/>
    <n v="2023"/>
    <x v="2"/>
    <x v="0"/>
    <m/>
    <n v="2600000"/>
  </r>
  <r>
    <n v="10"/>
    <d v="2023-03-10T00:00:00"/>
    <x v="9"/>
    <x v="2"/>
    <n v="2023"/>
    <x v="4"/>
    <x v="0"/>
    <m/>
    <n v="2400000"/>
  </r>
  <r>
    <n v="11"/>
    <d v="2023-04-11T00:00:00"/>
    <x v="10"/>
    <x v="3"/>
    <n v="2023"/>
    <x v="2"/>
    <x v="0"/>
    <m/>
    <n v="3200000"/>
  </r>
  <r>
    <n v="12"/>
    <d v="2023-04-12T00:00:00"/>
    <x v="11"/>
    <x v="3"/>
    <n v="2023"/>
    <x v="5"/>
    <x v="0"/>
    <m/>
    <n v="2000000"/>
  </r>
  <r>
    <n v="13"/>
    <d v="2023-05-13T00:00:00"/>
    <x v="12"/>
    <x v="4"/>
    <n v="2023"/>
    <x v="2"/>
    <x v="0"/>
    <m/>
    <n v="3800000"/>
  </r>
  <r>
    <n v="14"/>
    <d v="2023-05-14T00:00:00"/>
    <x v="13"/>
    <x v="4"/>
    <n v="2023"/>
    <x v="6"/>
    <x v="1"/>
    <m/>
    <n v="1180000"/>
  </r>
  <r>
    <n v="15"/>
    <d v="2023-06-15T00:00:00"/>
    <x v="14"/>
    <x v="5"/>
    <n v="2023"/>
    <x v="2"/>
    <x v="0"/>
    <m/>
    <n v="4200000"/>
  </r>
  <r>
    <n v="16"/>
    <d v="2023-06-16T00:00:00"/>
    <x v="15"/>
    <x v="5"/>
    <n v="2023"/>
    <x v="7"/>
    <x v="0"/>
    <m/>
    <n v="11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n v="1"/>
    <d v="2023-06-03T00:00:00"/>
    <x v="0"/>
    <n v="26000"/>
    <n v="2000000"/>
    <n v="3.2873109796186717E-3"/>
    <n v="85.470085470085465"/>
    <x v="0"/>
    <m/>
    <m/>
    <n v="0"/>
    <n v="0"/>
    <n v="-2000000"/>
  </r>
  <r>
    <n v="2"/>
    <d v="2023-06-03T00:00:00"/>
    <x v="1"/>
    <n v="6.7000000000000004E-2"/>
    <n v="500000"/>
    <n v="318.9182293659905"/>
    <n v="21.367521367521366"/>
    <x v="0"/>
    <m/>
    <m/>
    <n v="0"/>
    <n v="0"/>
    <n v="-500000"/>
  </r>
  <r>
    <n v="3"/>
    <d v="2023-06-04T00:00:00"/>
    <x v="2"/>
    <n v="135"/>
    <n v="500000"/>
    <n v="0.15827793605571383"/>
    <n v="21.367521367521366"/>
    <x v="0"/>
    <m/>
    <m/>
    <n v="0"/>
    <n v="0"/>
    <n v="-500000"/>
  </r>
  <r>
    <n v="4"/>
    <d v="2023-06-05T00:00:00"/>
    <x v="2"/>
    <n v="125"/>
    <n v="2000000"/>
    <n v="0.68376068376068377"/>
    <n v="85.470085470085465"/>
    <x v="0"/>
    <m/>
    <m/>
    <n v="0"/>
    <n v="0"/>
    <n v="-2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956BBA-EC69-419B-A835-4544B7AB9712}" name="PivotTable2" cacheId="1" applyNumberFormats="0" applyBorderFormats="0" applyFontFormats="0" applyPatternFormats="0" applyAlignmentFormats="0" applyWidthHeightFormats="1" dataCaption="Values" grandTotalCaption="TỔNG TIỀN" updatedVersion="7" minRefreshableVersion="3" itemPrintTitles="1" createdVersion="7" indent="0" outline="1" outlineData="1" multipleFieldFilters="0" rowHeaderCaption="QUỸ">
  <location ref="T12:U15" firstHeaderRow="1" firstDataRow="1" firstDataCol="1"/>
  <pivotFields count="9">
    <pivotField showAll="0"/>
    <pivotField numFmtId="14" showAll="0"/>
    <pivotField showAll="0"/>
    <pivotField showAll="0"/>
    <pivotField showAll="0"/>
    <pivotField showAll="0">
      <items count="17">
        <item m="1" x="14"/>
        <item m="1" x="9"/>
        <item x="2"/>
        <item x="1"/>
        <item m="1" x="15"/>
        <item m="1" x="8"/>
        <item x="7"/>
        <item m="1" x="12"/>
        <item x="5"/>
        <item x="0"/>
        <item m="1" x="10"/>
        <item m="1" x="11"/>
        <item m="1" x="13"/>
        <item x="4"/>
        <item x="6"/>
        <item x="3"/>
        <item t="default"/>
      </items>
    </pivotField>
    <pivotField axis="axisRow" showAll="0">
      <items count="3">
        <item x="0"/>
        <item x="1"/>
        <item t="default"/>
      </items>
    </pivotField>
    <pivotField showAll="0"/>
    <pivotField dataField="1" numFmtId="164" showAll="0"/>
  </pivotFields>
  <rowFields count="1">
    <field x="6"/>
  </rowFields>
  <rowItems count="3">
    <i>
      <x/>
    </i>
    <i>
      <x v="1"/>
    </i>
    <i t="grand">
      <x/>
    </i>
  </rowItems>
  <colItems count="1">
    <i/>
  </colItems>
  <dataFields count="1">
    <dataField name="TỔNG SỐ TIỀN CHI" fld="8" baseField="6" baseItem="0"/>
  </dataFields>
  <formats count="13">
    <format dxfId="12">
      <pivotArea dataOnly="0" fieldPosition="0">
        <references count="1">
          <reference field="6" count="0"/>
        </references>
      </pivotArea>
    </format>
    <format dxfId="11">
      <pivotArea dataOnly="0" fieldPosition="0">
        <references count="1">
          <reference field="6" count="0"/>
        </references>
      </pivotArea>
    </format>
    <format dxfId="10">
      <pivotArea dataOnly="0" fieldPosition="0">
        <references count="1">
          <reference field="6" count="0"/>
        </references>
      </pivotArea>
    </format>
    <format dxfId="9">
      <pivotArea field="6" type="button" dataOnly="0" labelOnly="1" outline="0" axis="axisRow" fieldPosition="0"/>
    </format>
    <format dxfId="8">
      <pivotArea dataOnly="0" labelOnly="1" outline="0" axis="axisValues" fieldPosition="0"/>
    </format>
    <format dxfId="7">
      <pivotArea grandRow="1" outline="0" collapsedLevelsAreSubtotals="1" fieldPosition="0"/>
    </format>
    <format dxfId="6">
      <pivotArea dataOnly="0" labelOnly="1" grandRow="1" outline="0" fieldPosition="0"/>
    </format>
    <format dxfId="5">
      <pivotArea dataOnly="0" labelOnly="1" fieldPosition="0">
        <references count="1">
          <reference field="6" count="0"/>
        </references>
      </pivotArea>
    </format>
    <format dxfId="4">
      <pivotArea dataOnly="0" labelOnly="1" grandRow="1" outline="0" fieldPosition="0"/>
    </format>
    <format dxfId="3">
      <pivotArea dataOnly="0" labelOnly="1" fieldPosition="0">
        <references count="1">
          <reference field="6" count="0"/>
        </references>
      </pivotArea>
    </format>
    <format dxfId="2">
      <pivotArea dataOnly="0" labelOnly="1" grandRow="1" outline="0" fieldPosition="0"/>
    </format>
    <format dxfId="1">
      <pivotArea collapsedLevelsAreSubtotals="1" fieldPosition="0">
        <references count="1">
          <reference field="6" count="0"/>
        </references>
      </pivotArea>
    </format>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52C441-A87A-4DDE-9E5F-FA6EA6EA3F67}" name="PivotTable4" cacheId="1" applyNumberFormats="0" applyBorderFormats="0" applyFontFormats="0" applyPatternFormats="0" applyAlignmentFormats="0" applyWidthHeightFormats="1" dataCaption="Values" grandTotalCaption="TỔNG TIỀN" updatedVersion="7" minRefreshableVersion="3" itemPrintTitles="1" createdVersion="7" indent="0" outline="1" outlineData="1" multipleFieldFilters="0" chartFormat="6" rowHeaderCaption="DM CHI">
  <location ref="T20:U29" firstHeaderRow="1" firstDataRow="1" firstDataCol="1"/>
  <pivotFields count="9">
    <pivotField showAll="0"/>
    <pivotField numFmtId="14" showAll="0"/>
    <pivotField showAll="0">
      <items count="18">
        <item x="0"/>
        <item x="1"/>
        <item x="2"/>
        <item x="3"/>
        <item x="4"/>
        <item x="5"/>
        <item x="6"/>
        <item x="7"/>
        <item x="8"/>
        <item x="9"/>
        <item x="10"/>
        <item x="11"/>
        <item x="12"/>
        <item x="13"/>
        <item x="14"/>
        <item x="15"/>
        <item m="1" x="16"/>
        <item t="default"/>
      </items>
    </pivotField>
    <pivotField showAll="0">
      <items count="8">
        <item x="0"/>
        <item x="1"/>
        <item x="2"/>
        <item x="3"/>
        <item x="4"/>
        <item x="5"/>
        <item m="1" x="6"/>
        <item t="default"/>
      </items>
    </pivotField>
    <pivotField showAll="0"/>
    <pivotField axis="axisRow" showAll="0">
      <items count="17">
        <item m="1" x="14"/>
        <item m="1" x="9"/>
        <item x="2"/>
        <item x="1"/>
        <item m="1" x="10"/>
        <item m="1" x="13"/>
        <item x="4"/>
        <item x="6"/>
        <item m="1" x="15"/>
        <item x="3"/>
        <item x="0"/>
        <item m="1" x="11"/>
        <item m="1" x="12"/>
        <item m="1" x="8"/>
        <item x="7"/>
        <item x="5"/>
        <item t="default"/>
      </items>
    </pivotField>
    <pivotField showAll="0">
      <items count="3">
        <item x="0"/>
        <item x="1"/>
        <item t="default"/>
      </items>
    </pivotField>
    <pivotField showAll="0"/>
    <pivotField dataField="1" numFmtId="164" showAll="0"/>
  </pivotFields>
  <rowFields count="1">
    <field x="5"/>
  </rowFields>
  <rowItems count="9">
    <i>
      <x v="2"/>
    </i>
    <i>
      <x v="3"/>
    </i>
    <i>
      <x v="6"/>
    </i>
    <i>
      <x v="7"/>
    </i>
    <i>
      <x v="9"/>
    </i>
    <i>
      <x v="10"/>
    </i>
    <i>
      <x v="14"/>
    </i>
    <i>
      <x v="15"/>
    </i>
    <i t="grand">
      <x/>
    </i>
  </rowItems>
  <colItems count="1">
    <i/>
  </colItems>
  <dataFields count="1">
    <dataField name="TỔNG TIỀN CHI" fld="8" baseField="5" baseItem="0" numFmtId="3"/>
  </dataFields>
  <formats count="16">
    <format dxfId="28">
      <pivotArea collapsedLevelsAreSubtotals="1" fieldPosition="0">
        <references count="1">
          <reference field="5" count="0"/>
        </references>
      </pivotArea>
    </format>
    <format dxfId="27">
      <pivotArea dataOnly="0" labelOnly="1" fieldPosition="0">
        <references count="1">
          <reference field="5" count="0"/>
        </references>
      </pivotArea>
    </format>
    <format dxfId="26">
      <pivotArea grandRow="1" outline="0" collapsedLevelsAreSubtotals="1" fieldPosition="0"/>
    </format>
    <format dxfId="25">
      <pivotArea dataOnly="0" labelOnly="1" grandRow="1" outline="0" fieldPosition="0"/>
    </format>
    <format dxfId="24">
      <pivotArea grandRow="1" outline="0" collapsedLevelsAreSubtotals="1" fieldPosition="0"/>
    </format>
    <format dxfId="23">
      <pivotArea outline="0" fieldPosition="0">
        <references count="1">
          <reference field="4294967294" count="1">
            <x v="0"/>
          </reference>
        </references>
      </pivotArea>
    </format>
    <format dxfId="22">
      <pivotArea collapsedLevelsAreSubtotals="1" fieldPosition="0">
        <references count="1">
          <reference field="5" count="0"/>
        </references>
      </pivotArea>
    </format>
    <format dxfId="21">
      <pivotArea dataOnly="0" fieldPosition="0">
        <references count="1">
          <reference field="5" count="0"/>
        </references>
      </pivotArea>
    </format>
    <format dxfId="20">
      <pivotArea type="all" dataOnly="0" outline="0" fieldPosition="0"/>
    </format>
    <format dxfId="19">
      <pivotArea outline="0" collapsedLevelsAreSubtotals="1" fieldPosition="0"/>
    </format>
    <format dxfId="18">
      <pivotArea field="5" type="button" dataOnly="0" labelOnly="1" outline="0" axis="axisRow" fieldPosition="0"/>
    </format>
    <format dxfId="17">
      <pivotArea dataOnly="0" labelOnly="1" fieldPosition="0">
        <references count="1">
          <reference field="5" count="0"/>
        </references>
      </pivotArea>
    </format>
    <format dxfId="16">
      <pivotArea dataOnly="0" labelOnly="1" grandRow="1" outline="0" fieldPosition="0"/>
    </format>
    <format dxfId="15">
      <pivotArea dataOnly="0" labelOnly="1" outline="0" axis="axisValues" fieldPosition="0"/>
    </format>
    <format dxfId="14">
      <pivotArea field="5" type="button" dataOnly="0" labelOnly="1" outline="0" axis="axisRow" fieldPosition="0"/>
    </format>
    <format dxfId="13">
      <pivotArea dataOnly="0" labelOnly="1" outline="0" axis="axisValues" fieldPosition="0"/>
    </format>
  </formats>
  <chartFormats count="1">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38DBAE-F26C-49F6-A0BE-D6F715371DD2}" name="PivotTable7" cacheId="1" applyNumberFormats="0" applyBorderFormats="0" applyFontFormats="0" applyPatternFormats="0" applyAlignmentFormats="0" applyWidthHeightFormats="1" dataCaption="Values" grandTotalCaption="TỔNG TIỀN" updatedVersion="7" minRefreshableVersion="3" itemPrintTitles="1" createdVersion="7" indent="0" outline="1" outlineData="1" multipleFieldFilters="0" chartFormat="17" rowHeaderCaption="DM CHI">
  <location ref="K37:L46" firstHeaderRow="1" firstDataRow="1" firstDataCol="1"/>
  <pivotFields count="9">
    <pivotField showAll="0"/>
    <pivotField numFmtId="14" showAll="0"/>
    <pivotField showAll="0"/>
    <pivotField showAll="0"/>
    <pivotField showAll="0"/>
    <pivotField axis="axisRow" showAll="0">
      <items count="17">
        <item m="1" x="14"/>
        <item m="1" x="9"/>
        <item x="2"/>
        <item x="1"/>
        <item m="1" x="10"/>
        <item m="1" x="13"/>
        <item x="4"/>
        <item x="6"/>
        <item m="1" x="15"/>
        <item x="3"/>
        <item x="0"/>
        <item m="1" x="11"/>
        <item m="1" x="12"/>
        <item m="1" x="8"/>
        <item x="7"/>
        <item x="5"/>
        <item t="default"/>
      </items>
    </pivotField>
    <pivotField showAll="0"/>
    <pivotField showAll="0"/>
    <pivotField dataField="1" numFmtId="164" showAll="0"/>
  </pivotFields>
  <rowFields count="1">
    <field x="5"/>
  </rowFields>
  <rowItems count="9">
    <i>
      <x v="2"/>
    </i>
    <i>
      <x v="3"/>
    </i>
    <i>
      <x v="6"/>
    </i>
    <i>
      <x v="7"/>
    </i>
    <i>
      <x v="9"/>
    </i>
    <i>
      <x v="10"/>
    </i>
    <i>
      <x v="14"/>
    </i>
    <i>
      <x v="15"/>
    </i>
    <i t="grand">
      <x/>
    </i>
  </rowItems>
  <colItems count="1">
    <i/>
  </colItems>
  <dataFields count="1">
    <dataField name="TỔNG TIỀN CHI" fld="8" showDataAs="percentOfTotal" baseField="5" baseItem="0" numFmtId="9"/>
  </dataFields>
  <formats count="17">
    <format dxfId="45">
      <pivotArea collapsedLevelsAreSubtotals="1" fieldPosition="0">
        <references count="1">
          <reference field="5" count="0"/>
        </references>
      </pivotArea>
    </format>
    <format dxfId="44">
      <pivotArea dataOnly="0" labelOnly="1" fieldPosition="0">
        <references count="1">
          <reference field="5" count="0"/>
        </references>
      </pivotArea>
    </format>
    <format dxfId="43">
      <pivotArea grandRow="1" outline="0" collapsedLevelsAreSubtotals="1" fieldPosition="0"/>
    </format>
    <format dxfId="42">
      <pivotArea dataOnly="0" labelOnly="1" grandRow="1" outline="0" fieldPosition="0"/>
    </format>
    <format dxfId="41">
      <pivotArea grandRow="1" outline="0" collapsedLevelsAreSubtotals="1" fieldPosition="0"/>
    </format>
    <format dxfId="40">
      <pivotArea collapsedLevelsAreSubtotals="1" fieldPosition="0">
        <references count="1">
          <reference field="5" count="0"/>
        </references>
      </pivotArea>
    </format>
    <format dxfId="39">
      <pivotArea dataOnly="0" fieldPosition="0">
        <references count="1">
          <reference field="5" count="0"/>
        </references>
      </pivotArea>
    </format>
    <format dxfId="38">
      <pivotArea type="all" dataOnly="0" outline="0" fieldPosition="0"/>
    </format>
    <format dxfId="37">
      <pivotArea outline="0" collapsedLevelsAreSubtotals="1" fieldPosition="0"/>
    </format>
    <format dxfId="36">
      <pivotArea field="5" type="button" dataOnly="0" labelOnly="1" outline="0" axis="axisRow" fieldPosition="0"/>
    </format>
    <format dxfId="35">
      <pivotArea dataOnly="0" labelOnly="1" fieldPosition="0">
        <references count="1">
          <reference field="5" count="0"/>
        </references>
      </pivotArea>
    </format>
    <format dxfId="34">
      <pivotArea dataOnly="0" labelOnly="1" grandRow="1" outline="0" fieldPosition="0"/>
    </format>
    <format dxfId="33">
      <pivotArea dataOnly="0" labelOnly="1" outline="0" axis="axisValues" fieldPosition="0"/>
    </format>
    <format dxfId="32">
      <pivotArea field="5" type="button" dataOnly="0" labelOnly="1" outline="0" axis="axisRow" fieldPosition="0"/>
    </format>
    <format dxfId="31">
      <pivotArea dataOnly="0" labelOnly="1" outline="0" axis="axisValues" fieldPosition="0"/>
    </format>
    <format dxfId="30">
      <pivotArea outline="0" fieldPosition="0">
        <references count="1">
          <reference field="4294967294" count="1">
            <x v="0"/>
          </reference>
        </references>
      </pivotArea>
    </format>
    <format dxfId="29">
      <pivotArea outline="0" collapsedLevelsAreSubtotals="1" fieldPosition="0"/>
    </format>
  </formats>
  <chartFormats count="37">
    <chartFormat chart="6" format="0"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5" count="1" selected="0">
            <x v="0"/>
          </reference>
        </references>
      </pivotArea>
    </chartFormat>
    <chartFormat chart="8" format="12">
      <pivotArea type="data" outline="0" fieldPosition="0">
        <references count="2">
          <reference field="4294967294" count="1" selected="0">
            <x v="0"/>
          </reference>
          <reference field="5" count="1" selected="0">
            <x v="1"/>
          </reference>
        </references>
      </pivotArea>
    </chartFormat>
    <chartFormat chart="8" format="13">
      <pivotArea type="data" outline="0" fieldPosition="0">
        <references count="2">
          <reference field="4294967294" count="1" selected="0">
            <x v="0"/>
          </reference>
          <reference field="5" count="1" selected="0">
            <x v="2"/>
          </reference>
        </references>
      </pivotArea>
    </chartFormat>
    <chartFormat chart="8" format="14">
      <pivotArea type="data" outline="0" fieldPosition="0">
        <references count="2">
          <reference field="4294967294" count="1" selected="0">
            <x v="0"/>
          </reference>
          <reference field="5" count="1" selected="0">
            <x v="3"/>
          </reference>
        </references>
      </pivotArea>
    </chartFormat>
    <chartFormat chart="8" format="15">
      <pivotArea type="data" outline="0" fieldPosition="0">
        <references count="2">
          <reference field="4294967294" count="1" selected="0">
            <x v="0"/>
          </reference>
          <reference field="5" count="1" selected="0">
            <x v="4"/>
          </reference>
        </references>
      </pivotArea>
    </chartFormat>
    <chartFormat chart="8" format="16">
      <pivotArea type="data" outline="0" fieldPosition="0">
        <references count="2">
          <reference field="4294967294" count="1" selected="0">
            <x v="0"/>
          </reference>
          <reference field="5" count="1" selected="0">
            <x v="5"/>
          </reference>
        </references>
      </pivotArea>
    </chartFormat>
    <chartFormat chart="8" format="17">
      <pivotArea type="data" outline="0" fieldPosition="0">
        <references count="2">
          <reference field="4294967294" count="1" selected="0">
            <x v="0"/>
          </reference>
          <reference field="5" count="1" selected="0">
            <x v="6"/>
          </reference>
        </references>
      </pivotArea>
    </chartFormat>
    <chartFormat chart="8" format="18">
      <pivotArea type="data" outline="0" fieldPosition="0">
        <references count="2">
          <reference field="4294967294" count="1" selected="0">
            <x v="0"/>
          </reference>
          <reference field="5" count="1" selected="0">
            <x v="7"/>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5" count="1" selected="0">
            <x v="0"/>
          </reference>
        </references>
      </pivotArea>
    </chartFormat>
    <chartFormat chart="10" format="3">
      <pivotArea type="data" outline="0" fieldPosition="0">
        <references count="2">
          <reference field="4294967294" count="1" selected="0">
            <x v="0"/>
          </reference>
          <reference field="5" count="1" selected="0">
            <x v="1"/>
          </reference>
        </references>
      </pivotArea>
    </chartFormat>
    <chartFormat chart="10" format="4">
      <pivotArea type="data" outline="0" fieldPosition="0">
        <references count="2">
          <reference field="4294967294" count="1" selected="0">
            <x v="0"/>
          </reference>
          <reference field="5" count="1" selected="0">
            <x v="2"/>
          </reference>
        </references>
      </pivotArea>
    </chartFormat>
    <chartFormat chart="10" format="5">
      <pivotArea type="data" outline="0" fieldPosition="0">
        <references count="2">
          <reference field="4294967294" count="1" selected="0">
            <x v="0"/>
          </reference>
          <reference field="5" count="1" selected="0">
            <x v="3"/>
          </reference>
        </references>
      </pivotArea>
    </chartFormat>
    <chartFormat chart="10" format="6">
      <pivotArea type="data" outline="0" fieldPosition="0">
        <references count="2">
          <reference field="4294967294" count="1" selected="0">
            <x v="0"/>
          </reference>
          <reference field="5" count="1" selected="0">
            <x v="4"/>
          </reference>
        </references>
      </pivotArea>
    </chartFormat>
    <chartFormat chart="10" format="7">
      <pivotArea type="data" outline="0" fieldPosition="0">
        <references count="2">
          <reference field="4294967294" count="1" selected="0">
            <x v="0"/>
          </reference>
          <reference field="5" count="1" selected="0">
            <x v="5"/>
          </reference>
        </references>
      </pivotArea>
    </chartFormat>
    <chartFormat chart="10" format="8">
      <pivotArea type="data" outline="0" fieldPosition="0">
        <references count="2">
          <reference field="4294967294" count="1" selected="0">
            <x v="0"/>
          </reference>
          <reference field="5" count="1" selected="0">
            <x v="6"/>
          </reference>
        </references>
      </pivotArea>
    </chartFormat>
    <chartFormat chart="10" format="9">
      <pivotArea type="data" outline="0" fieldPosition="0">
        <references count="2">
          <reference field="4294967294" count="1" selected="0">
            <x v="0"/>
          </reference>
          <reference field="5" count="1" selected="0">
            <x v="7"/>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5" count="1" selected="0">
            <x v="0"/>
          </reference>
        </references>
      </pivotArea>
    </chartFormat>
    <chartFormat chart="11" format="12">
      <pivotArea type="data" outline="0" fieldPosition="0">
        <references count="2">
          <reference field="4294967294" count="1" selected="0">
            <x v="0"/>
          </reference>
          <reference field="5" count="1" selected="0">
            <x v="1"/>
          </reference>
        </references>
      </pivotArea>
    </chartFormat>
    <chartFormat chart="11" format="13">
      <pivotArea type="data" outline="0" fieldPosition="0">
        <references count="2">
          <reference field="4294967294" count="1" selected="0">
            <x v="0"/>
          </reference>
          <reference field="5" count="1" selected="0">
            <x v="2"/>
          </reference>
        </references>
      </pivotArea>
    </chartFormat>
    <chartFormat chart="11" format="14">
      <pivotArea type="data" outline="0" fieldPosition="0">
        <references count="2">
          <reference field="4294967294" count="1" selected="0">
            <x v="0"/>
          </reference>
          <reference field="5" count="1" selected="0">
            <x v="3"/>
          </reference>
        </references>
      </pivotArea>
    </chartFormat>
    <chartFormat chart="11" format="15">
      <pivotArea type="data" outline="0" fieldPosition="0">
        <references count="2">
          <reference field="4294967294" count="1" selected="0">
            <x v="0"/>
          </reference>
          <reference field="5" count="1" selected="0">
            <x v="4"/>
          </reference>
        </references>
      </pivotArea>
    </chartFormat>
    <chartFormat chart="11" format="16">
      <pivotArea type="data" outline="0" fieldPosition="0">
        <references count="2">
          <reference field="4294967294" count="1" selected="0">
            <x v="0"/>
          </reference>
          <reference field="5" count="1" selected="0">
            <x v="5"/>
          </reference>
        </references>
      </pivotArea>
    </chartFormat>
    <chartFormat chart="11" format="17">
      <pivotArea type="data" outline="0" fieldPosition="0">
        <references count="2">
          <reference field="4294967294" count="1" selected="0">
            <x v="0"/>
          </reference>
          <reference field="5" count="1" selected="0">
            <x v="6"/>
          </reference>
        </references>
      </pivotArea>
    </chartFormat>
    <chartFormat chart="11" format="18">
      <pivotArea type="data" outline="0" fieldPosition="0">
        <references count="2">
          <reference field="4294967294" count="1" selected="0">
            <x v="0"/>
          </reference>
          <reference field="5" count="1" selected="0">
            <x v="7"/>
          </reference>
        </references>
      </pivotArea>
    </chartFormat>
    <chartFormat chart="11" format="19">
      <pivotArea type="data" outline="0" fieldPosition="0">
        <references count="2">
          <reference field="4294967294" count="1" selected="0">
            <x v="0"/>
          </reference>
          <reference field="5" count="1" selected="0">
            <x v="9"/>
          </reference>
        </references>
      </pivotArea>
    </chartFormat>
    <chartFormat chart="11" format="20">
      <pivotArea type="data" outline="0" fieldPosition="0">
        <references count="2">
          <reference field="4294967294" count="1" selected="0">
            <x v="0"/>
          </reference>
          <reference field="5" count="1" selected="0">
            <x v="8"/>
          </reference>
        </references>
      </pivotArea>
    </chartFormat>
    <chartFormat chart="11" format="21">
      <pivotArea type="data" outline="0" fieldPosition="0">
        <references count="2">
          <reference field="4294967294" count="1" selected="0">
            <x v="0"/>
          </reference>
          <reference field="5" count="1" selected="0">
            <x v="10"/>
          </reference>
        </references>
      </pivotArea>
    </chartFormat>
    <chartFormat chart="11" format="22">
      <pivotArea type="data" outline="0" fieldPosition="0">
        <references count="2">
          <reference field="4294967294" count="1" selected="0">
            <x v="0"/>
          </reference>
          <reference field="5" count="1" selected="0">
            <x v="11"/>
          </reference>
        </references>
      </pivotArea>
    </chartFormat>
    <chartFormat chart="11" format="23">
      <pivotArea type="data" outline="0" fieldPosition="0">
        <references count="2">
          <reference field="4294967294" count="1" selected="0">
            <x v="0"/>
          </reference>
          <reference field="5" count="1" selected="0">
            <x v="12"/>
          </reference>
        </references>
      </pivotArea>
    </chartFormat>
    <chartFormat chart="11" format="24">
      <pivotArea type="data" outline="0" fieldPosition="0">
        <references count="2">
          <reference field="4294967294" count="1" selected="0">
            <x v="0"/>
          </reference>
          <reference field="5" count="1" selected="0">
            <x v="13"/>
          </reference>
        </references>
      </pivotArea>
    </chartFormat>
    <chartFormat chart="11" format="25">
      <pivotArea type="data" outline="0" fieldPosition="0">
        <references count="2">
          <reference field="4294967294" count="1" selected="0">
            <x v="0"/>
          </reference>
          <reference field="5" count="1" selected="0">
            <x v="14"/>
          </reference>
        </references>
      </pivotArea>
    </chartFormat>
    <chartFormat chart="11" format="26">
      <pivotArea type="data" outline="0" fieldPosition="0">
        <references count="2">
          <reference field="4294967294" count="1" selected="0">
            <x v="0"/>
          </reference>
          <reference field="5"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72B0A4-907E-4F12-A651-C2A548B71F1F}" name="PivotTable14" cacheId="2" applyNumberFormats="0" applyBorderFormats="0" applyFontFormats="0" applyPatternFormats="0" applyAlignmentFormats="0" applyWidthHeightFormats="1" dataCaption="Values" grandTotalCaption="TỔNG %" updatedVersion="7" minRefreshableVersion="3" itemPrintTitles="1" createdVersion="7" indent="0" outline="1" outlineData="1" multipleFieldFilters="0" chartFormat="6" rowHeaderCaption="COIN">
  <location ref="T64:U68" firstHeaderRow="1" firstDataRow="1" firstDataCol="1" rowPageCount="1" colPageCount="1"/>
  <pivotFields count="13">
    <pivotField showAll="0"/>
    <pivotField numFmtId="14" showAll="0"/>
    <pivotField axis="axisRow" showAll="0">
      <items count="6">
        <item x="0"/>
        <item x="1"/>
        <item m="1" x="4"/>
        <item x="2"/>
        <item m="1" x="3"/>
        <item t="default"/>
      </items>
    </pivotField>
    <pivotField numFmtId="166" showAll="0"/>
    <pivotField dataField="1" numFmtId="164" showAll="0"/>
    <pivotField numFmtId="165" showAll="0"/>
    <pivotField numFmtId="44" showAll="0"/>
    <pivotField axis="axisPage" showAll="0">
      <items count="4">
        <item m="1" x="2"/>
        <item x="0"/>
        <item m="1" x="1"/>
        <item t="default"/>
      </items>
    </pivotField>
    <pivotField showAll="0"/>
    <pivotField showAll="0"/>
    <pivotField numFmtId="2" showAll="0"/>
    <pivotField numFmtId="164" showAll="0"/>
    <pivotField numFmtId="164" showAll="0"/>
  </pivotFields>
  <rowFields count="1">
    <field x="2"/>
  </rowFields>
  <rowItems count="4">
    <i>
      <x/>
    </i>
    <i>
      <x v="1"/>
    </i>
    <i>
      <x v="3"/>
    </i>
    <i t="grand">
      <x/>
    </i>
  </rowItems>
  <colItems count="1">
    <i/>
  </colItems>
  <pageFields count="1">
    <pageField fld="7" item="1" hier="-1"/>
  </pageFields>
  <dataFields count="1">
    <dataField name="% NẮM GIỮ" fld="4" showDataAs="percentOfTotal" baseField="0" baseItem="0" numFmtId="10"/>
  </dataFields>
  <formats count="9">
    <format dxfId="54">
      <pivotArea collapsedLevelsAreSubtotals="1" fieldPosition="0">
        <references count="1">
          <reference field="2" count="0"/>
        </references>
      </pivotArea>
    </format>
    <format dxfId="53">
      <pivotArea dataOnly="0" labelOnly="1" fieldPosition="0">
        <references count="1">
          <reference field="2" count="0"/>
        </references>
      </pivotArea>
    </format>
    <format dxfId="52">
      <pivotArea collapsedLevelsAreSubtotals="1" fieldPosition="0">
        <references count="1">
          <reference field="2" count="0"/>
        </references>
      </pivotArea>
    </format>
    <format dxfId="51">
      <pivotArea type="all" dataOnly="0" outline="0" fieldPosition="0"/>
    </format>
    <format dxfId="50">
      <pivotArea outline="0" collapsedLevelsAreSubtotals="1" fieldPosition="0"/>
    </format>
    <format dxfId="49">
      <pivotArea field="2" type="button" dataOnly="0" labelOnly="1" outline="0" axis="axisRow" fieldPosition="0"/>
    </format>
    <format dxfId="48">
      <pivotArea dataOnly="0" labelOnly="1" fieldPosition="0">
        <references count="1">
          <reference field="2" count="0"/>
        </references>
      </pivotArea>
    </format>
    <format dxfId="47">
      <pivotArea dataOnly="0" labelOnly="1" grandRow="1" outline="0" fieldPosition="0"/>
    </format>
    <format dxfId="46">
      <pivotArea dataOnly="0" labelOnly="1" outline="0" axis="axisValues" fieldPosition="0"/>
    </format>
  </formats>
  <chartFormats count="6">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3"/>
          </reference>
        </references>
      </pivotArea>
    </chartFormat>
    <chartFormat chart="4" format="9">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A46AB0-EBA4-46D9-9E49-AF8220F36850}" name="PivotTable5" cacheId="0" applyNumberFormats="0" applyBorderFormats="0" applyFontFormats="0" applyPatternFormats="0" applyAlignmentFormats="0" applyWidthHeightFormats="1" dataCaption="Values" grandTotalCaption="TỔNG" updatedVersion="7" minRefreshableVersion="3" itemPrintTitles="1" createdVersion="7" indent="0" outline="1" outlineData="1" multipleFieldFilters="0" rowHeaderCaption="THÁNG">
  <location ref="N20:O27" firstHeaderRow="1" firstDataRow="1" firstDataCol="1"/>
  <pivotFields count="9">
    <pivotField showAll="0"/>
    <pivotField numFmtId="14" showAll="0"/>
    <pivotField showAll="0"/>
    <pivotField axis="axisRow" showAll="0">
      <items count="13">
        <item x="5"/>
        <item x="0"/>
        <item x="1"/>
        <item x="2"/>
        <item x="3"/>
        <item x="4"/>
        <item m="1" x="6"/>
        <item m="1" x="7"/>
        <item m="1" x="8"/>
        <item m="1" x="9"/>
        <item m="1" x="10"/>
        <item m="1" x="11"/>
        <item t="default"/>
      </items>
    </pivotField>
    <pivotField showAll="0"/>
    <pivotField showAll="0"/>
    <pivotField showAll="0"/>
    <pivotField showAll="0"/>
    <pivotField dataField="1" numFmtId="164" showAll="0"/>
  </pivotFields>
  <rowFields count="1">
    <field x="3"/>
  </rowFields>
  <rowItems count="7">
    <i>
      <x/>
    </i>
    <i>
      <x v="1"/>
    </i>
    <i>
      <x v="2"/>
    </i>
    <i>
      <x v="3"/>
    </i>
    <i>
      <x v="4"/>
    </i>
    <i>
      <x v="5"/>
    </i>
    <i t="grand">
      <x/>
    </i>
  </rowItems>
  <colItems count="1">
    <i/>
  </colItems>
  <dataFields count="1">
    <dataField name="TỔNG TIỀN THU" fld="8" baseField="3" baseItem="0" numFmtId="3"/>
  </dataFields>
  <formats count="7">
    <format dxfId="61">
      <pivotArea dataOnly="0" fieldPosition="0">
        <references count="1">
          <reference field="3" count="0"/>
        </references>
      </pivotArea>
    </format>
    <format dxfId="60">
      <pivotArea dataOnly="0" fieldPosition="0">
        <references count="1">
          <reference field="3" count="0"/>
        </references>
      </pivotArea>
    </format>
    <format dxfId="59">
      <pivotArea dataOnly="0" fieldPosition="0">
        <references count="1">
          <reference field="3" count="0"/>
        </references>
      </pivotArea>
    </format>
    <format dxfId="58">
      <pivotArea dataOnly="0" outline="0" axis="axisValues" fieldPosition="0"/>
    </format>
    <format dxfId="57">
      <pivotArea dataOnly="0" outline="0" axis="axisValues" fieldPosition="0"/>
    </format>
    <format dxfId="56">
      <pivotArea dataOnly="0" fieldPosition="0">
        <references count="1">
          <reference field="3" count="0"/>
        </references>
      </pivotArea>
    </format>
    <format dxfId="55">
      <pivotArea dataOnly="0"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1FEC57-342D-4C12-A7EC-1FC445246656}" name="PivotTable6" cacheId="1" applyNumberFormats="0" applyBorderFormats="0" applyFontFormats="0" applyPatternFormats="0" applyAlignmentFormats="0" applyWidthHeightFormats="1" dataCaption="Values" grandTotalCaption="TỔNG" updatedVersion="7" minRefreshableVersion="3" itemPrintTitles="1" createdVersion="7" indent="0" outline="1" outlineData="1" multipleFieldFilters="0" rowHeaderCaption="THÁNG">
  <location ref="N35:O42" firstHeaderRow="1" firstDataRow="1" firstDataCol="1"/>
  <pivotFields count="9">
    <pivotField showAll="0"/>
    <pivotField numFmtId="14" showAll="0"/>
    <pivotField showAll="0"/>
    <pivotField axis="axisRow" showAll="0">
      <items count="8">
        <item x="5"/>
        <item m="1" x="6"/>
        <item x="0"/>
        <item x="1"/>
        <item x="2"/>
        <item x="3"/>
        <item x="4"/>
        <item t="default"/>
      </items>
    </pivotField>
    <pivotField showAll="0"/>
    <pivotField showAll="0">
      <items count="17">
        <item m="1" x="14"/>
        <item m="1" x="9"/>
        <item x="2"/>
        <item x="1"/>
        <item m="1" x="15"/>
        <item m="1" x="8"/>
        <item x="7"/>
        <item m="1" x="12"/>
        <item x="5"/>
        <item x="0"/>
        <item m="1" x="10"/>
        <item m="1" x="11"/>
        <item m="1" x="13"/>
        <item x="4"/>
        <item x="6"/>
        <item x="3"/>
        <item t="default"/>
      </items>
    </pivotField>
    <pivotField showAll="0"/>
    <pivotField showAll="0"/>
    <pivotField dataField="1" numFmtId="164" showAll="0"/>
  </pivotFields>
  <rowFields count="1">
    <field x="3"/>
  </rowFields>
  <rowItems count="7">
    <i>
      <x/>
    </i>
    <i>
      <x v="2"/>
    </i>
    <i>
      <x v="3"/>
    </i>
    <i>
      <x v="4"/>
    </i>
    <i>
      <x v="5"/>
    </i>
    <i>
      <x v="6"/>
    </i>
    <i t="grand">
      <x/>
    </i>
  </rowItems>
  <colItems count="1">
    <i/>
  </colItems>
  <dataFields count="1">
    <dataField name="TỔNG TIỀN CHI" fld="8" baseField="3" baseItem="0" numFmtId="3"/>
  </dataFields>
  <formats count="11">
    <format dxfId="72">
      <pivotArea collapsedLevelsAreSubtotals="1" fieldPosition="0">
        <references count="1">
          <reference field="3" count="0"/>
        </references>
      </pivotArea>
    </format>
    <format dxfId="71">
      <pivotArea dataOnly="0" labelOnly="1" fieldPosition="0">
        <references count="1">
          <reference field="3" count="0"/>
        </references>
      </pivotArea>
    </format>
    <format dxfId="70">
      <pivotArea collapsedLevelsAreSubtotals="1" fieldPosition="0">
        <references count="1">
          <reference field="3" count="0"/>
        </references>
      </pivotArea>
    </format>
    <format dxfId="69">
      <pivotArea dataOnly="0" labelOnly="1" fieldPosition="0">
        <references count="1">
          <reference field="3" count="0"/>
        </references>
      </pivotArea>
    </format>
    <format dxfId="68">
      <pivotArea collapsedLevelsAreSubtotals="1" fieldPosition="0">
        <references count="1">
          <reference field="3" count="0"/>
        </references>
      </pivotArea>
    </format>
    <format dxfId="67">
      <pivotArea dataOnly="0" labelOnly="1" fieldPosition="0">
        <references count="1">
          <reference field="3" count="0"/>
        </references>
      </pivotArea>
    </format>
    <format dxfId="66">
      <pivotArea dataOnly="0" labelOnly="1" outline="0" axis="axisValues" fieldPosition="0"/>
    </format>
    <format dxfId="65">
      <pivotArea dataOnly="0" labelOnly="1" outline="0" axis="axisValues" fieldPosition="0"/>
    </format>
    <format dxfId="64">
      <pivotArea dataOnly="0" labelOnly="1" fieldPosition="0">
        <references count="1">
          <reference field="3" count="0"/>
        </references>
      </pivotArea>
    </format>
    <format dxfId="63">
      <pivotArea dataOnly="0" labelOnly="1" fieldPosition="0">
        <references count="1">
          <reference field="3" count="0"/>
        </references>
      </pivotArea>
    </format>
    <format dxfId="62">
      <pivotArea dataOnly="0" labelOnly="1" fieldPosition="0">
        <references count="1">
          <reference field="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5C5853-775C-4525-A72E-46326883964C}" name="PivotTable3" cacheId="0" applyNumberFormats="0" applyBorderFormats="0" applyFontFormats="0" applyPatternFormats="0" applyAlignmentFormats="0" applyWidthHeightFormats="1" dataCaption="Values" grandTotalCaption="TỔNG TIỀN" updatedVersion="7" minRefreshableVersion="3" itemPrintTitles="1" createdVersion="7" indent="0" outline="1" outlineData="1" multipleFieldFilters="0" chartFormat="6" rowHeaderCaption="DM THU">
  <location ref="Q20:R30" firstHeaderRow="1" firstDataRow="1" firstDataCol="1"/>
  <pivotFields count="9">
    <pivotField showAll="0"/>
    <pivotField numFmtId="14" showAll="0"/>
    <pivotField showAll="0">
      <items count="31">
        <item x="0"/>
        <item x="1"/>
        <item x="2"/>
        <item x="3"/>
        <item x="4"/>
        <item x="5"/>
        <item m="1" x="13"/>
        <item m="1" x="18"/>
        <item m="1" x="21"/>
        <item m="1" x="24"/>
        <item m="1" x="26"/>
        <item m="1" x="29"/>
        <item m="1" x="6"/>
        <item m="1" x="7"/>
        <item m="1" x="8"/>
        <item m="1" x="9"/>
        <item m="1" x="10"/>
        <item m="1" x="11"/>
        <item m="1" x="12"/>
        <item m="1" x="14"/>
        <item m="1" x="15"/>
        <item m="1" x="16"/>
        <item m="1" x="17"/>
        <item m="1" x="19"/>
        <item m="1" x="20"/>
        <item m="1" x="22"/>
        <item m="1" x="23"/>
        <item m="1" x="25"/>
        <item m="1" x="27"/>
        <item m="1" x="28"/>
        <item t="default"/>
      </items>
    </pivotField>
    <pivotField showAll="0">
      <items count="13">
        <item x="0"/>
        <item x="1"/>
        <item x="2"/>
        <item x="3"/>
        <item x="4"/>
        <item x="5"/>
        <item m="1" x="6"/>
        <item m="1" x="7"/>
        <item m="1" x="8"/>
        <item m="1" x="9"/>
        <item m="1" x="10"/>
        <item m="1" x="11"/>
        <item t="default"/>
      </items>
    </pivotField>
    <pivotField showAll="0"/>
    <pivotField axis="axisRow" showAll="0">
      <items count="13">
        <item x="2"/>
        <item x="4"/>
        <item m="1" x="10"/>
        <item x="3"/>
        <item x="1"/>
        <item x="0"/>
        <item m="1" x="9"/>
        <item x="5"/>
        <item x="6"/>
        <item x="7"/>
        <item m="1" x="11"/>
        <item x="8"/>
        <item t="default"/>
      </items>
    </pivotField>
    <pivotField showAll="0">
      <items count="6">
        <item m="1" x="4"/>
        <item x="2"/>
        <item x="0"/>
        <item x="3"/>
        <item x="1"/>
        <item t="default"/>
      </items>
    </pivotField>
    <pivotField showAll="0"/>
    <pivotField dataField="1" numFmtId="164" showAll="0"/>
  </pivotFields>
  <rowFields count="1">
    <field x="5"/>
  </rowFields>
  <rowItems count="10">
    <i>
      <x/>
    </i>
    <i>
      <x v="1"/>
    </i>
    <i>
      <x v="3"/>
    </i>
    <i>
      <x v="4"/>
    </i>
    <i>
      <x v="5"/>
    </i>
    <i>
      <x v="7"/>
    </i>
    <i>
      <x v="8"/>
    </i>
    <i>
      <x v="9"/>
    </i>
    <i>
      <x v="11"/>
    </i>
    <i t="grand">
      <x/>
    </i>
  </rowItems>
  <colItems count="1">
    <i/>
  </colItems>
  <dataFields count="1">
    <dataField name="TỔNG TIỀN THU" fld="8" baseField="5" baseItem="0" numFmtId="3"/>
  </dataFields>
  <formats count="12">
    <format dxfId="84">
      <pivotArea field="5" type="button" dataOnly="0" labelOnly="1" outline="0" axis="axisRow" fieldPosition="0"/>
    </format>
    <format dxfId="83">
      <pivotArea dataOnly="0" labelOnly="1" outline="0" axis="axisValues" fieldPosition="0"/>
    </format>
    <format dxfId="82">
      <pivotArea grandRow="1" outline="0" collapsedLevelsAreSubtotals="1" fieldPosition="0"/>
    </format>
    <format dxfId="81">
      <pivotArea dataOnly="0" labelOnly="1" grandRow="1" outline="0" fieldPosition="0"/>
    </format>
    <format dxfId="80">
      <pivotArea collapsedLevelsAreSubtotals="1" fieldPosition="0">
        <references count="1">
          <reference field="5" count="0"/>
        </references>
      </pivotArea>
    </format>
    <format dxfId="79">
      <pivotArea dataOnly="0" labelOnly="1" fieldPosition="0">
        <references count="1">
          <reference field="5" count="0"/>
        </references>
      </pivotArea>
    </format>
    <format dxfId="78">
      <pivotArea grandRow="1" outline="0" collapsedLevelsAreSubtotals="1" fieldPosition="0"/>
    </format>
    <format dxfId="77">
      <pivotArea outline="0" fieldPosition="0">
        <references count="1">
          <reference field="4294967294" count="1">
            <x v="0"/>
          </reference>
        </references>
      </pivotArea>
    </format>
    <format dxfId="76">
      <pivotArea collapsedLevelsAreSubtotals="1" fieldPosition="0">
        <references count="1">
          <reference field="5" count="0"/>
        </references>
      </pivotArea>
    </format>
    <format dxfId="75">
      <pivotArea collapsedLevelsAreSubtotals="1" fieldPosition="0">
        <references count="1">
          <reference field="5" count="0"/>
        </references>
      </pivotArea>
    </format>
    <format dxfId="74">
      <pivotArea dataOnly="0" labelOnly="1" fieldPosition="0">
        <references count="1">
          <reference field="5" count="0"/>
        </references>
      </pivotArea>
    </format>
    <format dxfId="73">
      <pivotArea grandRow="1" outline="0" collapsedLevelsAreSubtotals="1" fieldPosition="0"/>
    </format>
  </formats>
  <chartFormats count="1">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2703FB-44C3-425C-B3AC-68CEBB0D2E55}" name="PivotTable1" cacheId="0" applyNumberFormats="0" applyBorderFormats="0" applyFontFormats="0" applyPatternFormats="0" applyAlignmentFormats="0" applyWidthHeightFormats="1" dataCaption="Values" grandTotalCaption="TỔNG TIỀN" updatedVersion="7" minRefreshableVersion="3" itemPrintTitles="1" createdVersion="7" indent="0" outline="1" outlineData="1" multipleFieldFilters="0" rowHeaderCaption="QUỸ">
  <location ref="Q12:R17" firstHeaderRow="1" firstDataRow="1" firstDataCol="1"/>
  <pivotFields count="9">
    <pivotField showAll="0"/>
    <pivotField numFmtId="14" showAll="0"/>
    <pivotField showAll="0"/>
    <pivotField showAll="0"/>
    <pivotField showAll="0"/>
    <pivotField showAll="0"/>
    <pivotField axis="axisRow" showAll="0">
      <items count="6">
        <item x="2"/>
        <item x="0"/>
        <item x="3"/>
        <item x="1"/>
        <item m="1" x="4"/>
        <item t="default"/>
      </items>
    </pivotField>
    <pivotField showAll="0"/>
    <pivotField dataField="1" numFmtId="164" showAll="0"/>
  </pivotFields>
  <rowFields count="1">
    <field x="6"/>
  </rowFields>
  <rowItems count="5">
    <i>
      <x/>
    </i>
    <i>
      <x v="1"/>
    </i>
    <i>
      <x v="2"/>
    </i>
    <i>
      <x v="3"/>
    </i>
    <i t="grand">
      <x/>
    </i>
  </rowItems>
  <colItems count="1">
    <i/>
  </colItems>
  <dataFields count="1">
    <dataField name="TỔNG SỐ TIỀN THU" fld="8" baseField="6" baseItem="0" numFmtId="164"/>
  </dataFields>
  <formats count="18">
    <format dxfId="102">
      <pivotArea field="6" type="button" dataOnly="0" labelOnly="1" outline="0" axis="axisRow" fieldPosition="0"/>
    </format>
    <format dxfId="101">
      <pivotArea dataOnly="0" labelOnly="1" outline="0" axis="axisValues" fieldPosition="0"/>
    </format>
    <format dxfId="100">
      <pivotArea outline="0" collapsedLevelsAreSubtotals="1" fieldPosition="0"/>
    </format>
    <format dxfId="99">
      <pivotArea type="all" dataOnly="0" outline="0" fieldPosition="0"/>
    </format>
    <format dxfId="98">
      <pivotArea outline="0" collapsedLevelsAreSubtotals="1" fieldPosition="0"/>
    </format>
    <format dxfId="97">
      <pivotArea field="6" type="button" dataOnly="0" labelOnly="1" outline="0" axis="axisRow" fieldPosition="0"/>
    </format>
    <format dxfId="96">
      <pivotArea dataOnly="0" labelOnly="1" fieldPosition="0">
        <references count="1">
          <reference field="6" count="0"/>
        </references>
      </pivotArea>
    </format>
    <format dxfId="95">
      <pivotArea dataOnly="0" labelOnly="1" grandRow="1" outline="0" fieldPosition="0"/>
    </format>
    <format dxfId="94">
      <pivotArea dataOnly="0" labelOnly="1" outline="0" axis="axisValues" fieldPosition="0"/>
    </format>
    <format dxfId="93">
      <pivotArea type="all" dataOnly="0" outline="0" fieldPosition="0"/>
    </format>
    <format dxfId="92">
      <pivotArea outline="0" collapsedLevelsAreSubtotals="1" fieldPosition="0"/>
    </format>
    <format dxfId="91">
      <pivotArea field="6" type="button" dataOnly="0" labelOnly="1" outline="0" axis="axisRow" fieldPosition="0"/>
    </format>
    <format dxfId="90">
      <pivotArea dataOnly="0" labelOnly="1" fieldPosition="0">
        <references count="1">
          <reference field="6" count="0"/>
        </references>
      </pivotArea>
    </format>
    <format dxfId="89">
      <pivotArea dataOnly="0" labelOnly="1" grandRow="1" outline="0" fieldPosition="0"/>
    </format>
    <format dxfId="88">
      <pivotArea dataOnly="0" labelOnly="1" outline="0" axis="axisValues" fieldPosition="0"/>
    </format>
    <format dxfId="87">
      <pivotArea dataOnly="0" fieldPosition="0">
        <references count="1">
          <reference field="6" count="0"/>
        </references>
      </pivotArea>
    </format>
    <format dxfId="86">
      <pivotArea dataOnly="0" fieldPosition="0">
        <references count="1">
          <reference field="6" count="0"/>
        </references>
      </pivotArea>
    </format>
    <format dxfId="85">
      <pivotArea dataOnly="0"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GÀY" xr10:uid="{48F0892C-DE00-4D35-B7F7-C390B9AA1EDA}" sourceName="NGÀY">
  <pivotTables>
    <pivotTable tabId="7" name="PivotTable3"/>
  </pivotTables>
  <data>
    <tabular pivotCacheId="1742258635">
      <items count="30">
        <i x="0" s="1"/>
        <i x="1" s="1"/>
        <i x="2" s="1"/>
        <i x="3" s="1"/>
        <i x="4" s="1"/>
        <i x="5" s="1"/>
        <i x="13" s="1" nd="1"/>
        <i x="18" s="1" nd="1"/>
        <i x="21" s="1" nd="1"/>
        <i x="24" s="1" nd="1"/>
        <i x="26" s="1" nd="1"/>
        <i x="29" s="1" nd="1"/>
        <i x="6" s="1" nd="1"/>
        <i x="7" s="1" nd="1"/>
        <i x="8" s="1" nd="1"/>
        <i x="9" s="1" nd="1"/>
        <i x="10" s="1" nd="1"/>
        <i x="11" s="1" nd="1"/>
        <i x="12" s="1" nd="1"/>
        <i x="14" s="1" nd="1"/>
        <i x="15" s="1" nd="1"/>
        <i x="16" s="1" nd="1"/>
        <i x="17" s="1" nd="1"/>
        <i x="19" s="1" nd="1"/>
        <i x="20" s="1" nd="1"/>
        <i x="22" s="1" nd="1"/>
        <i x="23" s="1" nd="1"/>
        <i x="25" s="1" nd="1"/>
        <i x="27" s="1" nd="1"/>
        <i x="28"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ÁNG" xr10:uid="{EE90481D-8940-4AC2-8AE4-DAD440B6A28F}" sourceName="THÁNG">
  <pivotTables>
    <pivotTable tabId="7" name="PivotTable3"/>
  </pivotTables>
  <data>
    <tabular pivotCacheId="1742258635">
      <items count="12">
        <i x="0" s="1"/>
        <i x="1" s="1"/>
        <i x="2" s="1"/>
        <i x="3" s="1"/>
        <i x="4" s="1"/>
        <i x="5" s="1"/>
        <i x="6" s="1" nd="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NH_MỤC_THU" xr10:uid="{AE9094C0-6F3D-4BB4-A4CC-A303F275F255}" sourceName="DANH MỤC THU">
  <pivotTables>
    <pivotTable tabId="7" name="PivotTable3"/>
  </pivotTables>
  <data>
    <tabular pivotCacheId="1742258635">
      <items count="12">
        <i x="5" s="1"/>
        <i x="2" s="1"/>
        <i x="4" s="1"/>
        <i x="0" s="1"/>
        <i x="3" s="1"/>
        <i x="8" s="1"/>
        <i x="7" s="1"/>
        <i x="1" s="1"/>
        <i x="6" s="1"/>
        <i x="11" s="1" nd="1"/>
        <i x="10" s="1" nd="1"/>
        <i x="9"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Ỹ___TÀI_KHOẢN" xr10:uid="{F696120C-9C2F-4F80-B4A6-D6549F896F9D}" sourceName="QUỸ - TÀI KHOẢN">
  <pivotTables>
    <pivotTable tabId="7" name="PivotTable3"/>
  </pivotTables>
  <data>
    <tabular pivotCacheId="1742258635">
      <items count="5">
        <i x="2" s="1"/>
        <i x="0" s="1"/>
        <i x="3" s="1"/>
        <i x="1" s="1"/>
        <i x="4"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GÀY1" xr10:uid="{994B1988-B79E-42EA-A49D-07B1C833BD76}" sourceName="NGÀY">
  <pivotTables>
    <pivotTable tabId="7" name="PivotTable4"/>
  </pivotTables>
  <data>
    <tabular pivotCacheId="428554646">
      <items count="17">
        <i x="0" s="1"/>
        <i x="1" s="1"/>
        <i x="2" s="1"/>
        <i x="3" s="1"/>
        <i x="4" s="1"/>
        <i x="5" s="1"/>
        <i x="6" s="1"/>
        <i x="7" s="1"/>
        <i x="8" s="1"/>
        <i x="9" s="1"/>
        <i x="10" s="1"/>
        <i x="11" s="1"/>
        <i x="12" s="1"/>
        <i x="13" s="1"/>
        <i x="14" s="1"/>
        <i x="15" s="1"/>
        <i x="16"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ÁNG1" xr10:uid="{D7988758-2DD5-4867-A2DE-AC508D3C4183}" sourceName="THÁNG">
  <pivotTables>
    <pivotTable tabId="7" name="PivotTable4"/>
  </pivotTables>
  <data>
    <tabular pivotCacheId="428554646">
      <items count="7">
        <i x="0" s="1"/>
        <i x="1" s="1"/>
        <i x="2" s="1"/>
        <i x="3" s="1"/>
        <i x="4" s="1"/>
        <i x="5" s="1"/>
        <i x="6"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NH_MỤC_CHI" xr10:uid="{7070180C-3BDA-4F06-A02B-998553D8AA03}" sourceName="DANH MỤC CHI">
  <pivotTables>
    <pivotTable tabId="7" name="PivotTable4"/>
    <pivotTable tabId="7" name="PivotTable2"/>
    <pivotTable tabId="7" name="PivotTable6"/>
    <pivotTable tabId="7" name="PivotTable7"/>
  </pivotTables>
  <data>
    <tabular pivotCacheId="428554646">
      <items count="16">
        <i x="2" s="1"/>
        <i x="1" s="1"/>
        <i x="7" s="1"/>
        <i x="5" s="1"/>
        <i x="0" s="1"/>
        <i x="4" s="1"/>
        <i x="6" s="1"/>
        <i x="3" s="1"/>
        <i x="14" s="1" nd="1"/>
        <i x="9" s="1" nd="1"/>
        <i x="15" s="1" nd="1"/>
        <i x="8" s="1" nd="1"/>
        <i x="12" s="1" nd="1"/>
        <i x="10" s="1" nd="1"/>
        <i x="11" s="1" nd="1"/>
        <i x="13"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Ỹ___TÀI_KHOẢN1" xr10:uid="{76DFBC76-C257-4377-9ABE-E318D4F6C03F}" sourceName="QUỸ - TÀI KHOẢN">
  <pivotTables>
    <pivotTable tabId="7" name="PivotTable4"/>
  </pivotTables>
  <data>
    <tabular pivotCacheId="428554646">
      <items count="2">
        <i x="0" s="1"/>
        <i x="1" s="1"/>
      </items>
    </tabular>
  </data>
  <extLs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Ã_COIN" xr10:uid="{A710A447-20EC-4CAA-AB82-A05FD484BD54}" sourceName="MÃ COIN">
  <pivotTables>
    <pivotTable tabId="7" name="PivotTable14"/>
  </pivotTables>
  <data>
    <tabular pivotCacheId="1490580780">
      <items count="5">
        <i x="0" s="1"/>
        <i x="1" s="1"/>
        <i x="2" s="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GÀY" xr10:uid="{AE913076-0DE2-40C3-A70E-76A7FD3EFC2B}" cache="Slicer_NGÀY" caption="NGÀY" columnCount="7" style="Slicer Style 1 2" rowHeight="234950"/>
  <slicer name="THÁNG" xr10:uid="{8DA04F3B-4E84-496D-9E23-B19825351622}" cache="Slicer_THÁNG" caption="THÁNG" columnCount="3" style="Slicer Style 1 2" rowHeight="234950"/>
  <slicer name="DANH MỤC THU" xr10:uid="{B001A441-3A12-4E3C-9D98-F7CB0F07DF8C}" cache="Slicer_DANH_MỤC_THU" caption="DANH MỤC THU" columnCount="3" style="Slicer Style 1 2" rowHeight="234950"/>
  <slicer name="QUỸ - TÀI KHOẢN" xr10:uid="{4A649F11-9319-4214-B15A-ED3A148C74AE}" cache="Slicer_QUỸ___TÀI_KHOẢN" caption="QUỸ - TÀI KHOẢN" columnCount="2" style="Slicer Style 1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GÀY 2" xr10:uid="{81B4616B-816B-460B-9E20-EE14E930715B}" cache="Slicer_NGÀY1" caption="NGÀY" columnCount="7" style="Slicer Style 1" rowHeight="234950"/>
  <slicer name="THÁNG 2" xr10:uid="{32F1C315-0C22-4233-B31D-008DC7193A21}" cache="Slicer_THÁNG1" caption="THÁNG" columnCount="3" style="Slicer Style 1" rowHeight="234950"/>
  <slicer name="DANH MỤC CHI" xr10:uid="{3774B497-DB76-4C3F-8618-8613FE4D6393}" cache="Slicer_DANH_MỤC_CHI" caption="DANH MỤC CHI" columnCount="3" style="Slicer Style 1" rowHeight="234950"/>
  <slicer name="QUỸ - TÀI KHOẢN 2" xr10:uid="{FCD5357D-CFF2-41BD-8485-7BD8CD2F5936}" cache="Slicer_QUỸ___TÀI_KHOẢN1" caption="QUỸ - TÀI KHOẢN" columnCount="2" style="Slicer Style 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Ã COIN" xr10:uid="{ACBA00F5-347D-45E5-B51A-EBCF1EBA8C06}" cache="Slicer_MÃ_COIN" caption="MÃ COIN" columnCount="2" style="Slicer Style 1 2"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B942F2E-2EFA-4631-A9E0-0C6E6B63F559}" name="Table9" displayName="Table9" ref="J8:R26" totalsRowShown="0" headerRowDxfId="212" dataDxfId="210" headerRowBorderDxfId="211" tableBorderDxfId="209" totalsRowBorderDxfId="208">
  <autoFilter ref="J8:R26" xr:uid="{2B942F2E-2EFA-4631-A9E0-0C6E6B63F55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7886AE53-5566-4A06-8CF8-6039B07034EC}" name="STT" dataDxfId="207">
      <calculatedColumnFormula>ROW()-8</calculatedColumnFormula>
    </tableColumn>
    <tableColumn id="2" xr3:uid="{421BA3F1-BC38-49ED-8D57-8FA03621EE3A}" name="NGÀY THÁNG" dataDxfId="206"/>
    <tableColumn id="3" xr3:uid="{B08D5D5E-43E8-4BC5-878B-0E5D87DA3528}" name="NGÀY" dataDxfId="205">
      <calculatedColumnFormula>DAY(K9)</calculatedColumnFormula>
    </tableColumn>
    <tableColumn id="4" xr3:uid="{11A55CB9-AD39-466F-8D1E-BB7D29AFADAE}" name="THÁNG" dataDxfId="204">
      <calculatedColumnFormula>MONTH(K9)</calculatedColumnFormula>
    </tableColumn>
    <tableColumn id="5" xr3:uid="{63ECC85F-DBC1-476B-8D97-D6697EE082D3}" name="NĂM" dataDxfId="203">
      <calculatedColumnFormula>YEAR(K9)</calculatedColumnFormula>
    </tableColumn>
    <tableColumn id="6" xr3:uid="{957F8061-875E-4F64-B32A-98E889D23A3A}" name="DANH MỤC THU" dataDxfId="202"/>
    <tableColumn id="7" xr3:uid="{C9284FD8-31FC-4E35-8757-003B05DE92EB}" name="QUỸ - TÀI KHOẢN" dataDxfId="201">
      <calculatedColumnFormula>IFERROR(VLOOKUP(Table9[[#This Row],[DANH MỤC THU]],Table13[[DANH MỤC THU]:[MÃ TÀI KHOẢN]],2,0),"")</calculatedColumnFormula>
    </tableColumn>
    <tableColumn id="8" xr3:uid="{51608CF9-28B5-4A5D-A312-581F3F9BD454}" name="NỘI DUNG THU" dataDxfId="200"/>
    <tableColumn id="9" xr3:uid="{9704C8BE-6221-4F06-A0A9-46D425C32E79}" name="SỐ TIỀN THU" dataDxfId="199" dataCellStyle="Comma"/>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1FE253C-683B-4F22-9158-713A3F593B3B}" name="Table13486" displayName="Table13486" ref="U19:V21" totalsRowShown="0" headerRowDxfId="109" dataDxfId="107" headerRowBorderDxfId="108" tableBorderDxfId="106" totalsRowBorderDxfId="105">
  <autoFilter ref="U19:V21" xr:uid="{11FE253C-683B-4F22-9158-713A3F593B3B}">
    <filterColumn colId="0" hiddenButton="1"/>
    <filterColumn colId="1" hiddenButton="1"/>
  </autoFilter>
  <tableColumns count="2">
    <tableColumn id="1" xr3:uid="{5BA554D9-9F98-4D3B-8047-0D66390D84A3}" name="STT" dataDxfId="104"/>
    <tableColumn id="2" xr3:uid="{21D56A20-BA7A-49B5-8395-67580BDA70ED}" name="TRẠNG THÁI COIN" dataDxfId="10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47B4E9D-EBD4-4947-A8D8-319458FEF260}" name="Table911" displayName="Table911" ref="J8:R24" totalsRowShown="0" headerRowDxfId="197" dataDxfId="195" headerRowBorderDxfId="196" tableBorderDxfId="194" totalsRowBorderDxfId="193">
  <autoFilter ref="J8:R24" xr:uid="{2B942F2E-2EFA-4631-A9E0-0C6E6B63F55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B352F255-C1CA-4D90-9050-47086ED09ED2}" name="STT" dataDxfId="192">
      <calculatedColumnFormula>ROW()-8</calculatedColumnFormula>
    </tableColumn>
    <tableColumn id="2" xr3:uid="{427D340B-7BFA-44D6-9CB2-B1D41F7F3531}" name="NGÀY THÁNG" dataDxfId="191"/>
    <tableColumn id="3" xr3:uid="{92769F2D-C6E0-49FF-A48E-C0214134C0DF}" name="NGÀY" dataDxfId="190">
      <calculatedColumnFormula>DAY(K9)</calculatedColumnFormula>
    </tableColumn>
    <tableColumn id="4" xr3:uid="{DC939945-7591-4C47-9573-D3A6A9AC27D7}" name="THÁNG" dataDxfId="189">
      <calculatedColumnFormula>MONTH(K9)</calculatedColumnFormula>
    </tableColumn>
    <tableColumn id="5" xr3:uid="{C92FFCBB-2197-4C2E-BDB3-05AB26B164AD}" name="NĂM" dataDxfId="188">
      <calculatedColumnFormula>YEAR(K9)</calculatedColumnFormula>
    </tableColumn>
    <tableColumn id="6" xr3:uid="{701C73ED-ACA5-466D-9E16-983E0AF0F89C}" name="DANH MỤC CHI" dataDxfId="187"/>
    <tableColumn id="7" xr3:uid="{CCA296C3-0DC4-4B11-8B71-C64957E11776}" name="QUỸ - TÀI KHOẢN" dataDxfId="186">
      <calculatedColumnFormula>IFERROR(VLOOKUP(Table911[[#This Row],[DANH MỤC CHI]],Table1[[DANH MỤC CHI]:[MÃ TÀI KHOẢN]],2,0),"")</calculatedColumnFormula>
    </tableColumn>
    <tableColumn id="8" xr3:uid="{8B6CC797-DCFB-462A-BBBE-23432AF61E9D}" name="NỘI DUNG CHI" dataDxfId="185"/>
    <tableColumn id="9" xr3:uid="{05512ED6-54AC-4D96-9830-466E648620B8}" name="SỐ TIỀN CHI" dataDxfId="184" dataCellStyle="Comma"/>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2767616-158D-4F21-82CD-00E0381C3C71}" name="Table6" displayName="Table6" ref="J17:W22" totalsRowShown="0" headerRowDxfId="183" dataDxfId="181" headerRowBorderDxfId="182" tableBorderDxfId="180" totalsRowBorderDxfId="179">
  <autoFilter ref="J17:W22" xr:uid="{C2767616-158D-4F21-82CD-00E0381C3C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430BCCB9-DBD0-4D0B-B0A2-C2A2C2429ADA}" name="STT" dataDxfId="178">
      <calculatedColumnFormula>ROW()-17</calculatedColumnFormula>
    </tableColumn>
    <tableColumn id="2" xr3:uid="{2681E571-578F-445E-928D-5506BE353467}" name="NGÀY THÁNG_x000a_(1)" dataDxfId="177"/>
    <tableColumn id="3" xr3:uid="{EBA0302C-92B1-4329-BB81-91FC3CB30CFF}" name="NGÀY" dataDxfId="176">
      <calculatedColumnFormula>DAY(Table6[[#This Row],[NGÀY THÁNG
(1)]])</calculatedColumnFormula>
    </tableColumn>
    <tableColumn id="4" xr3:uid="{F1161EF4-45AD-4289-9EF8-68497135BDEA}" name="THÁNG" dataDxfId="175">
      <calculatedColumnFormula>MONTH(Table6[[#This Row],[NGÀY THÁNG
(1)]])</calculatedColumnFormula>
    </tableColumn>
    <tableColumn id="5" xr3:uid="{FE4CFB63-3D67-4C12-A45C-C8F72E10CCE9}" name="NĂM" dataDxfId="174">
      <calculatedColumnFormula>YEAR(Table6[[#This Row],[NGÀY THÁNG
(1)]])</calculatedColumnFormula>
    </tableColumn>
    <tableColumn id="6" xr3:uid="{0C294B23-E4AD-46AF-9FEC-4CDB27098A7E}" name="DANH MỤC GTK_x000a_(2)" dataDxfId="173"/>
    <tableColumn id="8" xr3:uid="{1F0EFA94-3E5F-473F-920D-04ADB81DC6A6}" name="SỐ TIỀN GỬI_x000a_(4)" dataDxfId="172" dataCellStyle="Comma"/>
    <tableColumn id="9" xr3:uid="{E236C1F4-39CA-4341-9C71-075BC6CC05B1}" name="SỐ THÁNG GỬI (5)" dataDxfId="171"/>
    <tableColumn id="10" xr3:uid="{117A0E80-FA99-4944-9DE1-67B101F16172}" name="LÃI/NĂM_x000a_(6)" dataDxfId="170" dataCellStyle="Percent"/>
    <tableColumn id="11" xr3:uid="{D10185BE-8D04-44DB-A9A3-29DC1C969537}" name="TỔNG LÃI NHẬN ĐƯỢC" dataDxfId="169">
      <calculatedColumnFormula>(Table6[[#This Row],[LÃI/NĂM
(6)]]*Table6[[#This Row],[SỐ TIỀN GỬI
(4)]]*Table6[[#This Row],[SỐ THÁNG GỬI (5)]])/12</calculatedColumnFormula>
    </tableColumn>
    <tableColumn id="12" xr3:uid="{37437905-85C2-4369-B4C1-BDCECFB895DC}" name="TỔNG SỐ TIỀN SAU KHI GỬI (GỒM CẢ LÃI)" dataDxfId="168">
      <calculatedColumnFormula>Table6[[#This Row],[SỐ TIỀN GỬI
(4)]]+Table6[[#This Row],[TỔNG LÃI NHẬN ĐƯỢC]]</calculatedColumnFormula>
    </tableColumn>
    <tableColumn id="13" xr3:uid="{9A0BDAD2-5F45-4667-91DE-55414AF75C68}" name="TRẠNG THÁI_x000a_(7)" dataDxfId="167"/>
    <tableColumn id="14" xr3:uid="{6B5982D5-E038-4EFA-A8E8-7A1324F24B14}" name="SỐ TIỀN THỰC TẾ NHẬN ĐƯỢC KHI RÚT (8)" dataDxfId="166" dataCellStyle="Comma"/>
    <tableColumn id="15" xr3:uid="{E45BA8D0-BB64-442D-B9E5-BBE18A715FD4}" name="SỐ TIỀN CHÊNH LỆCH SAU KHI RÚT" dataDxfId="165">
      <calculatedColumnFormula>Table6[[#This Row],[SỐ TIỀN THỰC TẾ NHẬN ĐƯỢC KHI RÚT (8)]]-Table6[[#This Row],[SỐ TIỀN GỬI
(4)]]</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A04AEA5-5D99-4E57-BAD1-BBB0EB7020EC}" name="Table69" displayName="Table69" ref="J16:V20" totalsRowShown="0" headerRowDxfId="164" dataDxfId="162" headerRowBorderDxfId="163" tableBorderDxfId="161" totalsRowBorderDxfId="160" headerRowCellStyle="Bad">
  <autoFilter ref="J16:V20" xr:uid="{C2767616-158D-4F21-82CD-00E0381C3C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C931EBBC-8470-410D-ACCB-D45EE6781C57}" name="STT" dataDxfId="159">
      <calculatedColumnFormula>ROW()-16</calculatedColumnFormula>
    </tableColumn>
    <tableColumn id="2" xr3:uid="{D7D32A28-667B-4F35-B018-751FB41B4ECD}" name="NGÀY MUA" dataDxfId="158"/>
    <tableColumn id="6" xr3:uid="{8C076C1B-5093-4871-ADAE-348173DF7B93}" name="MÃ COIN" dataDxfId="157"/>
    <tableColumn id="8" xr3:uid="{777A48BB-0ADB-40DB-B36F-E893DD4655F2}" name="GIÁ $ LÚC MUA" dataDxfId="156" dataCellStyle="Currency"/>
    <tableColumn id="9" xr3:uid="{A4CAFB8B-1642-48C5-AACC-31ACBA93F968}" name="VNĐ MUA" dataDxfId="155" dataCellStyle="Comma"/>
    <tableColumn id="3" xr3:uid="{1A0B09B3-B45C-4876-88A2-B671D3811FD7}" name="SỐ COIN" dataDxfId="154" dataCellStyle="Comma">
      <calculatedColumnFormula>IFERROR(Table69[[#This Row],[USDT NHẬN]]/Table69[[#This Row],[GIÁ $ LÚC MUA]],0)</calculatedColumnFormula>
    </tableColumn>
    <tableColumn id="10" xr3:uid="{D61F8CF1-BB55-4BEF-9C42-301543A4C1AE}" name="USDT NHẬN" dataDxfId="153" dataCellStyle="Currency">
      <calculatedColumnFormula>Table69[[#This Row],[VNĐ MUA]]/23400</calculatedColumnFormula>
    </tableColumn>
    <tableColumn id="5" xr3:uid="{530D6988-8C85-41BB-9D37-350D5FDCD48F}" name="TÌNH TRẠNG" dataDxfId="152" dataCellStyle="Comma"/>
    <tableColumn id="11" xr3:uid="{1185384E-48C9-4BCA-8AB4-4082E8AB5209}" name="NGÀY BÁN" dataDxfId="151"/>
    <tableColumn id="12" xr3:uid="{F1B61AD4-EF48-4781-ABBF-D26492EF681B}" name="GIÁ $ LÚC BÁN" dataDxfId="150" dataCellStyle="Currency"/>
    <tableColumn id="13" xr3:uid="{F182C828-1F14-4818-AAC4-43EE12951E14}" name="USDT LÚC BÁN" dataDxfId="149" dataCellStyle="Currency">
      <calculatedColumnFormula>IFERROR(Table69[[#This Row],[SỐ COIN]]*Table69[[#This Row],[GIÁ $ LÚC BÁN]],0)</calculatedColumnFormula>
    </tableColumn>
    <tableColumn id="14" xr3:uid="{E2E3E95B-F076-4012-8232-29C9B982987E}" name="VNĐ THU VỀ" dataDxfId="148" dataCellStyle="Comma">
      <calculatedColumnFormula>IFERROR(Table69[[#This Row],[USDT LÚC BÁN]]*23400,0)</calculatedColumnFormula>
    </tableColumn>
    <tableColumn id="4" xr3:uid="{F7255353-AE13-48C8-A7F3-89016476CF88}" name="LÃI LỖ" dataDxfId="147" dataCellStyle="Comma">
      <calculatedColumnFormula>Table69[[#This Row],[VNĐ THU VỀ]]-Table69[[#This Row],[VNĐ MUA]]</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036640-858F-4354-9DA7-FA8270277296}" name="Table1" displayName="Table1" ref="J8:L26" totalsRowShown="0" headerRowDxfId="146" dataDxfId="144" headerRowBorderDxfId="145" tableBorderDxfId="143" totalsRowBorderDxfId="142">
  <autoFilter ref="J8:L26" xr:uid="{0D036640-858F-4354-9DA7-FA8270277296}">
    <filterColumn colId="0" hiddenButton="1"/>
    <filterColumn colId="1" hiddenButton="1"/>
    <filterColumn colId="2" hiddenButton="1"/>
  </autoFilter>
  <tableColumns count="3">
    <tableColumn id="1" xr3:uid="{B4B0C0DD-76BB-4F68-8933-791543A5C434}" name="STT" dataDxfId="141"/>
    <tableColumn id="2" xr3:uid="{08AD1058-F926-4C8F-BC5F-E3073D763575}" name="DANH MỤC CHI" dataDxfId="140"/>
    <tableColumn id="3" xr3:uid="{97FCBDE1-13FB-4BDD-9773-403F2FBB043A}" name="MÃ TÀI KHOẢN" dataDxfId="139"/>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6F62EB-94C6-42E7-B048-048F1D0E7B7F}" name="Table13" displayName="Table13" ref="N8:P24" totalsRowShown="0" headerRowDxfId="138" dataDxfId="136" headerRowBorderDxfId="137" tableBorderDxfId="135" totalsRowBorderDxfId="134">
  <autoFilter ref="N8:P24" xr:uid="{C76F62EB-94C6-42E7-B048-048F1D0E7B7F}">
    <filterColumn colId="0" hiddenButton="1"/>
    <filterColumn colId="1" hiddenButton="1"/>
    <filterColumn colId="2" hiddenButton="1"/>
  </autoFilter>
  <tableColumns count="3">
    <tableColumn id="1" xr3:uid="{493F61F5-5A94-45EE-ABF3-08994FD359E0}" name="STT" dataDxfId="133"/>
    <tableColumn id="2" xr3:uid="{ECD6AF1B-95BA-45C8-8E0E-A5CC9BB2CC91}" name="DANH MỤC THU" dataDxfId="132"/>
    <tableColumn id="3" xr3:uid="{DD9DDBBE-97A5-4302-B3CC-F46938DFE59A}" name="MÃ TÀI KHOẢN" dataDxfId="131"/>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0F9156-1E16-4D84-B7D6-3E877EF272A9}" name="Table134" displayName="Table134" ref="R8:S13" totalsRowShown="0" headerRowDxfId="130" dataDxfId="128" headerRowBorderDxfId="129" tableBorderDxfId="127" totalsRowBorderDxfId="126">
  <autoFilter ref="R8:S13" xr:uid="{CA0F9156-1E16-4D84-B7D6-3E877EF272A9}">
    <filterColumn colId="0" hiddenButton="1"/>
    <filterColumn colId="1" hiddenButton="1"/>
  </autoFilter>
  <tableColumns count="2">
    <tableColumn id="1" xr3:uid="{39C7F2DC-4CEB-44EE-BC00-41F408148FDF}" name="STT" dataDxfId="125"/>
    <tableColumn id="2" xr3:uid="{30D4C619-B7EA-4E7A-B6E8-19F0214FF4EB}" name="DANH MỤC BANK" dataDxfId="124"/>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2F6BF69-81B1-446A-9C5A-5B122B417548}" name="Table1345" displayName="Table1345" ref="U8:V11" totalsRowShown="0" headerRowDxfId="123" dataDxfId="121" headerRowBorderDxfId="122" tableBorderDxfId="120" totalsRowBorderDxfId="119">
  <autoFilter ref="U8:V11" xr:uid="{62F6BF69-81B1-446A-9C5A-5B122B417548}">
    <filterColumn colId="0" hiddenButton="1"/>
    <filterColumn colId="1" hiddenButton="1"/>
  </autoFilter>
  <tableColumns count="2">
    <tableColumn id="1" xr3:uid="{FE3DEFB0-61B4-4108-AED0-766BF45E55B7}" name="STT" dataDxfId="118"/>
    <tableColumn id="2" xr3:uid="{A92A131A-286C-4636-9EA0-47ECAB5E762E}" name="DANH MỤC COIN" dataDxfId="117"/>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6E222A6-3B12-46F2-9F51-4B715A8178B9}" name="Table1348" displayName="Table1348" ref="R19:S21" totalsRowShown="0" headerRowDxfId="116" dataDxfId="114" headerRowBorderDxfId="115" tableBorderDxfId="113" totalsRowBorderDxfId="112">
  <autoFilter ref="R19:S21" xr:uid="{D6E222A6-3B12-46F2-9F51-4B715A8178B9}">
    <filterColumn colId="0" hiddenButton="1"/>
    <filterColumn colId="1" hiddenButton="1"/>
  </autoFilter>
  <tableColumns count="2">
    <tableColumn id="1" xr3:uid="{2F6B5CDC-2DC3-4DC5-A323-B98B6BCC9C18}" name="STT" dataDxfId="111"/>
    <tableColumn id="2" xr3:uid="{0256BEC1-53C8-4763-B979-163C75C015CB}" name="TRẠNG THÁI BANK" dataDxfId="11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comments" Target="../comments1.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comments" Target="../comments2.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7.xml"/><Relationship Id="rId4" Type="http://schemas.openxmlformats.org/officeDocument/2006/relationships/pivotTable" Target="../pivotTables/pivotTable4.xml"/><Relationship Id="rId9"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68E43-D2C3-43AD-B233-9F273774E482}">
  <dimension ref="A2:F9"/>
  <sheetViews>
    <sheetView showGridLines="0" showRowColHeaders="0" tabSelected="1" zoomScaleNormal="100" workbookViewId="0">
      <selection activeCell="A21" sqref="A21"/>
    </sheetView>
  </sheetViews>
  <sheetFormatPr defaultRowHeight="14.4" x14ac:dyDescent="0.3"/>
  <cols>
    <col min="1" max="16384" width="8.88671875" style="1"/>
  </cols>
  <sheetData>
    <row r="2" spans="1:6" x14ac:dyDescent="0.3">
      <c r="F2" s="87"/>
    </row>
    <row r="9" spans="1:6" x14ac:dyDescent="0.3">
      <c r="A9" s="1" t="s">
        <v>93</v>
      </c>
    </row>
  </sheetData>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3E8C8-DE52-4E9B-AD83-9E34C069B01B}">
  <dimension ref="A2:AH20"/>
  <sheetViews>
    <sheetView showGridLines="0" showRowColHeaders="0" zoomScaleNormal="100" workbookViewId="0"/>
  </sheetViews>
  <sheetFormatPr defaultRowHeight="14.4" x14ac:dyDescent="0.3"/>
  <cols>
    <col min="1" max="16384" width="8.88671875" style="1"/>
  </cols>
  <sheetData>
    <row r="2" spans="1:6" x14ac:dyDescent="0.3">
      <c r="F2" s="87"/>
    </row>
    <row r="9" spans="1:6" x14ac:dyDescent="0.3">
      <c r="A9" s="1" t="s">
        <v>93</v>
      </c>
    </row>
    <row r="20" spans="34:34" x14ac:dyDescent="0.3">
      <c r="AH20" s="91"/>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6FCC3-66C8-403D-8B07-CBAC25A42F8F}">
  <dimension ref="A2:AH20"/>
  <sheetViews>
    <sheetView showGridLines="0" showRowColHeaders="0" zoomScaleNormal="100" workbookViewId="0"/>
  </sheetViews>
  <sheetFormatPr defaultRowHeight="14.4" x14ac:dyDescent="0.3"/>
  <cols>
    <col min="1" max="16384" width="8.88671875" style="1"/>
  </cols>
  <sheetData>
    <row r="2" spans="1:6" x14ac:dyDescent="0.3">
      <c r="F2" s="87"/>
    </row>
    <row r="9" spans="1:6" x14ac:dyDescent="0.3">
      <c r="A9" s="1" t="s">
        <v>93</v>
      </c>
    </row>
    <row r="20" spans="34:34" x14ac:dyDescent="0.3">
      <c r="AH20" s="9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937CD-D2F7-418C-9893-E41071C064C4}">
  <dimension ref="I7:S26"/>
  <sheetViews>
    <sheetView showGridLines="0" showRowColHeaders="0" zoomScaleNormal="100" workbookViewId="0"/>
  </sheetViews>
  <sheetFormatPr defaultRowHeight="21" customHeight="1" x14ac:dyDescent="0.3"/>
  <cols>
    <col min="1" max="9" width="8.88671875" style="1"/>
    <col min="10" max="10" width="8.33203125" style="1" bestFit="1" customWidth="1"/>
    <col min="11" max="11" width="16.44140625" style="1" bestFit="1" customWidth="1"/>
    <col min="12" max="12" width="5.77734375" style="1" hidden="1" customWidth="1"/>
    <col min="13" max="13" width="7" style="1" hidden="1" customWidth="1"/>
    <col min="14" max="14" width="5.33203125" style="1" hidden="1" customWidth="1"/>
    <col min="15" max="15" width="20.5546875" style="1" customWidth="1"/>
    <col min="16" max="16" width="19.88671875" style="1" bestFit="1" customWidth="1"/>
    <col min="17" max="17" width="21.77734375" style="1" customWidth="1"/>
    <col min="18" max="18" width="16" style="1" bestFit="1" customWidth="1"/>
    <col min="19" max="19" width="19.88671875" style="1" customWidth="1"/>
    <col min="20" max="21" width="8.88671875" style="1"/>
    <col min="22" max="22" width="18.33203125" style="1" bestFit="1" customWidth="1"/>
    <col min="23" max="16384" width="8.88671875" style="1"/>
  </cols>
  <sheetData>
    <row r="7" spans="9:19" ht="34.799999999999997" customHeight="1" x14ac:dyDescent="0.3">
      <c r="I7" s="149" t="s">
        <v>49</v>
      </c>
      <c r="J7" s="149"/>
      <c r="K7" s="149"/>
      <c r="L7" s="149"/>
      <c r="M7" s="149"/>
      <c r="N7" s="149"/>
      <c r="O7" s="149"/>
      <c r="P7" s="149"/>
      <c r="Q7" s="149"/>
      <c r="R7" s="149"/>
    </row>
    <row r="8" spans="9:19" ht="21" customHeight="1" x14ac:dyDescent="0.3">
      <c r="J8" s="24" t="s">
        <v>1</v>
      </c>
      <c r="K8" s="25" t="s">
        <v>50</v>
      </c>
      <c r="L8" s="25" t="s">
        <v>51</v>
      </c>
      <c r="M8" s="25" t="s">
        <v>52</v>
      </c>
      <c r="N8" s="25" t="s">
        <v>53</v>
      </c>
      <c r="O8" s="25" t="s">
        <v>24</v>
      </c>
      <c r="P8" s="25" t="s">
        <v>54</v>
      </c>
      <c r="Q8" s="25" t="s">
        <v>25</v>
      </c>
      <c r="R8" s="26" t="s">
        <v>55</v>
      </c>
      <c r="S8" s="4"/>
    </row>
    <row r="9" spans="9:19" ht="21" customHeight="1" x14ac:dyDescent="0.3">
      <c r="J9" s="27">
        <f t="shared" ref="J9" si="0">ROW()-8</f>
        <v>1</v>
      </c>
      <c r="K9" s="28">
        <v>44927</v>
      </c>
      <c r="L9" s="29">
        <f t="shared" ref="L9:L26" si="1">DAY(K9)</f>
        <v>1</v>
      </c>
      <c r="M9" s="29">
        <f t="shared" ref="M9:M26" si="2">MONTH(K9)</f>
        <v>1</v>
      </c>
      <c r="N9" s="29">
        <f t="shared" ref="N9:N26" si="3">YEAR(K9)</f>
        <v>2023</v>
      </c>
      <c r="O9" s="29" t="s">
        <v>26</v>
      </c>
      <c r="P9" s="29" t="str">
        <f>IFERROR(VLOOKUP(Table9[[#This Row],[DANH MỤC THU]],Table13[[DANH MỤC THU]:[MÃ TÀI KHOẢN]],2,0),"")</f>
        <v>SO</v>
      </c>
      <c r="Q9" s="29" t="s">
        <v>144</v>
      </c>
      <c r="R9" s="31">
        <v>2200000</v>
      </c>
    </row>
    <row r="10" spans="9:19" ht="21" customHeight="1" x14ac:dyDescent="0.3">
      <c r="J10" s="38">
        <f t="shared" ref="J10:J26" si="4">ROW()-8</f>
        <v>2</v>
      </c>
      <c r="K10" s="28">
        <v>44927</v>
      </c>
      <c r="L10" s="29">
        <f t="shared" si="1"/>
        <v>1</v>
      </c>
      <c r="M10" s="29">
        <f t="shared" si="2"/>
        <v>1</v>
      </c>
      <c r="N10" s="29">
        <f t="shared" si="3"/>
        <v>2023</v>
      </c>
      <c r="O10" s="29" t="s">
        <v>29</v>
      </c>
      <c r="P10" s="30" t="str">
        <f>IFERROR(VLOOKUP(Table9[[#This Row],[DANH MỤC THU]],Table13[[DANH MỤC THU]:[MÃ TÀI KHOẢN]],2,0),"")</f>
        <v>TK</v>
      </c>
      <c r="Q10" s="29"/>
      <c r="R10" s="31">
        <v>3000000</v>
      </c>
    </row>
    <row r="11" spans="9:19" ht="21" customHeight="1" x14ac:dyDescent="0.3">
      <c r="J11" s="137">
        <f t="shared" si="4"/>
        <v>3</v>
      </c>
      <c r="K11" s="138">
        <v>44927</v>
      </c>
      <c r="L11" s="139">
        <f t="shared" si="1"/>
        <v>1</v>
      </c>
      <c r="M11" s="139">
        <f t="shared" si="2"/>
        <v>1</v>
      </c>
      <c r="N11" s="139">
        <f t="shared" si="3"/>
        <v>2023</v>
      </c>
      <c r="O11" s="139" t="s">
        <v>33</v>
      </c>
      <c r="P11" s="145" t="str">
        <f>IFERROR(VLOOKUP(Table9[[#This Row],[DANH MỤC THU]],Table13[[DANH MỤC THU]:[MÃ TÀI KHOẢN]],2,0),"")</f>
        <v>DT</v>
      </c>
      <c r="Q11" s="139"/>
      <c r="R11" s="146">
        <v>1000000</v>
      </c>
    </row>
    <row r="12" spans="9:19" ht="21" customHeight="1" x14ac:dyDescent="0.3">
      <c r="J12" s="137">
        <f t="shared" si="4"/>
        <v>4</v>
      </c>
      <c r="K12" s="138">
        <v>44927</v>
      </c>
      <c r="L12" s="139">
        <f t="shared" si="1"/>
        <v>1</v>
      </c>
      <c r="M12" s="139">
        <f t="shared" si="2"/>
        <v>1</v>
      </c>
      <c r="N12" s="139">
        <f t="shared" si="3"/>
        <v>2023</v>
      </c>
      <c r="O12" s="139" t="s">
        <v>37</v>
      </c>
      <c r="P12" s="145" t="str">
        <f>IFERROR(VLOOKUP(Table9[[#This Row],[DANH MỤC THU]],Table13[[DANH MỤC THU]:[MÃ TÀI KHOẢN]],2,0),"")</f>
        <v>TD</v>
      </c>
      <c r="Q12" s="139"/>
      <c r="R12" s="146">
        <v>1200000</v>
      </c>
    </row>
    <row r="13" spans="9:19" ht="21" customHeight="1" x14ac:dyDescent="0.3">
      <c r="J13" s="137">
        <f t="shared" si="4"/>
        <v>5</v>
      </c>
      <c r="K13" s="138">
        <v>44959</v>
      </c>
      <c r="L13" s="139">
        <f t="shared" si="1"/>
        <v>2</v>
      </c>
      <c r="M13" s="139">
        <f t="shared" si="2"/>
        <v>2</v>
      </c>
      <c r="N13" s="139">
        <f t="shared" si="3"/>
        <v>2023</v>
      </c>
      <c r="O13" s="139" t="s">
        <v>26</v>
      </c>
      <c r="P13" s="145" t="str">
        <f>IFERROR(VLOOKUP(Table9[[#This Row],[DANH MỤC THU]],Table13[[DANH MỤC THU]:[MÃ TÀI KHOẢN]],2,0),"")</f>
        <v>SO</v>
      </c>
      <c r="Q13" s="139"/>
      <c r="R13" s="146">
        <v>2800000</v>
      </c>
    </row>
    <row r="14" spans="9:19" ht="21" customHeight="1" x14ac:dyDescent="0.3">
      <c r="J14" s="137">
        <f t="shared" si="4"/>
        <v>6</v>
      </c>
      <c r="K14" s="138">
        <v>44959</v>
      </c>
      <c r="L14" s="139">
        <f t="shared" si="1"/>
        <v>2</v>
      </c>
      <c r="M14" s="139">
        <f t="shared" si="2"/>
        <v>2</v>
      </c>
      <c r="N14" s="139">
        <f t="shared" si="3"/>
        <v>2023</v>
      </c>
      <c r="O14" s="139" t="s">
        <v>28</v>
      </c>
      <c r="P14" s="145" t="str">
        <f>IFERROR(VLOOKUP(Table9[[#This Row],[DANH MỤC THU]],Table13[[DANH MỤC THU]:[MÃ TÀI KHOẢN]],2,0),"")</f>
        <v>SO</v>
      </c>
      <c r="Q14" s="139"/>
      <c r="R14" s="146">
        <v>1900000</v>
      </c>
    </row>
    <row r="15" spans="9:19" ht="21" customHeight="1" x14ac:dyDescent="0.3">
      <c r="J15" s="137">
        <f t="shared" si="4"/>
        <v>7</v>
      </c>
      <c r="K15" s="138">
        <v>44959</v>
      </c>
      <c r="L15" s="139">
        <f t="shared" si="1"/>
        <v>2</v>
      </c>
      <c r="M15" s="139">
        <f t="shared" si="2"/>
        <v>2</v>
      </c>
      <c r="N15" s="139">
        <f t="shared" si="3"/>
        <v>2023</v>
      </c>
      <c r="O15" s="139" t="s">
        <v>33</v>
      </c>
      <c r="P15" s="145" t="str">
        <f>IFERROR(VLOOKUP(Table9[[#This Row],[DANH MỤC THU]],Table13[[DANH MỤC THU]:[MÃ TÀI KHOẢN]],2,0),"")</f>
        <v>DT</v>
      </c>
      <c r="Q15" s="139"/>
      <c r="R15" s="146">
        <v>1600000</v>
      </c>
    </row>
    <row r="16" spans="9:19" ht="21" customHeight="1" x14ac:dyDescent="0.3">
      <c r="J16" s="137">
        <f t="shared" si="4"/>
        <v>8</v>
      </c>
      <c r="K16" s="138">
        <v>44959</v>
      </c>
      <c r="L16" s="139">
        <f t="shared" si="1"/>
        <v>2</v>
      </c>
      <c r="M16" s="139">
        <f t="shared" si="2"/>
        <v>2</v>
      </c>
      <c r="N16" s="139">
        <f t="shared" si="3"/>
        <v>2023</v>
      </c>
      <c r="O16" s="139" t="s">
        <v>37</v>
      </c>
      <c r="P16" s="145" t="str">
        <f>IFERROR(VLOOKUP(Table9[[#This Row],[DANH MỤC THU]],Table13[[DANH MỤC THU]:[MÃ TÀI KHOẢN]],2,0),"")</f>
        <v>TD</v>
      </c>
      <c r="Q16" s="139"/>
      <c r="R16" s="146">
        <v>1000000</v>
      </c>
    </row>
    <row r="17" spans="10:18" ht="21" customHeight="1" x14ac:dyDescent="0.3">
      <c r="J17" s="137">
        <f t="shared" si="4"/>
        <v>9</v>
      </c>
      <c r="K17" s="138">
        <v>44988</v>
      </c>
      <c r="L17" s="139">
        <f t="shared" si="1"/>
        <v>3</v>
      </c>
      <c r="M17" s="139">
        <f t="shared" si="2"/>
        <v>3</v>
      </c>
      <c r="N17" s="139">
        <f t="shared" si="3"/>
        <v>2023</v>
      </c>
      <c r="O17" s="139" t="s">
        <v>26</v>
      </c>
      <c r="P17" s="145" t="str">
        <f>IFERROR(VLOOKUP(Table9[[#This Row],[DANH MỤC THU]],Table13[[DANH MỤC THU]:[MÃ TÀI KHOẢN]],2,0),"")</f>
        <v>SO</v>
      </c>
      <c r="Q17" s="139"/>
      <c r="R17" s="146">
        <v>3400000</v>
      </c>
    </row>
    <row r="18" spans="10:18" ht="21" customHeight="1" x14ac:dyDescent="0.3">
      <c r="J18" s="137">
        <f t="shared" si="4"/>
        <v>10</v>
      </c>
      <c r="K18" s="138">
        <v>44988</v>
      </c>
      <c r="L18" s="139">
        <f t="shared" si="1"/>
        <v>3</v>
      </c>
      <c r="M18" s="139">
        <f t="shared" si="2"/>
        <v>3</v>
      </c>
      <c r="N18" s="139">
        <f t="shared" si="3"/>
        <v>2023</v>
      </c>
      <c r="O18" s="139" t="s">
        <v>29</v>
      </c>
      <c r="P18" s="145" t="str">
        <f>IFERROR(VLOOKUP(Table9[[#This Row],[DANH MỤC THU]],Table13[[DANH MỤC THU]:[MÃ TÀI KHOẢN]],2,0),"")</f>
        <v>TK</v>
      </c>
      <c r="Q18" s="139"/>
      <c r="R18" s="146">
        <v>2200000</v>
      </c>
    </row>
    <row r="19" spans="10:18" ht="21" customHeight="1" x14ac:dyDescent="0.3">
      <c r="J19" s="137">
        <f t="shared" si="4"/>
        <v>11</v>
      </c>
      <c r="K19" s="138">
        <v>44988</v>
      </c>
      <c r="L19" s="139">
        <f t="shared" si="1"/>
        <v>3</v>
      </c>
      <c r="M19" s="139">
        <f t="shared" si="2"/>
        <v>3</v>
      </c>
      <c r="N19" s="139">
        <f t="shared" si="3"/>
        <v>2023</v>
      </c>
      <c r="O19" s="139" t="s">
        <v>34</v>
      </c>
      <c r="P19" s="145" t="str">
        <f>IFERROR(VLOOKUP(Table9[[#This Row],[DANH MỤC THU]],Table13[[DANH MỤC THU]:[MÃ TÀI KHOẢN]],2,0),"")</f>
        <v>DT</v>
      </c>
      <c r="Q19" s="139"/>
      <c r="R19" s="146">
        <v>2350000</v>
      </c>
    </row>
    <row r="20" spans="10:18" ht="21" customHeight="1" x14ac:dyDescent="0.3">
      <c r="J20" s="137">
        <f t="shared" si="4"/>
        <v>12</v>
      </c>
      <c r="K20" s="138">
        <v>45020</v>
      </c>
      <c r="L20" s="139">
        <f t="shared" si="1"/>
        <v>4</v>
      </c>
      <c r="M20" s="139">
        <f t="shared" si="2"/>
        <v>4</v>
      </c>
      <c r="N20" s="139">
        <f t="shared" si="3"/>
        <v>2023</v>
      </c>
      <c r="O20" s="139" t="s">
        <v>26</v>
      </c>
      <c r="P20" s="145" t="str">
        <f>IFERROR(VLOOKUP(Table9[[#This Row],[DANH MỤC THU]],Table13[[DANH MỤC THU]:[MÃ TÀI KHOẢN]],2,0),"")</f>
        <v>SO</v>
      </c>
      <c r="Q20" s="139"/>
      <c r="R20" s="146">
        <v>3600000</v>
      </c>
    </row>
    <row r="21" spans="10:18" ht="21" customHeight="1" x14ac:dyDescent="0.3">
      <c r="J21" s="137">
        <f t="shared" si="4"/>
        <v>13</v>
      </c>
      <c r="K21" s="138">
        <v>45020</v>
      </c>
      <c r="L21" s="139">
        <f t="shared" si="1"/>
        <v>4</v>
      </c>
      <c r="M21" s="139">
        <f t="shared" si="2"/>
        <v>4</v>
      </c>
      <c r="N21" s="139">
        <f t="shared" si="3"/>
        <v>2023</v>
      </c>
      <c r="O21" s="139" t="s">
        <v>30</v>
      </c>
      <c r="P21" s="145" t="str">
        <f>IFERROR(VLOOKUP(Table9[[#This Row],[DANH MỤC THU]],Table13[[DANH MỤC THU]:[MÃ TÀI KHOẢN]],2,0),"")</f>
        <v>TK</v>
      </c>
      <c r="Q21" s="139"/>
      <c r="R21" s="146">
        <v>2800000</v>
      </c>
    </row>
    <row r="22" spans="10:18" ht="21" customHeight="1" x14ac:dyDescent="0.3">
      <c r="J22" s="137">
        <f t="shared" si="4"/>
        <v>14</v>
      </c>
      <c r="K22" s="138">
        <v>45051</v>
      </c>
      <c r="L22" s="139">
        <f t="shared" si="1"/>
        <v>5</v>
      </c>
      <c r="M22" s="139">
        <f t="shared" si="2"/>
        <v>5</v>
      </c>
      <c r="N22" s="139">
        <f t="shared" si="3"/>
        <v>2023</v>
      </c>
      <c r="O22" s="139" t="s">
        <v>26</v>
      </c>
      <c r="P22" s="145" t="str">
        <f>IFERROR(VLOOKUP(Table9[[#This Row],[DANH MỤC THU]],Table13[[DANH MỤC THU]:[MÃ TÀI KHOẢN]],2,0),"")</f>
        <v>SO</v>
      </c>
      <c r="Q22" s="139"/>
      <c r="R22" s="146">
        <v>4200000</v>
      </c>
    </row>
    <row r="23" spans="10:18" ht="21" customHeight="1" x14ac:dyDescent="0.3">
      <c r="J23" s="137">
        <f t="shared" si="4"/>
        <v>15</v>
      </c>
      <c r="K23" s="138">
        <v>45051</v>
      </c>
      <c r="L23" s="139">
        <f t="shared" si="1"/>
        <v>5</v>
      </c>
      <c r="M23" s="139">
        <f t="shared" si="2"/>
        <v>5</v>
      </c>
      <c r="N23" s="139">
        <f t="shared" si="3"/>
        <v>2023</v>
      </c>
      <c r="O23" s="139" t="s">
        <v>32</v>
      </c>
      <c r="P23" s="145" t="str">
        <f>IFERROR(VLOOKUP(Table9[[#This Row],[DANH MỤC THU]],Table13[[DANH MỤC THU]:[MÃ TÀI KHOẢN]],2,0),"")</f>
        <v>TK</v>
      </c>
      <c r="Q23" s="139"/>
      <c r="R23" s="146">
        <v>2750000</v>
      </c>
    </row>
    <row r="24" spans="10:18" ht="21" customHeight="1" x14ac:dyDescent="0.3">
      <c r="J24" s="137">
        <f t="shared" si="4"/>
        <v>16</v>
      </c>
      <c r="K24" s="138">
        <v>45083</v>
      </c>
      <c r="L24" s="139">
        <f t="shared" si="1"/>
        <v>6</v>
      </c>
      <c r="M24" s="139">
        <f t="shared" si="2"/>
        <v>6</v>
      </c>
      <c r="N24" s="139">
        <f t="shared" si="3"/>
        <v>2023</v>
      </c>
      <c r="O24" s="139" t="s">
        <v>26</v>
      </c>
      <c r="P24" s="145" t="str">
        <f>IFERROR(VLOOKUP(Table9[[#This Row],[DANH MỤC THU]],Table13[[DANH MỤC THU]:[MÃ TÀI KHOẢN]],2,0),"")</f>
        <v>SO</v>
      </c>
      <c r="Q24" s="139"/>
      <c r="R24" s="146">
        <v>3800000</v>
      </c>
    </row>
    <row r="25" spans="10:18" ht="21" customHeight="1" x14ac:dyDescent="0.3">
      <c r="J25" s="137">
        <f t="shared" si="4"/>
        <v>17</v>
      </c>
      <c r="K25" s="138">
        <v>45083</v>
      </c>
      <c r="L25" s="139">
        <f t="shared" si="1"/>
        <v>6</v>
      </c>
      <c r="M25" s="139">
        <f t="shared" si="2"/>
        <v>6</v>
      </c>
      <c r="N25" s="139">
        <f t="shared" si="3"/>
        <v>2023</v>
      </c>
      <c r="O25" s="139" t="s">
        <v>26</v>
      </c>
      <c r="P25" s="145" t="str">
        <f>IFERROR(VLOOKUP(Table9[[#This Row],[DANH MỤC THU]],Table13[[DANH MỤC THU]:[MÃ TÀI KHOẢN]],2,0),"")</f>
        <v>SO</v>
      </c>
      <c r="Q25" s="139"/>
      <c r="R25" s="146">
        <v>2380000</v>
      </c>
    </row>
    <row r="26" spans="10:18" ht="21" customHeight="1" x14ac:dyDescent="0.3">
      <c r="J26" s="137">
        <f t="shared" si="4"/>
        <v>18</v>
      </c>
      <c r="K26" s="138">
        <v>45083</v>
      </c>
      <c r="L26" s="139">
        <f t="shared" si="1"/>
        <v>6</v>
      </c>
      <c r="M26" s="139">
        <f t="shared" si="2"/>
        <v>6</v>
      </c>
      <c r="N26" s="139">
        <f t="shared" si="3"/>
        <v>2023</v>
      </c>
      <c r="O26" s="139" t="s">
        <v>38</v>
      </c>
      <c r="P26" s="145" t="str">
        <f>IFERROR(VLOOKUP(Table9[[#This Row],[DANH MỤC THU]],Table13[[DANH MỤC THU]:[MÃ TÀI KHOẢN]],2,0),"")</f>
        <v>TD</v>
      </c>
      <c r="Q26" s="139"/>
      <c r="R26" s="146">
        <v>800000</v>
      </c>
    </row>
  </sheetData>
  <mergeCells count="1">
    <mergeCell ref="I7:R7"/>
  </mergeCells>
  <conditionalFormatting sqref="R9:R26">
    <cfRule type="cellIs" dxfId="213" priority="2" operator="greaterThanOrEqual">
      <formula>1000000</formula>
    </cfRule>
  </conditionalFormatting>
  <pageMargins left="0.7" right="0.7" top="0.75" bottom="0.75" header="0.3" footer="0.3"/>
  <pageSetup paperSize="9" orientation="portrait" verticalDpi="0"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4F65FADA-1112-4682-8411-E09D952BF4EA}">
          <x14:formula1>
            <xm:f>DANH_MUC!$O$9:$O$24</xm:f>
          </x14:formula1>
          <xm:sqref>O9:O26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25571-2D25-4A52-A25C-EBB389747858}">
  <dimension ref="I7:S24"/>
  <sheetViews>
    <sheetView showGridLines="0" showRowColHeaders="0" zoomScaleNormal="100" workbookViewId="0"/>
  </sheetViews>
  <sheetFormatPr defaultRowHeight="21" customHeight="1" x14ac:dyDescent="0.3"/>
  <cols>
    <col min="1" max="9" width="8.88671875" style="1"/>
    <col min="10" max="10" width="8.33203125" style="1" bestFit="1" customWidth="1"/>
    <col min="11" max="11" width="16.44140625" style="1" bestFit="1" customWidth="1"/>
    <col min="12" max="12" width="5.77734375" style="1" hidden="1" customWidth="1"/>
    <col min="13" max="13" width="7" style="1" hidden="1" customWidth="1"/>
    <col min="14" max="14" width="5.33203125" style="1" hidden="1" customWidth="1"/>
    <col min="15" max="15" width="20.5546875" style="1" customWidth="1"/>
    <col min="16" max="16" width="19.88671875" style="1" bestFit="1" customWidth="1"/>
    <col min="17" max="17" width="21.77734375" style="1" customWidth="1"/>
    <col min="18" max="18" width="16" style="1" bestFit="1" customWidth="1"/>
    <col min="19" max="19" width="19.88671875" style="1" customWidth="1"/>
    <col min="20" max="21" width="8.88671875" style="1"/>
    <col min="22" max="22" width="18.33203125" style="1" bestFit="1" customWidth="1"/>
    <col min="23" max="16384" width="8.88671875" style="1"/>
  </cols>
  <sheetData>
    <row r="7" spans="9:19" ht="34.799999999999997" customHeight="1" x14ac:dyDescent="0.3">
      <c r="I7" s="149" t="s">
        <v>59</v>
      </c>
      <c r="J7" s="149"/>
      <c r="K7" s="149"/>
      <c r="L7" s="149"/>
      <c r="M7" s="149"/>
      <c r="N7" s="149"/>
      <c r="O7" s="149"/>
      <c r="P7" s="149"/>
      <c r="Q7" s="149"/>
      <c r="R7" s="149"/>
    </row>
    <row r="8" spans="9:19" ht="21" customHeight="1" x14ac:dyDescent="0.3">
      <c r="J8" s="33" t="s">
        <v>1</v>
      </c>
      <c r="K8" s="34" t="s">
        <v>50</v>
      </c>
      <c r="L8" s="34" t="s">
        <v>51</v>
      </c>
      <c r="M8" s="34" t="s">
        <v>52</v>
      </c>
      <c r="N8" s="34" t="s">
        <v>53</v>
      </c>
      <c r="O8" s="34" t="s">
        <v>0</v>
      </c>
      <c r="P8" s="34" t="s">
        <v>54</v>
      </c>
      <c r="Q8" s="34" t="s">
        <v>3</v>
      </c>
      <c r="R8" s="35" t="s">
        <v>58</v>
      </c>
      <c r="S8" s="4"/>
    </row>
    <row r="9" spans="9:19" ht="21" customHeight="1" x14ac:dyDescent="0.3">
      <c r="J9" s="27">
        <f t="shared" ref="J9" si="0">ROW()-8</f>
        <v>1</v>
      </c>
      <c r="K9" s="28">
        <v>44927</v>
      </c>
      <c r="L9" s="29">
        <f>DAY(K9)</f>
        <v>1</v>
      </c>
      <c r="M9" s="29">
        <f>MONTH(K9)</f>
        <v>1</v>
      </c>
      <c r="N9" s="29">
        <f>YEAR(K9)</f>
        <v>2023</v>
      </c>
      <c r="O9" s="29" t="s">
        <v>4</v>
      </c>
      <c r="P9" s="29" t="str">
        <f>IFERROR(VLOOKUP(Table911[[#This Row],[DANH MỤC CHI]],Table1[[DANH MỤC CHI]:[MÃ TÀI KHOẢN]],2,0),"")</f>
        <v>SO</v>
      </c>
      <c r="Q9" s="29" t="s">
        <v>81</v>
      </c>
      <c r="R9" s="31">
        <v>900000</v>
      </c>
    </row>
    <row r="10" spans="9:19" ht="21" customHeight="1" x14ac:dyDescent="0.3">
      <c r="J10" s="38">
        <f>ROW()-8</f>
        <v>2</v>
      </c>
      <c r="K10" s="28">
        <v>44928</v>
      </c>
      <c r="L10" s="29">
        <f>DAY(K10)</f>
        <v>2</v>
      </c>
      <c r="M10" s="29">
        <f>MONTH(K10)</f>
        <v>1</v>
      </c>
      <c r="N10" s="29">
        <f>YEAR(K10)</f>
        <v>2023</v>
      </c>
      <c r="O10" s="29" t="s">
        <v>12</v>
      </c>
      <c r="P10" s="30" t="str">
        <f>IFERROR(VLOOKUP(Table911[[#This Row],[DANH MỤC CHI]],Table1[[DANH MỤC CHI]:[MÃ TÀI KHOẢN]],2,0),"")</f>
        <v>SO</v>
      </c>
      <c r="Q10" s="29"/>
      <c r="R10" s="31">
        <v>1500000</v>
      </c>
    </row>
    <row r="11" spans="9:19" ht="21" customHeight="1" x14ac:dyDescent="0.3">
      <c r="J11" s="38">
        <f>ROW()-8</f>
        <v>3</v>
      </c>
      <c r="K11" s="28">
        <v>44929</v>
      </c>
      <c r="L11" s="29">
        <f>DAY(K11)</f>
        <v>3</v>
      </c>
      <c r="M11" s="29">
        <f>MONTH(K11)</f>
        <v>1</v>
      </c>
      <c r="N11" s="29">
        <f>YEAR(K11)</f>
        <v>2023</v>
      </c>
      <c r="O11" s="29" t="s">
        <v>13</v>
      </c>
      <c r="P11" s="30" t="str">
        <f>IFERROR(VLOOKUP(Table911[[#This Row],[DANH MỤC CHI]],Table1[[DANH MỤC CHI]:[MÃ TÀI KHOẢN]],2,0),"")</f>
        <v>SO</v>
      </c>
      <c r="Q11" s="29"/>
      <c r="R11" s="31">
        <v>900000</v>
      </c>
    </row>
    <row r="12" spans="9:19" ht="21" customHeight="1" x14ac:dyDescent="0.3">
      <c r="J12" s="38">
        <f>ROW()-8</f>
        <v>4</v>
      </c>
      <c r="K12" s="28">
        <v>44930</v>
      </c>
      <c r="L12" s="29">
        <f>DAY(K12)</f>
        <v>4</v>
      </c>
      <c r="M12" s="29">
        <f>MONTH(K12)</f>
        <v>1</v>
      </c>
      <c r="N12" s="29">
        <f>YEAR(K12)</f>
        <v>2023</v>
      </c>
      <c r="O12" s="29" t="s">
        <v>21</v>
      </c>
      <c r="P12" s="30" t="str">
        <f>IFERROR(VLOOKUP(Table911[[#This Row],[DANH MỤC CHI]],Table1[[DANH MỤC CHI]:[MÃ TÀI KHOẢN]],2,0),"")</f>
        <v>TD</v>
      </c>
      <c r="Q12" s="29"/>
      <c r="R12" s="31">
        <v>500000</v>
      </c>
    </row>
    <row r="13" spans="9:19" ht="21" customHeight="1" x14ac:dyDescent="0.3">
      <c r="J13" s="38">
        <f t="shared" ref="J13:J16" si="1">ROW()-8</f>
        <v>5</v>
      </c>
      <c r="K13" s="28">
        <v>44962</v>
      </c>
      <c r="L13" s="29">
        <f t="shared" ref="L13:L16" si="2">DAY(K13)</f>
        <v>5</v>
      </c>
      <c r="M13" s="29">
        <f t="shared" ref="M13:M16" si="3">MONTH(K13)</f>
        <v>2</v>
      </c>
      <c r="N13" s="29">
        <f t="shared" ref="N13:N16" si="4">YEAR(K13)</f>
        <v>2023</v>
      </c>
      <c r="O13" s="29" t="s">
        <v>4</v>
      </c>
      <c r="P13" s="30" t="str">
        <f>IFERROR(VLOOKUP(Table911[[#This Row],[DANH MỤC CHI]],Table1[[DANH MỤC CHI]:[MÃ TÀI KHOẢN]],2,0),"")</f>
        <v>SO</v>
      </c>
      <c r="Q13" s="29"/>
      <c r="R13" s="31">
        <v>2200000</v>
      </c>
    </row>
    <row r="14" spans="9:19" ht="21" customHeight="1" x14ac:dyDescent="0.3">
      <c r="J14" s="38">
        <f t="shared" si="1"/>
        <v>6</v>
      </c>
      <c r="K14" s="28">
        <v>44963</v>
      </c>
      <c r="L14" s="29">
        <f t="shared" si="2"/>
        <v>6</v>
      </c>
      <c r="M14" s="29">
        <f t="shared" si="3"/>
        <v>2</v>
      </c>
      <c r="N14" s="29">
        <f t="shared" si="4"/>
        <v>2023</v>
      </c>
      <c r="O14" s="29" t="s">
        <v>12</v>
      </c>
      <c r="P14" s="30" t="str">
        <f>IFERROR(VLOOKUP(Table911[[#This Row],[DANH MỤC CHI]],Table1[[DANH MỤC CHI]:[MÃ TÀI KHOẢN]],2,0),"")</f>
        <v>SO</v>
      </c>
      <c r="Q14" s="29"/>
      <c r="R14" s="31">
        <v>1300000</v>
      </c>
    </row>
    <row r="15" spans="9:19" ht="21" customHeight="1" x14ac:dyDescent="0.3">
      <c r="J15" s="38">
        <f t="shared" si="1"/>
        <v>7</v>
      </c>
      <c r="K15" s="28">
        <v>44964</v>
      </c>
      <c r="L15" s="29">
        <f t="shared" si="2"/>
        <v>7</v>
      </c>
      <c r="M15" s="29">
        <f t="shared" si="3"/>
        <v>2</v>
      </c>
      <c r="N15" s="29">
        <f t="shared" si="4"/>
        <v>2023</v>
      </c>
      <c r="O15" s="29" t="s">
        <v>13</v>
      </c>
      <c r="P15" s="30" t="str">
        <f>IFERROR(VLOOKUP(Table911[[#This Row],[DANH MỤC CHI]],Table1[[DANH MỤC CHI]:[MÃ TÀI KHOẢN]],2,0),"")</f>
        <v>SO</v>
      </c>
      <c r="Q15" s="29"/>
      <c r="R15" s="31">
        <v>1800000</v>
      </c>
    </row>
    <row r="16" spans="9:19" ht="21" customHeight="1" x14ac:dyDescent="0.3">
      <c r="J16" s="38">
        <f t="shared" si="1"/>
        <v>8</v>
      </c>
      <c r="K16" s="28">
        <v>44965</v>
      </c>
      <c r="L16" s="29">
        <f t="shared" si="2"/>
        <v>8</v>
      </c>
      <c r="M16" s="29">
        <f t="shared" si="3"/>
        <v>2</v>
      </c>
      <c r="N16" s="29">
        <f t="shared" si="4"/>
        <v>2023</v>
      </c>
      <c r="O16" s="29" t="s">
        <v>21</v>
      </c>
      <c r="P16" s="30" t="str">
        <f>IFERROR(VLOOKUP(Table911[[#This Row],[DANH MỤC CHI]],Table1[[DANH MỤC CHI]:[MÃ TÀI KHOẢN]],2,0),"")</f>
        <v>TD</v>
      </c>
      <c r="Q16" s="29"/>
      <c r="R16" s="31">
        <v>2400000</v>
      </c>
    </row>
    <row r="17" spans="10:18" ht="21" customHeight="1" x14ac:dyDescent="0.3">
      <c r="J17" s="38">
        <f t="shared" ref="J17:J18" si="5">ROW()-8</f>
        <v>9</v>
      </c>
      <c r="K17" s="28">
        <v>44994</v>
      </c>
      <c r="L17" s="29">
        <f t="shared" ref="L17:L18" si="6">DAY(K17)</f>
        <v>9</v>
      </c>
      <c r="M17" s="29">
        <f t="shared" ref="M17:M18" si="7">MONTH(K17)</f>
        <v>3</v>
      </c>
      <c r="N17" s="29">
        <f t="shared" ref="N17:N18" si="8">YEAR(K17)</f>
        <v>2023</v>
      </c>
      <c r="O17" s="29" t="s">
        <v>13</v>
      </c>
      <c r="P17" s="30" t="str">
        <f>IFERROR(VLOOKUP(Table911[[#This Row],[DANH MỤC CHI]],Table1[[DANH MỤC CHI]:[MÃ TÀI KHOẢN]],2,0),"")</f>
        <v>SO</v>
      </c>
      <c r="Q17" s="29"/>
      <c r="R17" s="31">
        <v>2600000</v>
      </c>
    </row>
    <row r="18" spans="10:18" ht="21" customHeight="1" x14ac:dyDescent="0.3">
      <c r="J18" s="38">
        <f t="shared" si="5"/>
        <v>10</v>
      </c>
      <c r="K18" s="28">
        <v>44995</v>
      </c>
      <c r="L18" s="29">
        <f t="shared" si="6"/>
        <v>10</v>
      </c>
      <c r="M18" s="29">
        <f t="shared" si="7"/>
        <v>3</v>
      </c>
      <c r="N18" s="29">
        <f t="shared" si="8"/>
        <v>2023</v>
      </c>
      <c r="O18" s="29" t="s">
        <v>10</v>
      </c>
      <c r="P18" s="30" t="str">
        <f>IFERROR(VLOOKUP(Table911[[#This Row],[DANH MỤC CHI]],Table1[[DANH MỤC CHI]:[MÃ TÀI KHOẢN]],2,0),"")</f>
        <v>SO</v>
      </c>
      <c r="Q18" s="29"/>
      <c r="R18" s="31">
        <v>2400000</v>
      </c>
    </row>
    <row r="19" spans="10:18" ht="21" customHeight="1" x14ac:dyDescent="0.3">
      <c r="J19" s="38">
        <f t="shared" ref="J19:J22" si="9">ROW()-8</f>
        <v>11</v>
      </c>
      <c r="K19" s="28">
        <v>45027</v>
      </c>
      <c r="L19" s="29">
        <f t="shared" ref="L19:L22" si="10">DAY(K19)</f>
        <v>11</v>
      </c>
      <c r="M19" s="29">
        <f t="shared" ref="M19:M22" si="11">MONTH(K19)</f>
        <v>4</v>
      </c>
      <c r="N19" s="29">
        <f t="shared" ref="N19:N22" si="12">YEAR(K19)</f>
        <v>2023</v>
      </c>
      <c r="O19" s="29" t="s">
        <v>13</v>
      </c>
      <c r="P19" s="30" t="str">
        <f>IFERROR(VLOOKUP(Table911[[#This Row],[DANH MỤC CHI]],Table1[[DANH MỤC CHI]:[MÃ TÀI KHOẢN]],2,0),"")</f>
        <v>SO</v>
      </c>
      <c r="Q19" s="29"/>
      <c r="R19" s="31">
        <v>3200000</v>
      </c>
    </row>
    <row r="20" spans="10:18" ht="21" customHeight="1" x14ac:dyDescent="0.3">
      <c r="J20" s="38">
        <f t="shared" si="9"/>
        <v>12</v>
      </c>
      <c r="K20" s="28">
        <v>45028</v>
      </c>
      <c r="L20" s="29">
        <f t="shared" si="10"/>
        <v>12</v>
      </c>
      <c r="M20" s="29">
        <f t="shared" si="11"/>
        <v>4</v>
      </c>
      <c r="N20" s="29">
        <f t="shared" si="12"/>
        <v>2023</v>
      </c>
      <c r="O20" s="29" t="s">
        <v>19</v>
      </c>
      <c r="P20" s="30" t="str">
        <f>IFERROR(VLOOKUP(Table911[[#This Row],[DANH MỤC CHI]],Table1[[DANH MỤC CHI]:[MÃ TÀI KHOẢN]],2,0),"")</f>
        <v>SO</v>
      </c>
      <c r="Q20" s="29"/>
      <c r="R20" s="31">
        <v>2000000</v>
      </c>
    </row>
    <row r="21" spans="10:18" ht="21" customHeight="1" x14ac:dyDescent="0.3">
      <c r="J21" s="38">
        <f t="shared" si="9"/>
        <v>13</v>
      </c>
      <c r="K21" s="28">
        <v>45059</v>
      </c>
      <c r="L21" s="29">
        <f t="shared" si="10"/>
        <v>13</v>
      </c>
      <c r="M21" s="29">
        <f t="shared" si="11"/>
        <v>5</v>
      </c>
      <c r="N21" s="29">
        <f t="shared" si="12"/>
        <v>2023</v>
      </c>
      <c r="O21" s="29" t="s">
        <v>13</v>
      </c>
      <c r="P21" s="30" t="str">
        <f>IFERROR(VLOOKUP(Table911[[#This Row],[DANH MỤC CHI]],Table1[[DANH MỤC CHI]:[MÃ TÀI KHOẢN]],2,0),"")</f>
        <v>SO</v>
      </c>
      <c r="Q21" s="29"/>
      <c r="R21" s="31">
        <v>3800000</v>
      </c>
    </row>
    <row r="22" spans="10:18" ht="21" customHeight="1" x14ac:dyDescent="0.3">
      <c r="J22" s="38">
        <f t="shared" si="9"/>
        <v>14</v>
      </c>
      <c r="K22" s="28">
        <v>45060</v>
      </c>
      <c r="L22" s="29">
        <f t="shared" si="10"/>
        <v>14</v>
      </c>
      <c r="M22" s="29">
        <f t="shared" si="11"/>
        <v>5</v>
      </c>
      <c r="N22" s="29">
        <f t="shared" si="12"/>
        <v>2023</v>
      </c>
      <c r="O22" s="29" t="s">
        <v>22</v>
      </c>
      <c r="P22" s="30" t="str">
        <f>IFERROR(VLOOKUP(Table911[[#This Row],[DANH MỤC CHI]],Table1[[DANH MỤC CHI]:[MÃ TÀI KHOẢN]],2,0),"")</f>
        <v>TD</v>
      </c>
      <c r="Q22" s="29"/>
      <c r="R22" s="31">
        <v>1180000</v>
      </c>
    </row>
    <row r="23" spans="10:18" ht="21" customHeight="1" x14ac:dyDescent="0.3">
      <c r="J23" s="38">
        <f>ROW()-8</f>
        <v>15</v>
      </c>
      <c r="K23" s="28">
        <v>45092</v>
      </c>
      <c r="L23" s="29">
        <f>DAY(K23)</f>
        <v>15</v>
      </c>
      <c r="M23" s="29">
        <f>MONTH(K23)</f>
        <v>6</v>
      </c>
      <c r="N23" s="29">
        <f>YEAR(K23)</f>
        <v>2023</v>
      </c>
      <c r="O23" s="29" t="s">
        <v>13</v>
      </c>
      <c r="P23" s="30" t="str">
        <f>IFERROR(VLOOKUP(Table911[[#This Row],[DANH MỤC CHI]],Table1[[DANH MỤC CHI]:[MÃ TÀI KHOẢN]],2,0),"")</f>
        <v>SO</v>
      </c>
      <c r="Q23" s="29"/>
      <c r="R23" s="31">
        <v>4200000</v>
      </c>
    </row>
    <row r="24" spans="10:18" ht="21" customHeight="1" x14ac:dyDescent="0.3">
      <c r="J24" s="38">
        <f>ROW()-8</f>
        <v>16</v>
      </c>
      <c r="K24" s="28">
        <v>45093</v>
      </c>
      <c r="L24" s="29">
        <f>DAY(K24)</f>
        <v>16</v>
      </c>
      <c r="M24" s="29">
        <f>MONTH(K24)</f>
        <v>6</v>
      </c>
      <c r="N24" s="29">
        <f>YEAR(K24)</f>
        <v>2023</v>
      </c>
      <c r="O24" s="29" t="s">
        <v>16</v>
      </c>
      <c r="P24" s="30" t="str">
        <f>IFERROR(VLOOKUP(Table911[[#This Row],[DANH MỤC CHI]],Table1[[DANH MỤC CHI]:[MÃ TÀI KHOẢN]],2,0),"")</f>
        <v>SO</v>
      </c>
      <c r="Q24" s="29"/>
      <c r="R24" s="31">
        <v>1100000</v>
      </c>
    </row>
  </sheetData>
  <mergeCells count="1">
    <mergeCell ref="I7:R7"/>
  </mergeCells>
  <conditionalFormatting sqref="R9:R24">
    <cfRule type="cellIs" dxfId="198" priority="1" operator="greaterThanOrEqual">
      <formula>1000000</formula>
    </cfRule>
  </conditionalFormatting>
  <pageMargins left="0.7" right="0.7" top="0.75" bottom="0.75" header="0.3" footer="0.3"/>
  <pageSetup paperSize="9" orientation="portrait" verticalDpi="0"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6E0EE64F-B78C-45D3-A443-E6BC3AD09E95}">
          <x14:formula1>
            <xm:f>DANH_MUC!$K$9:$K$26</xm:f>
          </x14:formula1>
          <xm:sqref>O9:O24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EC339-F90A-4E09-A204-3D7A21B4A79B}">
  <dimension ref="J8:W22"/>
  <sheetViews>
    <sheetView showGridLines="0" showRowColHeaders="0" zoomScaleNormal="100" workbookViewId="0"/>
  </sheetViews>
  <sheetFormatPr defaultRowHeight="21" customHeight="1" x14ac:dyDescent="0.3"/>
  <cols>
    <col min="1" max="8" width="8.88671875" style="1"/>
    <col min="9" max="9" width="10.109375" style="1" customWidth="1"/>
    <col min="10" max="10" width="7.109375" style="1" customWidth="1"/>
    <col min="11" max="11" width="13.21875" style="1" customWidth="1"/>
    <col min="12" max="12" width="7.21875" style="1" hidden="1" customWidth="1"/>
    <col min="13" max="13" width="8.109375" style="1" hidden="1" customWidth="1"/>
    <col min="14" max="14" width="6.88671875" style="1" hidden="1" customWidth="1"/>
    <col min="15" max="15" width="16.88671875" style="1" customWidth="1"/>
    <col min="16" max="16" width="18.21875" style="1" customWidth="1"/>
    <col min="17" max="17" width="10.6640625" style="1" customWidth="1"/>
    <col min="18" max="18" width="10.77734375" style="1" customWidth="1"/>
    <col min="19" max="19" width="14.21875" style="1" customWidth="1"/>
    <col min="20" max="20" width="17.21875" style="1" customWidth="1"/>
    <col min="21" max="21" width="12.33203125" style="1" customWidth="1"/>
    <col min="22" max="22" width="18.21875" style="1" customWidth="1"/>
    <col min="23" max="23" width="16.109375" style="1" customWidth="1"/>
    <col min="24" max="24" width="14.5546875" style="1" customWidth="1"/>
    <col min="25" max="16384" width="8.88671875" style="1"/>
  </cols>
  <sheetData>
    <row r="8" spans="10:18" ht="21" customHeight="1" x14ac:dyDescent="0.3">
      <c r="O8" s="150" t="s">
        <v>117</v>
      </c>
      <c r="P8" s="150"/>
      <c r="Q8" s="151">
        <f>GETPIVOTDATA("SỐ TIỀN THU",TONG_HOP!$Q$12,"QUỸ - TÀI KHOẢN","TK")+TONG_HOP!O14</f>
        <v>20750000</v>
      </c>
      <c r="R8" s="151"/>
    </row>
    <row r="9" spans="10:18" ht="21" customHeight="1" x14ac:dyDescent="0.3">
      <c r="O9" s="152" t="s">
        <v>78</v>
      </c>
      <c r="P9" s="152"/>
      <c r="Q9" s="153">
        <f>Q10+Q11</f>
        <v>20750000</v>
      </c>
      <c r="R9" s="153"/>
    </row>
    <row r="10" spans="10:18" ht="21" customHeight="1" x14ac:dyDescent="0.3">
      <c r="O10" s="152" t="s">
        <v>77</v>
      </c>
      <c r="P10" s="152"/>
      <c r="Q10" s="154">
        <f>Q8-Q11 + SUMIF(Table6[SỐ TIỀN CHÊNH LỆCH SAU KHI RÚT],"&gt;0",Table6[SỐ TIỀN CHÊNH LỆCH SAU KHI RÚT])</f>
        <v>8750000</v>
      </c>
      <c r="R10" s="154"/>
    </row>
    <row r="11" spans="10:18" ht="21" customHeight="1" x14ac:dyDescent="0.3">
      <c r="O11" s="152" t="s">
        <v>76</v>
      </c>
      <c r="P11" s="152"/>
      <c r="Q11" s="153">
        <f>SUMIF(Table6[TRẠNG THÁI
(7)],"Đang gửi",Table6[SỐ TIỀN GỬI
(4)])</f>
        <v>12000000</v>
      </c>
      <c r="R11" s="153"/>
    </row>
    <row r="12" spans="10:18" ht="21" customHeight="1" x14ac:dyDescent="0.3">
      <c r="O12" s="152" t="s">
        <v>79</v>
      </c>
      <c r="P12" s="152"/>
      <c r="Q12" s="153">
        <f>SUMIF(Table6[TRẠNG THÁI
(7)],"Đang gửi",Table6[TỔNG LÃI NHẬN ĐƯỢC])</f>
        <v>517000</v>
      </c>
      <c r="R12" s="153"/>
    </row>
    <row r="16" spans="10:18" ht="21" customHeight="1" x14ac:dyDescent="0.3">
      <c r="J16" s="17" t="s">
        <v>68</v>
      </c>
    </row>
    <row r="17" spans="10:23" s="16" customFormat="1" ht="43.8" customHeight="1" x14ac:dyDescent="0.3">
      <c r="J17" s="39" t="s">
        <v>1</v>
      </c>
      <c r="K17" s="40" t="s">
        <v>60</v>
      </c>
      <c r="L17" s="40" t="s">
        <v>51</v>
      </c>
      <c r="M17" s="40" t="s">
        <v>52</v>
      </c>
      <c r="N17" s="40" t="s">
        <v>53</v>
      </c>
      <c r="O17" s="40" t="s">
        <v>75</v>
      </c>
      <c r="P17" s="40" t="s">
        <v>61</v>
      </c>
      <c r="Q17" s="40" t="s">
        <v>62</v>
      </c>
      <c r="R17" s="40" t="s">
        <v>63</v>
      </c>
      <c r="S17" s="40" t="s">
        <v>64</v>
      </c>
      <c r="T17" s="40" t="s">
        <v>65</v>
      </c>
      <c r="U17" s="40" t="s">
        <v>66</v>
      </c>
      <c r="V17" s="40" t="s">
        <v>74</v>
      </c>
      <c r="W17" s="41" t="s">
        <v>67</v>
      </c>
    </row>
    <row r="18" spans="10:23" ht="21" customHeight="1" x14ac:dyDescent="0.3">
      <c r="J18" s="27">
        <f t="shared" ref="J18" si="0">ROW()-17</f>
        <v>1</v>
      </c>
      <c r="K18" s="28">
        <v>44953</v>
      </c>
      <c r="L18" s="29">
        <f>DAY(Table6[[#This Row],[NGÀY THÁNG
(1)]])</f>
        <v>27</v>
      </c>
      <c r="M18" s="29">
        <f>MONTH(Table6[[#This Row],[NGÀY THÁNG
(1)]])</f>
        <v>1</v>
      </c>
      <c r="N18" s="29">
        <f>YEAR(Table6[[#This Row],[NGÀY THÁNG
(1)]])</f>
        <v>2023</v>
      </c>
      <c r="O18" s="29" t="s">
        <v>42</v>
      </c>
      <c r="P18" s="32">
        <v>3000000</v>
      </c>
      <c r="Q18" s="29">
        <v>12</v>
      </c>
      <c r="R18" s="81">
        <v>8.1000000000000003E-2</v>
      </c>
      <c r="S18" s="36">
        <f>(Table6[[#This Row],[LÃI/NĂM
(6)]]*Table6[[#This Row],[SỐ TIỀN GỬI
(4)]]*Table6[[#This Row],[SỐ THÁNG GỬI (5)]])/12</f>
        <v>243000</v>
      </c>
      <c r="T18" s="36">
        <f>Table6[[#This Row],[SỐ TIỀN GỬI
(4)]]+Table6[[#This Row],[TỔNG LÃI NHẬN ĐƯỢC]]</f>
        <v>3243000</v>
      </c>
      <c r="U18" s="29" t="s">
        <v>72</v>
      </c>
      <c r="V18" s="32"/>
      <c r="W18" s="37">
        <f>Table6[[#This Row],[SỐ TIỀN THỰC TẾ NHẬN ĐƯỢC KHI RÚT (8)]]-Table6[[#This Row],[SỐ TIỀN GỬI
(4)]]</f>
        <v>-3000000</v>
      </c>
    </row>
    <row r="19" spans="10:23" ht="21" customHeight="1" x14ac:dyDescent="0.3">
      <c r="J19" s="38">
        <f>ROW()-17</f>
        <v>2</v>
      </c>
      <c r="K19" s="28">
        <v>45087</v>
      </c>
      <c r="L19" s="29">
        <f>DAY(Table6[[#This Row],[NGÀY THÁNG
(1)]])</f>
        <v>10</v>
      </c>
      <c r="M19" s="29">
        <f>MONTH(Table6[[#This Row],[NGÀY THÁNG
(1)]])</f>
        <v>6</v>
      </c>
      <c r="N19" s="29">
        <f>YEAR(Table6[[#This Row],[NGÀY THÁNG
(1)]])</f>
        <v>2023</v>
      </c>
      <c r="O19" s="29" t="s">
        <v>43</v>
      </c>
      <c r="P19" s="32">
        <v>2000000</v>
      </c>
      <c r="Q19" s="29">
        <v>6</v>
      </c>
      <c r="R19" s="81">
        <v>6.0999999999999999E-2</v>
      </c>
      <c r="S19" s="36">
        <f>(Table6[[#This Row],[LÃI/NĂM
(6)]]*Table6[[#This Row],[SỐ TIỀN GỬI
(4)]]*Table6[[#This Row],[SỐ THÁNG GỬI (5)]])/12</f>
        <v>61000</v>
      </c>
      <c r="T19" s="36">
        <f>Table6[[#This Row],[SỐ TIỀN GỬI
(4)]]+Table6[[#This Row],[TỔNG LÃI NHẬN ĐƯỢC]]</f>
        <v>2061000</v>
      </c>
      <c r="U19" s="29" t="s">
        <v>72</v>
      </c>
      <c r="V19" s="32"/>
      <c r="W19" s="37">
        <f>Table6[[#This Row],[SỐ TIỀN THỰC TẾ NHẬN ĐƯỢC KHI RÚT (8)]]-Table6[[#This Row],[SỐ TIỀN GỬI
(4)]]</f>
        <v>-2000000</v>
      </c>
    </row>
    <row r="20" spans="10:23" ht="21" customHeight="1" x14ac:dyDescent="0.3">
      <c r="J20" s="38">
        <f>ROW()-17</f>
        <v>3</v>
      </c>
      <c r="K20" s="28">
        <v>45087</v>
      </c>
      <c r="L20" s="29">
        <f>DAY(Table6[[#This Row],[NGÀY THÁNG
(1)]])</f>
        <v>10</v>
      </c>
      <c r="M20" s="29">
        <f>MONTH(Table6[[#This Row],[NGÀY THÁNG
(1)]])</f>
        <v>6</v>
      </c>
      <c r="N20" s="29">
        <f>YEAR(Table6[[#This Row],[NGÀY THÁNG
(1)]])</f>
        <v>2023</v>
      </c>
      <c r="O20" s="29" t="s">
        <v>44</v>
      </c>
      <c r="P20" s="32">
        <v>1000000</v>
      </c>
      <c r="Q20" s="29">
        <v>6</v>
      </c>
      <c r="R20" s="81">
        <v>5.8000000000000003E-2</v>
      </c>
      <c r="S20" s="36">
        <f>(Table6[[#This Row],[LÃI/NĂM
(6)]]*Table6[[#This Row],[SỐ TIỀN GỬI
(4)]]*Table6[[#This Row],[SỐ THÁNG GỬI (5)]])/12</f>
        <v>29000</v>
      </c>
      <c r="T20" s="36">
        <f>Table6[[#This Row],[SỐ TIỀN GỬI
(4)]]+Table6[[#This Row],[TỔNG LÃI NHẬN ĐƯỢC]]</f>
        <v>1029000</v>
      </c>
      <c r="U20" s="29" t="s">
        <v>72</v>
      </c>
      <c r="V20" s="32"/>
      <c r="W20" s="37">
        <f>Table6[[#This Row],[SỐ TIỀN THỰC TẾ NHẬN ĐƯỢC KHI RÚT (8)]]-Table6[[#This Row],[SỐ TIỀN GỬI
(4)]]</f>
        <v>-1000000</v>
      </c>
    </row>
    <row r="21" spans="10:23" ht="21" customHeight="1" x14ac:dyDescent="0.3">
      <c r="J21" s="38">
        <f t="shared" ref="J21:J22" si="1">ROW()-17</f>
        <v>4</v>
      </c>
      <c r="K21" s="28">
        <v>45087</v>
      </c>
      <c r="L21" s="29">
        <f>DAY(Table6[[#This Row],[NGÀY THÁNG
(1)]])</f>
        <v>10</v>
      </c>
      <c r="M21" s="29">
        <f>MONTH(Table6[[#This Row],[NGÀY THÁNG
(1)]])</f>
        <v>6</v>
      </c>
      <c r="N21" s="29">
        <f>YEAR(Table6[[#This Row],[NGÀY THÁNG
(1)]])</f>
        <v>2023</v>
      </c>
      <c r="O21" s="29" t="s">
        <v>45</v>
      </c>
      <c r="P21" s="32">
        <v>4000000</v>
      </c>
      <c r="Q21" s="29">
        <v>6</v>
      </c>
      <c r="R21" s="81">
        <v>6.2E-2</v>
      </c>
      <c r="S21" s="36">
        <f>(Table6[[#This Row],[LÃI/NĂM
(6)]]*Table6[[#This Row],[SỐ TIỀN GỬI
(4)]]*Table6[[#This Row],[SỐ THÁNG GỬI (5)]])/12</f>
        <v>124000</v>
      </c>
      <c r="T21" s="36">
        <f>Table6[[#This Row],[SỐ TIỀN GỬI
(4)]]+Table6[[#This Row],[TỔNG LÃI NHẬN ĐƯỢC]]</f>
        <v>4124000</v>
      </c>
      <c r="U21" s="29" t="s">
        <v>72</v>
      </c>
      <c r="V21" s="32"/>
      <c r="W21" s="37">
        <f>Table6[[#This Row],[SỐ TIỀN THỰC TẾ NHẬN ĐƯỢC KHI RÚT (8)]]-Table6[[#This Row],[SỐ TIỀN GỬI
(4)]]</f>
        <v>-4000000</v>
      </c>
    </row>
    <row r="22" spans="10:23" ht="21" customHeight="1" x14ac:dyDescent="0.3">
      <c r="J22" s="38">
        <f t="shared" si="1"/>
        <v>5</v>
      </c>
      <c r="K22" s="28">
        <v>45087</v>
      </c>
      <c r="L22" s="29">
        <f>DAY(Table6[[#This Row],[NGÀY THÁNG
(1)]])</f>
        <v>10</v>
      </c>
      <c r="M22" s="29">
        <f>MONTH(Table6[[#This Row],[NGÀY THÁNG
(1)]])</f>
        <v>6</v>
      </c>
      <c r="N22" s="29">
        <f>YEAR(Table6[[#This Row],[NGÀY THÁNG
(1)]])</f>
        <v>2023</v>
      </c>
      <c r="O22" s="29" t="s">
        <v>123</v>
      </c>
      <c r="P22" s="32">
        <v>2000000</v>
      </c>
      <c r="Q22" s="29">
        <v>6</v>
      </c>
      <c r="R22" s="81">
        <v>0.06</v>
      </c>
      <c r="S22" s="36">
        <f>(Table6[[#This Row],[LÃI/NĂM
(6)]]*Table6[[#This Row],[SỐ TIỀN GỬI
(4)]]*Table6[[#This Row],[SỐ THÁNG GỬI (5)]])/12</f>
        <v>60000</v>
      </c>
      <c r="T22" s="36">
        <f>Table6[[#This Row],[SỐ TIỀN GỬI
(4)]]+Table6[[#This Row],[TỔNG LÃI NHẬN ĐƯỢC]]</f>
        <v>2060000</v>
      </c>
      <c r="U22" s="29" t="s">
        <v>72</v>
      </c>
      <c r="V22" s="32"/>
      <c r="W22" s="37">
        <f>Table6[[#This Row],[SỐ TIỀN THỰC TẾ NHẬN ĐƯỢC KHI RÚT (8)]]-Table6[[#This Row],[SỐ TIỀN GỬI
(4)]]</f>
        <v>-2000000</v>
      </c>
    </row>
  </sheetData>
  <mergeCells count="10">
    <mergeCell ref="O8:P8"/>
    <mergeCell ref="Q8:R8"/>
    <mergeCell ref="O12:P12"/>
    <mergeCell ref="O9:P9"/>
    <mergeCell ref="Q12:R12"/>
    <mergeCell ref="Q11:R11"/>
    <mergeCell ref="O10:P10"/>
    <mergeCell ref="Q9:R9"/>
    <mergeCell ref="Q10:R10"/>
    <mergeCell ref="O11:P11"/>
  </mergeCells>
  <pageMargins left="0.7" right="0.7" top="0.75" bottom="0.75" header="0.3" footer="0.3"/>
  <pageSetup paperSize="9" orientation="portrait"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2">
        <x14:dataValidation type="list" allowBlank="1" showInputMessage="1" showErrorMessage="1" xr:uid="{3EE216C4-C1E8-4E35-922E-DEF853BA413C}">
          <x14:formula1>
            <xm:f>DANH_MUC!$S$9:$S$13</xm:f>
          </x14:formula1>
          <xm:sqref>O18:O22</xm:sqref>
        </x14:dataValidation>
        <x14:dataValidation type="list" allowBlank="1" showInputMessage="1" showErrorMessage="1" xr:uid="{EF60926E-C171-4913-9088-FFBC54458A9F}">
          <x14:formula1>
            <xm:f>DANH_MUC!$S$20:$S$21</xm:f>
          </x14:formula1>
          <xm:sqref>U18:U22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5E7A4-E147-4C01-94BE-19B56876D1FE}">
  <dimension ref="J8:V20"/>
  <sheetViews>
    <sheetView showGridLines="0" showRowColHeaders="0" zoomScaleNormal="100" workbookViewId="0"/>
  </sheetViews>
  <sheetFormatPr defaultRowHeight="21" customHeight="1" x14ac:dyDescent="0.3"/>
  <cols>
    <col min="1" max="8" width="8.88671875" style="1"/>
    <col min="9" max="9" width="8.5546875" style="1" customWidth="1"/>
    <col min="10" max="10" width="7.109375" style="1" customWidth="1"/>
    <col min="11" max="11" width="11.109375" style="1" customWidth="1"/>
    <col min="12" max="12" width="10.88671875" style="1" customWidth="1"/>
    <col min="13" max="13" width="16.6640625" style="1" customWidth="1"/>
    <col min="14" max="14" width="12.77734375" style="1" customWidth="1"/>
    <col min="15" max="15" width="13.21875" style="1" bestFit="1" customWidth="1"/>
    <col min="16" max="16" width="12.33203125" style="1" customWidth="1"/>
    <col min="17" max="17" width="12.109375" style="1" customWidth="1"/>
    <col min="18" max="18" width="13.44140625" style="1" bestFit="1" customWidth="1"/>
    <col min="19" max="19" width="14.109375" style="1" customWidth="1"/>
    <col min="20" max="20" width="12.5546875" style="1" customWidth="1"/>
    <col min="21" max="21" width="11.44140625" style="1" bestFit="1" customWidth="1"/>
    <col min="22" max="22" width="12.109375" style="1" customWidth="1"/>
    <col min="23" max="23" width="14.5546875" style="1" customWidth="1"/>
    <col min="24" max="16384" width="8.88671875" style="1"/>
  </cols>
  <sheetData>
    <row r="8" spans="10:22" ht="21" customHeight="1" x14ac:dyDescent="0.3">
      <c r="L8" s="150" t="s">
        <v>120</v>
      </c>
      <c r="M8" s="150"/>
      <c r="N8" s="83">
        <f>(GETPIVOTDATA("SỐ TIỀN THU",TONG_HOP!$Q$12,"QUỸ - TÀI KHOẢN","DT")+TONG_HOP!O15)+SUMIF(Table69[GIÁ $ LÚC BÁN],"&gt;0",Table69[LÃI LỖ])</f>
        <v>8950000</v>
      </c>
      <c r="O8" s="2"/>
      <c r="P8" s="2"/>
    </row>
    <row r="9" spans="10:22" ht="21" customHeight="1" x14ac:dyDescent="0.3">
      <c r="L9" s="155" t="s">
        <v>118</v>
      </c>
      <c r="M9" s="155"/>
      <c r="N9" s="112">
        <f>N8-SUMIF(Table69[TÌNH TRẠNG],"Đang giữ",Table69[VNĐ MUA])</f>
        <v>3950000</v>
      </c>
      <c r="O9" s="2"/>
      <c r="P9" s="2"/>
    </row>
    <row r="10" spans="10:22" ht="21" customHeight="1" x14ac:dyDescent="0.3">
      <c r="L10" s="152" t="s">
        <v>119</v>
      </c>
      <c r="M10" s="152"/>
      <c r="N10" s="112">
        <f>SUM(Table69[LÃI LỖ])</f>
        <v>-5000000</v>
      </c>
      <c r="O10" s="2"/>
      <c r="P10" s="2"/>
    </row>
    <row r="11" spans="10:22" ht="21" customHeight="1" x14ac:dyDescent="0.3">
      <c r="L11" s="152"/>
      <c r="M11" s="152"/>
      <c r="N11" s="83"/>
      <c r="O11" s="2"/>
      <c r="P11" s="2"/>
    </row>
    <row r="12" spans="10:22" ht="21" customHeight="1" x14ac:dyDescent="0.3">
      <c r="N12" s="83"/>
    </row>
    <row r="15" spans="10:22" ht="21" customHeight="1" x14ac:dyDescent="0.3">
      <c r="J15" s="17" t="s">
        <v>80</v>
      </c>
    </row>
    <row r="16" spans="10:22" s="16" customFormat="1" ht="21" customHeight="1" x14ac:dyDescent="0.3">
      <c r="J16" s="42" t="s">
        <v>1</v>
      </c>
      <c r="K16" s="42" t="s">
        <v>89</v>
      </c>
      <c r="L16" s="45" t="s">
        <v>90</v>
      </c>
      <c r="M16" s="42" t="s">
        <v>86</v>
      </c>
      <c r="N16" s="42" t="s">
        <v>82</v>
      </c>
      <c r="O16" s="42" t="s">
        <v>91</v>
      </c>
      <c r="P16" s="42" t="s">
        <v>83</v>
      </c>
      <c r="Q16" s="43" t="s">
        <v>124</v>
      </c>
      <c r="R16" s="43" t="s">
        <v>84</v>
      </c>
      <c r="S16" s="43" t="s">
        <v>85</v>
      </c>
      <c r="T16" s="43" t="s">
        <v>88</v>
      </c>
      <c r="U16" s="43" t="s">
        <v>87</v>
      </c>
      <c r="V16" s="43" t="s">
        <v>92</v>
      </c>
    </row>
    <row r="17" spans="10:22" ht="21" customHeight="1" x14ac:dyDescent="0.3">
      <c r="J17" s="27">
        <f t="shared" ref="J17" si="0">ROW()-16</f>
        <v>1</v>
      </c>
      <c r="K17" s="28">
        <v>45080</v>
      </c>
      <c r="L17" s="29" t="s">
        <v>47</v>
      </c>
      <c r="M17" s="49">
        <v>26000</v>
      </c>
      <c r="N17" s="32">
        <v>2000000</v>
      </c>
      <c r="O17" s="46">
        <f>IFERROR(Table69[[#This Row],[USDT NHẬN]]/Table69[[#This Row],[GIÁ $ LÚC MUA]],0)</f>
        <v>3.2873109796186717E-3</v>
      </c>
      <c r="P17" s="47">
        <f>Table69[[#This Row],[VNĐ MUA]]/23400</f>
        <v>85.470085470085465</v>
      </c>
      <c r="Q17" s="32" t="s">
        <v>125</v>
      </c>
      <c r="R17" s="28"/>
      <c r="S17" s="44"/>
      <c r="T17" s="44">
        <f>IFERROR(Table69[[#This Row],[SỐ COIN]]*Table69[[#This Row],[GIÁ $ LÚC BÁN]],0)</f>
        <v>0</v>
      </c>
      <c r="U17" s="32">
        <f>IFERROR(Table69[[#This Row],[USDT LÚC BÁN]]*23400,0)</f>
        <v>0</v>
      </c>
      <c r="V17" s="48">
        <f>Table69[[#This Row],[VNĐ THU VỀ]]-Table69[[#This Row],[VNĐ MUA]]</f>
        <v>-2000000</v>
      </c>
    </row>
    <row r="18" spans="10:22" ht="21" customHeight="1" x14ac:dyDescent="0.3">
      <c r="J18" s="38">
        <f>ROW()-16</f>
        <v>2</v>
      </c>
      <c r="K18" s="28">
        <v>45080</v>
      </c>
      <c r="L18" s="29" t="s">
        <v>48</v>
      </c>
      <c r="M18" s="49">
        <v>6.7000000000000004E-2</v>
      </c>
      <c r="N18" s="32">
        <v>500000</v>
      </c>
      <c r="O18" s="46">
        <f>IFERROR(Table69[[#This Row],[USDT NHẬN]]/Table69[[#This Row],[GIÁ $ LÚC MUA]],0)</f>
        <v>318.9182293659905</v>
      </c>
      <c r="P18" s="47">
        <f>Table69[[#This Row],[VNĐ MUA]]/23400</f>
        <v>21.367521367521366</v>
      </c>
      <c r="Q18" s="32" t="s">
        <v>125</v>
      </c>
      <c r="R18" s="28"/>
      <c r="S18" s="44"/>
      <c r="T18" s="44">
        <f>IFERROR(Table69[[#This Row],[SỐ COIN]]*Table69[[#This Row],[GIÁ $ LÚC BÁN]],0)</f>
        <v>0</v>
      </c>
      <c r="U18" s="32">
        <f>IFERROR(Table69[[#This Row],[USDT LÚC BÁN]]*23400,0)</f>
        <v>0</v>
      </c>
      <c r="V18" s="32">
        <f>Table69[[#This Row],[VNĐ THU VỀ]]-Table69[[#This Row],[VNĐ MUA]]</f>
        <v>-500000</v>
      </c>
    </row>
    <row r="19" spans="10:22" ht="21" customHeight="1" x14ac:dyDescent="0.3">
      <c r="J19" s="38">
        <f>ROW()-16</f>
        <v>3</v>
      </c>
      <c r="K19" s="28">
        <v>45081</v>
      </c>
      <c r="L19" s="29" t="s">
        <v>130</v>
      </c>
      <c r="M19" s="49">
        <v>135</v>
      </c>
      <c r="N19" s="32">
        <v>500000</v>
      </c>
      <c r="O19" s="46">
        <f>IFERROR(Table69[[#This Row],[USDT NHẬN]]/Table69[[#This Row],[GIÁ $ LÚC MUA]],0)</f>
        <v>0.15827793605571383</v>
      </c>
      <c r="P19" s="47">
        <f>Table69[[#This Row],[VNĐ MUA]]/23400</f>
        <v>21.367521367521366</v>
      </c>
      <c r="Q19" s="32" t="s">
        <v>125</v>
      </c>
      <c r="R19" s="28"/>
      <c r="S19" s="44"/>
      <c r="T19" s="44">
        <f>IFERROR(Table69[[#This Row],[SỐ COIN]]*Table69[[#This Row],[GIÁ $ LÚC BÁN]],0)</f>
        <v>0</v>
      </c>
      <c r="U19" s="32">
        <f>IFERROR(Table69[[#This Row],[USDT LÚC BÁN]]*23400,0)</f>
        <v>0</v>
      </c>
      <c r="V19" s="32">
        <f>Table69[[#This Row],[VNĐ THU VỀ]]-Table69[[#This Row],[VNĐ MUA]]</f>
        <v>-500000</v>
      </c>
    </row>
    <row r="20" spans="10:22" ht="21" customHeight="1" x14ac:dyDescent="0.3">
      <c r="J20" s="137">
        <f>ROW()-16</f>
        <v>4</v>
      </c>
      <c r="K20" s="28">
        <v>45082</v>
      </c>
      <c r="L20" s="139" t="s">
        <v>130</v>
      </c>
      <c r="M20" s="140">
        <v>125</v>
      </c>
      <c r="N20" s="141">
        <v>2000000</v>
      </c>
      <c r="O20" s="142">
        <f>IFERROR(Table69[[#This Row],[USDT NHẬN]]/Table69[[#This Row],[GIÁ $ LÚC MUA]],0)</f>
        <v>0.68376068376068377</v>
      </c>
      <c r="P20" s="143">
        <f>Table69[[#This Row],[VNĐ MUA]]/23400</f>
        <v>85.470085470085465</v>
      </c>
      <c r="Q20" s="141" t="s">
        <v>125</v>
      </c>
      <c r="R20" s="138"/>
      <c r="S20" s="144"/>
      <c r="T20" s="144">
        <f>IFERROR(Table69[[#This Row],[SỐ COIN]]*Table69[[#This Row],[GIÁ $ LÚC BÁN]],0)</f>
        <v>0</v>
      </c>
      <c r="U20" s="141">
        <f>IFERROR(Table69[[#This Row],[USDT LÚC BÁN]]*23400,0)</f>
        <v>0</v>
      </c>
      <c r="V20" s="141">
        <f>Table69[[#This Row],[VNĐ THU VỀ]]-Table69[[#This Row],[VNĐ MUA]]</f>
        <v>-2000000</v>
      </c>
    </row>
  </sheetData>
  <mergeCells count="4">
    <mergeCell ref="L11:M11"/>
    <mergeCell ref="L8:M8"/>
    <mergeCell ref="L9:M9"/>
    <mergeCell ref="L10:M10"/>
  </mergeCells>
  <pageMargins left="0.7" right="0.7" top="0.75" bottom="0.75" header="0.3" footer="0.3"/>
  <pageSetup paperSize="9" orientation="portrait"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2">
        <x14:dataValidation type="list" allowBlank="1" showInputMessage="1" showErrorMessage="1" xr:uid="{31A21FCD-D576-4A9F-8881-731B09553071}">
          <x14:formula1>
            <xm:f>DANH_MUC!$V$9:$V$11</xm:f>
          </x14:formula1>
          <xm:sqref>L17:L20</xm:sqref>
        </x14:dataValidation>
        <x14:dataValidation type="list" allowBlank="1" showInputMessage="1" showErrorMessage="1" xr:uid="{B2447157-1649-4BA5-A153-9FFACB4CAE09}">
          <x14:formula1>
            <xm:f>DANH_MUC!$V$20:$V$21</xm:f>
          </x14:formula1>
          <xm:sqref>Q17:Q20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E4689-EE42-49CA-AFB3-D0C8CE5C086C}">
  <dimension ref="J7:V27"/>
  <sheetViews>
    <sheetView showGridLines="0" showRowColHeaders="0" zoomScaleNormal="100" workbookViewId="0"/>
  </sheetViews>
  <sheetFormatPr defaultRowHeight="21" customHeight="1" x14ac:dyDescent="0.3"/>
  <cols>
    <col min="1" max="9" width="8.88671875" style="1"/>
    <col min="10" max="10" width="7.6640625" style="1" customWidth="1"/>
    <col min="11" max="11" width="17.5546875" style="1" bestFit="1" customWidth="1"/>
    <col min="12" max="12" width="14" style="1" bestFit="1" customWidth="1"/>
    <col min="13" max="13" width="8.88671875" style="1"/>
    <col min="14" max="14" width="7.5546875" style="1" customWidth="1"/>
    <col min="15" max="15" width="13.88671875" style="1" bestFit="1" customWidth="1"/>
    <col min="16" max="16" width="14" style="1" bestFit="1" customWidth="1"/>
    <col min="17" max="18" width="8.88671875" style="1"/>
    <col min="19" max="19" width="19.88671875" style="1" customWidth="1"/>
    <col min="20" max="21" width="8.88671875" style="1"/>
    <col min="22" max="22" width="18.33203125" style="1" bestFit="1" customWidth="1"/>
    <col min="23" max="16384" width="8.88671875" style="1"/>
  </cols>
  <sheetData>
    <row r="7" spans="10:22" ht="34.799999999999997" customHeight="1" x14ac:dyDescent="0.3">
      <c r="J7" s="159" t="s">
        <v>0</v>
      </c>
      <c r="K7" s="159"/>
      <c r="L7" s="159"/>
      <c r="N7" s="160" t="s">
        <v>24</v>
      </c>
      <c r="O7" s="160"/>
      <c r="P7" s="160"/>
      <c r="R7" s="157" t="s">
        <v>41</v>
      </c>
      <c r="S7" s="157"/>
      <c r="U7" s="156" t="s">
        <v>46</v>
      </c>
      <c r="V7" s="156"/>
    </row>
    <row r="8" spans="10:22" ht="21" customHeight="1" x14ac:dyDescent="0.3">
      <c r="J8" s="5" t="s">
        <v>1</v>
      </c>
      <c r="K8" s="6" t="s">
        <v>0</v>
      </c>
      <c r="L8" s="7" t="s">
        <v>2</v>
      </c>
      <c r="M8" s="8"/>
      <c r="N8" s="9" t="s">
        <v>1</v>
      </c>
      <c r="O8" s="10" t="s">
        <v>24</v>
      </c>
      <c r="P8" s="11" t="s">
        <v>2</v>
      </c>
      <c r="Q8" s="8"/>
      <c r="R8" s="12" t="s">
        <v>1</v>
      </c>
      <c r="S8" s="13" t="s">
        <v>69</v>
      </c>
      <c r="T8" s="8"/>
      <c r="U8" s="14" t="s">
        <v>1</v>
      </c>
      <c r="V8" s="15" t="s">
        <v>70</v>
      </c>
    </row>
    <row r="9" spans="10:22" ht="21" customHeight="1" x14ac:dyDescent="0.3">
      <c r="J9" s="18">
        <v>1</v>
      </c>
      <c r="K9" s="19" t="s">
        <v>4</v>
      </c>
      <c r="L9" s="20" t="s">
        <v>5</v>
      </c>
      <c r="N9" s="18">
        <v>1</v>
      </c>
      <c r="O9" s="19" t="s">
        <v>26</v>
      </c>
      <c r="P9" s="20" t="s">
        <v>5</v>
      </c>
      <c r="R9" s="18">
        <v>1</v>
      </c>
      <c r="S9" s="19" t="s">
        <v>42</v>
      </c>
      <c r="U9" s="18">
        <v>1</v>
      </c>
      <c r="V9" s="19" t="s">
        <v>47</v>
      </c>
    </row>
    <row r="10" spans="10:22" ht="21" customHeight="1" x14ac:dyDescent="0.3">
      <c r="J10" s="18">
        <v>2</v>
      </c>
      <c r="K10" s="19" t="s">
        <v>6</v>
      </c>
      <c r="L10" s="20" t="s">
        <v>5</v>
      </c>
      <c r="M10" s="2"/>
      <c r="N10" s="18">
        <v>2</v>
      </c>
      <c r="O10" s="19" t="s">
        <v>27</v>
      </c>
      <c r="P10" s="20" t="s">
        <v>5</v>
      </c>
      <c r="R10" s="18">
        <v>2</v>
      </c>
      <c r="S10" s="19" t="s">
        <v>43</v>
      </c>
      <c r="U10" s="18">
        <v>2</v>
      </c>
      <c r="V10" s="19" t="s">
        <v>48</v>
      </c>
    </row>
    <row r="11" spans="10:22" ht="21" customHeight="1" x14ac:dyDescent="0.3">
      <c r="J11" s="18">
        <v>3</v>
      </c>
      <c r="K11" s="19" t="s">
        <v>7</v>
      </c>
      <c r="L11" s="20" t="s">
        <v>5</v>
      </c>
      <c r="N11" s="18">
        <v>3</v>
      </c>
      <c r="O11" s="19" t="s">
        <v>28</v>
      </c>
      <c r="P11" s="20" t="s">
        <v>5</v>
      </c>
      <c r="R11" s="18">
        <v>3</v>
      </c>
      <c r="S11" s="19" t="s">
        <v>44</v>
      </c>
      <c r="U11" s="18">
        <v>3</v>
      </c>
      <c r="V11" s="19" t="s">
        <v>130</v>
      </c>
    </row>
    <row r="12" spans="10:22" ht="21" customHeight="1" x14ac:dyDescent="0.3">
      <c r="J12" s="18">
        <v>4</v>
      </c>
      <c r="K12" s="19" t="s">
        <v>8</v>
      </c>
      <c r="L12" s="20" t="s">
        <v>5</v>
      </c>
      <c r="N12" s="18">
        <v>4</v>
      </c>
      <c r="O12" s="19" t="s">
        <v>20</v>
      </c>
      <c r="P12" s="20" t="s">
        <v>5</v>
      </c>
      <c r="R12" s="18">
        <v>4</v>
      </c>
      <c r="S12" s="19" t="s">
        <v>45</v>
      </c>
    </row>
    <row r="13" spans="10:22" ht="21" customHeight="1" x14ac:dyDescent="0.3">
      <c r="J13" s="18">
        <v>5</v>
      </c>
      <c r="K13" s="19" t="s">
        <v>9</v>
      </c>
      <c r="L13" s="20" t="s">
        <v>5</v>
      </c>
      <c r="N13" s="18">
        <v>5</v>
      </c>
      <c r="O13" s="19" t="s">
        <v>29</v>
      </c>
      <c r="P13" s="20" t="s">
        <v>56</v>
      </c>
      <c r="R13" s="18">
        <v>5</v>
      </c>
      <c r="S13" s="19" t="s">
        <v>123</v>
      </c>
    </row>
    <row r="14" spans="10:22" ht="21" customHeight="1" x14ac:dyDescent="0.3">
      <c r="J14" s="18">
        <v>6</v>
      </c>
      <c r="K14" s="19" t="s">
        <v>10</v>
      </c>
      <c r="L14" s="20" t="s">
        <v>5</v>
      </c>
      <c r="N14" s="18">
        <v>6</v>
      </c>
      <c r="O14" s="19" t="s">
        <v>30</v>
      </c>
      <c r="P14" s="20" t="s">
        <v>56</v>
      </c>
    </row>
    <row r="15" spans="10:22" ht="21" customHeight="1" x14ac:dyDescent="0.3">
      <c r="J15" s="18">
        <v>7</v>
      </c>
      <c r="K15" s="19" t="s">
        <v>11</v>
      </c>
      <c r="L15" s="20" t="s">
        <v>5</v>
      </c>
      <c r="N15" s="18">
        <v>7</v>
      </c>
      <c r="O15" s="19" t="s">
        <v>31</v>
      </c>
      <c r="P15" s="20" t="s">
        <v>56</v>
      </c>
    </row>
    <row r="16" spans="10:22" ht="21" customHeight="1" x14ac:dyDescent="0.3">
      <c r="J16" s="18">
        <v>8</v>
      </c>
      <c r="K16" s="19" t="s">
        <v>12</v>
      </c>
      <c r="L16" s="20" t="s">
        <v>5</v>
      </c>
      <c r="N16" s="18">
        <v>8</v>
      </c>
      <c r="O16" s="19" t="s">
        <v>32</v>
      </c>
      <c r="P16" s="20" t="s">
        <v>56</v>
      </c>
    </row>
    <row r="17" spans="10:22" ht="21" customHeight="1" x14ac:dyDescent="0.3">
      <c r="J17" s="18">
        <v>9</v>
      </c>
      <c r="K17" s="19" t="s">
        <v>13</v>
      </c>
      <c r="L17" s="20" t="s">
        <v>5</v>
      </c>
      <c r="N17" s="18">
        <v>9</v>
      </c>
      <c r="O17" s="19" t="s">
        <v>33</v>
      </c>
      <c r="P17" s="20" t="s">
        <v>57</v>
      </c>
    </row>
    <row r="18" spans="10:22" ht="21" customHeight="1" x14ac:dyDescent="0.3">
      <c r="J18" s="18">
        <v>10</v>
      </c>
      <c r="K18" s="19" t="s">
        <v>14</v>
      </c>
      <c r="L18" s="20" t="s">
        <v>5</v>
      </c>
      <c r="N18" s="18">
        <v>10</v>
      </c>
      <c r="O18" s="19" t="s">
        <v>36</v>
      </c>
      <c r="P18" s="20" t="s">
        <v>57</v>
      </c>
      <c r="R18" s="157" t="s">
        <v>71</v>
      </c>
      <c r="S18" s="157"/>
      <c r="U18" s="156" t="s">
        <v>71</v>
      </c>
      <c r="V18" s="156"/>
    </row>
    <row r="19" spans="10:22" ht="21" customHeight="1" x14ac:dyDescent="0.3">
      <c r="J19" s="18">
        <v>11</v>
      </c>
      <c r="K19" s="19" t="s">
        <v>18</v>
      </c>
      <c r="L19" s="20" t="s">
        <v>5</v>
      </c>
      <c r="N19" s="18">
        <v>11</v>
      </c>
      <c r="O19" s="19" t="s">
        <v>35</v>
      </c>
      <c r="P19" s="20" t="s">
        <v>57</v>
      </c>
      <c r="R19" s="12" t="s">
        <v>1</v>
      </c>
      <c r="S19" s="13" t="s">
        <v>128</v>
      </c>
      <c r="U19" s="14" t="s">
        <v>1</v>
      </c>
      <c r="V19" s="15" t="s">
        <v>127</v>
      </c>
    </row>
    <row r="20" spans="10:22" ht="21" customHeight="1" x14ac:dyDescent="0.3">
      <c r="J20" s="18">
        <v>12</v>
      </c>
      <c r="K20" s="19" t="s">
        <v>15</v>
      </c>
      <c r="L20" s="20" t="s">
        <v>5</v>
      </c>
      <c r="N20" s="18">
        <v>12</v>
      </c>
      <c r="O20" s="19" t="s">
        <v>34</v>
      </c>
      <c r="P20" s="20" t="s">
        <v>57</v>
      </c>
      <c r="R20" s="18">
        <v>1</v>
      </c>
      <c r="S20" s="19" t="s">
        <v>72</v>
      </c>
      <c r="U20" s="18">
        <v>1</v>
      </c>
      <c r="V20" s="19" t="s">
        <v>125</v>
      </c>
    </row>
    <row r="21" spans="10:22" ht="21" customHeight="1" x14ac:dyDescent="0.3">
      <c r="J21" s="18">
        <v>13</v>
      </c>
      <c r="K21" s="19" t="s">
        <v>16</v>
      </c>
      <c r="L21" s="20" t="s">
        <v>5</v>
      </c>
      <c r="N21" s="18">
        <v>13</v>
      </c>
      <c r="O21" s="19" t="s">
        <v>37</v>
      </c>
      <c r="P21" s="20" t="s">
        <v>23</v>
      </c>
      <c r="R21" s="18">
        <v>2</v>
      </c>
      <c r="S21" s="19" t="s">
        <v>73</v>
      </c>
      <c r="U21" s="18">
        <v>2</v>
      </c>
      <c r="V21" s="19" t="s">
        <v>126</v>
      </c>
    </row>
    <row r="22" spans="10:22" ht="21" customHeight="1" x14ac:dyDescent="0.3">
      <c r="J22" s="18">
        <v>14</v>
      </c>
      <c r="K22" s="19" t="s">
        <v>17</v>
      </c>
      <c r="L22" s="20" t="s">
        <v>5</v>
      </c>
      <c r="N22" s="18">
        <v>14</v>
      </c>
      <c r="O22" s="19" t="s">
        <v>38</v>
      </c>
      <c r="P22" s="20" t="s">
        <v>23</v>
      </c>
    </row>
    <row r="23" spans="10:22" ht="21" customHeight="1" x14ac:dyDescent="0.3">
      <c r="J23" s="18">
        <v>15</v>
      </c>
      <c r="K23" s="19" t="s">
        <v>19</v>
      </c>
      <c r="L23" s="20" t="s">
        <v>5</v>
      </c>
      <c r="N23" s="18">
        <v>15</v>
      </c>
      <c r="O23" s="19" t="s">
        <v>39</v>
      </c>
      <c r="P23" s="20" t="s">
        <v>23</v>
      </c>
      <c r="R23" s="158" t="s">
        <v>131</v>
      </c>
      <c r="S23" s="158"/>
      <c r="T23" s="158"/>
      <c r="U23" s="158"/>
      <c r="V23" s="158"/>
    </row>
    <row r="24" spans="10:22" ht="21" customHeight="1" x14ac:dyDescent="0.3">
      <c r="J24" s="18">
        <v>16</v>
      </c>
      <c r="K24" s="19" t="s">
        <v>20</v>
      </c>
      <c r="L24" s="20" t="s">
        <v>5</v>
      </c>
      <c r="N24" s="18">
        <v>16</v>
      </c>
      <c r="O24" s="19" t="s">
        <v>40</v>
      </c>
      <c r="P24" s="20" t="s">
        <v>23</v>
      </c>
      <c r="R24" s="164" t="s">
        <v>135</v>
      </c>
      <c r="S24" s="164"/>
      <c r="T24" s="161" t="s">
        <v>137</v>
      </c>
      <c r="U24" s="162"/>
      <c r="V24" s="163"/>
    </row>
    <row r="25" spans="10:22" ht="21" customHeight="1" x14ac:dyDescent="0.3">
      <c r="J25" s="18">
        <v>17</v>
      </c>
      <c r="K25" s="19" t="s">
        <v>21</v>
      </c>
      <c r="L25" s="20" t="s">
        <v>23</v>
      </c>
      <c r="R25" s="164" t="s">
        <v>134</v>
      </c>
      <c r="S25" s="164"/>
      <c r="T25" s="161" t="s">
        <v>136</v>
      </c>
      <c r="U25" s="162"/>
      <c r="V25" s="163"/>
    </row>
    <row r="26" spans="10:22" ht="21" customHeight="1" x14ac:dyDescent="0.3">
      <c r="J26" s="21">
        <v>18</v>
      </c>
      <c r="K26" s="22" t="s">
        <v>22</v>
      </c>
      <c r="L26" s="23" t="s">
        <v>23</v>
      </c>
      <c r="R26" s="164" t="s">
        <v>132</v>
      </c>
      <c r="S26" s="164"/>
      <c r="T26" s="161" t="s">
        <v>138</v>
      </c>
      <c r="U26" s="162"/>
      <c r="V26" s="163"/>
    </row>
    <row r="27" spans="10:22" ht="21" customHeight="1" x14ac:dyDescent="0.3">
      <c r="J27" s="3"/>
      <c r="K27" s="3"/>
      <c r="L27" s="3"/>
      <c r="R27" s="164" t="s">
        <v>133</v>
      </c>
      <c r="S27" s="164"/>
      <c r="T27" s="161" t="s">
        <v>139</v>
      </c>
      <c r="U27" s="162"/>
      <c r="V27" s="163"/>
    </row>
  </sheetData>
  <mergeCells count="15">
    <mergeCell ref="T24:V24"/>
    <mergeCell ref="T25:V25"/>
    <mergeCell ref="T26:V26"/>
    <mergeCell ref="T27:V27"/>
    <mergeCell ref="R24:S24"/>
    <mergeCell ref="R25:S25"/>
    <mergeCell ref="R26:S26"/>
    <mergeCell ref="R27:S27"/>
    <mergeCell ref="U18:V18"/>
    <mergeCell ref="R18:S18"/>
    <mergeCell ref="R23:V23"/>
    <mergeCell ref="J7:L7"/>
    <mergeCell ref="N7:P7"/>
    <mergeCell ref="R7:S7"/>
    <mergeCell ref="U7:V7"/>
  </mergeCells>
  <pageMargins left="0.7" right="0.7" top="0.75" bottom="0.75" header="0.3" footer="0.3"/>
  <pageSetup paperSize="9" orientation="portrait" verticalDpi="0" r:id="rId1"/>
  <drawing r:id="rId2"/>
  <tableParts count="6">
    <tablePart r:id="rId3"/>
    <tablePart r:id="rId4"/>
    <tablePart r:id="rId5"/>
    <tablePart r:id="rId6"/>
    <tablePart r:id="rId7"/>
    <tablePart r:id="rId8"/>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E981A-386F-4EED-9838-B7AC1FAB0920}">
  <dimension ref="H10:X79"/>
  <sheetViews>
    <sheetView showGridLines="0" showRowColHeaders="0" zoomScale="90" zoomScaleNormal="90" workbookViewId="0">
      <selection activeCell="A24" sqref="A24"/>
    </sheetView>
  </sheetViews>
  <sheetFormatPr defaultRowHeight="14.4" customHeight="1" x14ac:dyDescent="0.3"/>
  <cols>
    <col min="1" max="7" width="8.88671875" style="1"/>
    <col min="8" max="8" width="17.6640625" style="1" customWidth="1"/>
    <col min="9" max="10" width="12.5546875" style="1" bestFit="1" customWidth="1"/>
    <col min="11" max="11" width="13.33203125" style="1" bestFit="1" customWidth="1"/>
    <col min="12" max="12" width="18.109375" style="1" bestFit="1" customWidth="1"/>
    <col min="13" max="13" width="11" style="1" bestFit="1" customWidth="1"/>
    <col min="14" max="14" width="9.21875" style="1" bestFit="1" customWidth="1"/>
    <col min="15" max="15" width="14.33203125" style="1" bestFit="1" customWidth="1"/>
    <col min="16" max="16" width="5.21875" style="1" customWidth="1"/>
    <col min="17" max="17" width="13.33203125" style="1" bestFit="1" customWidth="1"/>
    <col min="18" max="18" width="18.109375" style="1" bestFit="1" customWidth="1"/>
    <col min="19" max="19" width="8.6640625" style="1" bestFit="1" customWidth="1"/>
    <col min="20" max="20" width="11.33203125" style="1" bestFit="1" customWidth="1"/>
    <col min="21" max="21" width="16.44140625" style="1" bestFit="1" customWidth="1"/>
    <col min="22" max="22" width="25" style="1" bestFit="1" customWidth="1"/>
    <col min="23" max="23" width="48.21875" style="1" bestFit="1" customWidth="1"/>
    <col min="24" max="24" width="10.21875" style="1" customWidth="1"/>
    <col min="25" max="16384" width="8.88671875" style="1"/>
  </cols>
  <sheetData>
    <row r="10" spans="9:22" ht="14.4" customHeight="1" thickBot="1" x14ac:dyDescent="0.35"/>
    <row r="11" spans="9:22" ht="14.4" customHeight="1" x14ac:dyDescent="0.3">
      <c r="I11" s="171" t="s">
        <v>94</v>
      </c>
      <c r="J11" s="172"/>
      <c r="K11" s="172"/>
      <c r="L11" s="93"/>
      <c r="M11" s="166" t="s">
        <v>95</v>
      </c>
      <c r="N11" s="166"/>
      <c r="O11" s="167"/>
      <c r="Q11" s="173" t="s">
        <v>96</v>
      </c>
      <c r="R11" s="173"/>
      <c r="T11" s="165" t="s">
        <v>97</v>
      </c>
      <c r="U11" s="165"/>
    </row>
    <row r="12" spans="9:22" ht="14.4" customHeight="1" x14ac:dyDescent="0.3">
      <c r="I12" s="94" t="s">
        <v>103</v>
      </c>
      <c r="J12" s="52" t="s">
        <v>98</v>
      </c>
      <c r="K12" s="52" t="s">
        <v>104</v>
      </c>
      <c r="L12" s="92"/>
      <c r="M12" s="52" t="s">
        <v>103</v>
      </c>
      <c r="N12" s="52" t="s">
        <v>98</v>
      </c>
      <c r="O12" s="95" t="s">
        <v>104</v>
      </c>
      <c r="Q12" s="55" t="s">
        <v>98</v>
      </c>
      <c r="R12" s="55" t="s">
        <v>99</v>
      </c>
      <c r="T12" s="55" t="s">
        <v>98</v>
      </c>
      <c r="U12" s="55" t="s">
        <v>101</v>
      </c>
      <c r="V12" s="60"/>
    </row>
    <row r="13" spans="9:22" ht="14.4" customHeight="1" x14ac:dyDescent="0.3">
      <c r="I13" s="96" t="s">
        <v>102</v>
      </c>
      <c r="J13" s="50" t="s">
        <v>5</v>
      </c>
      <c r="K13" s="62">
        <f>(GETPIVOTDATA("SỐ TIỀN THU",$Q$12,"QUỸ - TÀI KHOẢN","SO")-GETPIVOTDATA("SỐ TIỀN CHI",$T$12,"QUỸ - TÀI KHOẢN","SO"))+O13</f>
        <v>380000</v>
      </c>
      <c r="L13" s="92"/>
      <c r="M13" s="51" t="s">
        <v>102</v>
      </c>
      <c r="N13" s="50" t="s">
        <v>5</v>
      </c>
      <c r="O13" s="97">
        <v>4000000</v>
      </c>
      <c r="Q13" s="58" t="s">
        <v>57</v>
      </c>
      <c r="R13" s="59">
        <v>4950000</v>
      </c>
      <c r="T13" s="61" t="s">
        <v>5</v>
      </c>
      <c r="U13" s="66">
        <v>27900000</v>
      </c>
      <c r="V13" s="60"/>
    </row>
    <row r="14" spans="9:22" ht="14.4" customHeight="1" x14ac:dyDescent="0.3">
      <c r="I14" s="96" t="s">
        <v>105</v>
      </c>
      <c r="J14" s="50" t="s">
        <v>56</v>
      </c>
      <c r="K14" s="62">
        <f>U16</f>
        <v>20750000</v>
      </c>
      <c r="L14" s="92"/>
      <c r="M14" s="51" t="s">
        <v>105</v>
      </c>
      <c r="N14" s="50" t="s">
        <v>56</v>
      </c>
      <c r="O14" s="97">
        <v>10000000</v>
      </c>
      <c r="Q14" s="58" t="s">
        <v>5</v>
      </c>
      <c r="R14" s="59">
        <v>24280000</v>
      </c>
      <c r="T14" s="61" t="s">
        <v>23</v>
      </c>
      <c r="U14" s="66">
        <v>4080000</v>
      </c>
      <c r="V14" s="60"/>
    </row>
    <row r="15" spans="9:22" ht="14.4" customHeight="1" x14ac:dyDescent="0.3">
      <c r="I15" s="96" t="s">
        <v>106</v>
      </c>
      <c r="J15" s="50" t="s">
        <v>57</v>
      </c>
      <c r="K15" s="62">
        <f>U17</f>
        <v>8950000</v>
      </c>
      <c r="L15" s="92"/>
      <c r="M15" s="51" t="s">
        <v>106</v>
      </c>
      <c r="N15" s="50" t="s">
        <v>57</v>
      </c>
      <c r="O15" s="97">
        <v>4000000</v>
      </c>
      <c r="Q15" s="58" t="s">
        <v>23</v>
      </c>
      <c r="R15" s="59">
        <v>3000000</v>
      </c>
      <c r="T15" s="56" t="s">
        <v>100</v>
      </c>
      <c r="U15" s="57">
        <v>31980000</v>
      </c>
      <c r="V15" s="60"/>
    </row>
    <row r="16" spans="9:22" ht="14.4" customHeight="1" x14ac:dyDescent="0.3">
      <c r="I16" s="96" t="s">
        <v>107</v>
      </c>
      <c r="J16" s="50" t="s">
        <v>23</v>
      </c>
      <c r="K16" s="62">
        <f>(GETPIVOTDATA("SỐ TIỀN THU",$Q$12,"QUỸ - TÀI KHOẢN","TD")-GETPIVOTDATA("SỐ TIỀN CHI",$T$12,"QUỸ - TÀI KHOẢN","TD"))+O16</f>
        <v>920000</v>
      </c>
      <c r="L16" s="92"/>
      <c r="M16" s="51" t="s">
        <v>107</v>
      </c>
      <c r="N16" s="50" t="s">
        <v>23</v>
      </c>
      <c r="O16" s="97">
        <v>2000000</v>
      </c>
      <c r="Q16" s="58" t="s">
        <v>56</v>
      </c>
      <c r="R16" s="59">
        <v>10750000</v>
      </c>
      <c r="T16" s="65" t="s">
        <v>56</v>
      </c>
      <c r="U16" s="82">
        <f>TIET_KIEM!Q9</f>
        <v>20750000</v>
      </c>
      <c r="V16" s="60"/>
    </row>
    <row r="17" spans="9:22" ht="14.4" customHeight="1" thickBot="1" x14ac:dyDescent="0.35">
      <c r="I17" s="98" t="s">
        <v>100</v>
      </c>
      <c r="J17" s="99"/>
      <c r="K17" s="100">
        <f>SUM(K13:K16)</f>
        <v>31000000</v>
      </c>
      <c r="L17" s="101"/>
      <c r="M17" s="99" t="s">
        <v>100</v>
      </c>
      <c r="N17" s="99"/>
      <c r="O17" s="102">
        <f>SUM(O13:O16)</f>
        <v>20000000</v>
      </c>
      <c r="Q17" s="56" t="s">
        <v>100</v>
      </c>
      <c r="R17" s="57">
        <v>42980000</v>
      </c>
      <c r="T17" s="65" t="s">
        <v>57</v>
      </c>
      <c r="U17" s="82">
        <f>DAU_TU!N8</f>
        <v>8950000</v>
      </c>
      <c r="V17" s="60"/>
    </row>
    <row r="18" spans="9:22" ht="14.4" customHeight="1" x14ac:dyDescent="0.3">
      <c r="Q18"/>
      <c r="R18"/>
      <c r="T18" s="60"/>
      <c r="U18" s="60"/>
      <c r="V18" s="60"/>
    </row>
    <row r="19" spans="9:22" ht="14.4" customHeight="1" x14ac:dyDescent="0.3">
      <c r="N19" s="169" t="s">
        <v>113</v>
      </c>
      <c r="O19" s="169"/>
      <c r="P19" s="60"/>
      <c r="T19" s="60"/>
      <c r="U19" s="60"/>
      <c r="V19" s="60"/>
    </row>
    <row r="20" spans="9:22" ht="14.4" customHeight="1" x14ac:dyDescent="0.3">
      <c r="I20" s="70" t="s">
        <v>52</v>
      </c>
      <c r="J20" s="70" t="s">
        <v>113</v>
      </c>
      <c r="K20" s="70" t="s">
        <v>114</v>
      </c>
      <c r="L20" s="70" t="s">
        <v>115</v>
      </c>
      <c r="N20" s="53" t="s">
        <v>52</v>
      </c>
      <c r="O20" s="56" t="s">
        <v>109</v>
      </c>
      <c r="P20" s="60"/>
      <c r="Q20" s="55" t="s">
        <v>110</v>
      </c>
      <c r="R20" s="55" t="s">
        <v>109</v>
      </c>
      <c r="T20" s="69" t="s">
        <v>111</v>
      </c>
      <c r="U20" s="56" t="s">
        <v>112</v>
      </c>
      <c r="V20" s="60"/>
    </row>
    <row r="21" spans="9:22" ht="14.4" customHeight="1" x14ac:dyDescent="0.3">
      <c r="I21" s="71">
        <v>1</v>
      </c>
      <c r="J21" s="76">
        <f>IFERROR(GETPIVOTDATA("SỐ TIỀN THU",$N$20,"THÁNG",1),0)</f>
        <v>7400000</v>
      </c>
      <c r="K21" s="77">
        <f>IFERROR(GETPIVOTDATA("SỐ TIỀN CHI",$N$35,"THÁNG",1),0)</f>
        <v>3800000</v>
      </c>
      <c r="L21" s="147">
        <f>J21-K21</f>
        <v>3600000</v>
      </c>
      <c r="N21" s="74">
        <v>6</v>
      </c>
      <c r="O21" s="75">
        <v>6980000</v>
      </c>
      <c r="P21" s="60"/>
      <c r="Q21" s="58" t="s">
        <v>33</v>
      </c>
      <c r="R21" s="64">
        <v>2600000</v>
      </c>
      <c r="T21" s="61" t="s">
        <v>13</v>
      </c>
      <c r="U21" s="68">
        <v>16500000</v>
      </c>
      <c r="V21" s="60"/>
    </row>
    <row r="22" spans="9:22" ht="14.4" customHeight="1" x14ac:dyDescent="0.3">
      <c r="I22" s="71">
        <v>2</v>
      </c>
      <c r="J22" s="76">
        <f>IFERROR(GETPIVOTDATA("SỐ TIỀN THU",$N$20,"THÁNG",2),0)</f>
        <v>7300000</v>
      </c>
      <c r="K22" s="77">
        <f>IFERROR(GETPIVOTDATA("SỐ TIỀN CHI",$N$35,"THÁNG",2),0)</f>
        <v>7700000</v>
      </c>
      <c r="L22" s="147">
        <f t="shared" ref="L22:L32" si="0">J22-K22</f>
        <v>-400000</v>
      </c>
      <c r="N22" s="74">
        <v>1</v>
      </c>
      <c r="O22" s="75">
        <v>7400000</v>
      </c>
      <c r="P22" s="60"/>
      <c r="Q22" s="58" t="s">
        <v>28</v>
      </c>
      <c r="R22" s="64">
        <v>1900000</v>
      </c>
      <c r="T22" s="61" t="s">
        <v>12</v>
      </c>
      <c r="U22" s="68">
        <v>2800000</v>
      </c>
      <c r="V22" s="60"/>
    </row>
    <row r="23" spans="9:22" ht="14.4" customHeight="1" x14ac:dyDescent="0.3">
      <c r="I23" s="71">
        <v>3</v>
      </c>
      <c r="J23" s="76">
        <f>IFERROR(GETPIVOTDATA("SỐ TIỀN THU",$N$20,"THÁNG",3),0)</f>
        <v>7950000</v>
      </c>
      <c r="K23" s="77">
        <f>IFERROR(GETPIVOTDATA("SỐ TIỀN CHI",$N$35,"THÁNG",3),0)</f>
        <v>5000000</v>
      </c>
      <c r="L23" s="147">
        <f t="shared" si="0"/>
        <v>2950000</v>
      </c>
      <c r="N23" s="74">
        <v>2</v>
      </c>
      <c r="O23" s="75">
        <v>7300000</v>
      </c>
      <c r="P23" s="60"/>
      <c r="Q23" s="58" t="s">
        <v>37</v>
      </c>
      <c r="R23" s="64">
        <v>2200000</v>
      </c>
      <c r="T23" s="61" t="s">
        <v>10</v>
      </c>
      <c r="U23" s="68">
        <v>2400000</v>
      </c>
      <c r="V23" s="60"/>
    </row>
    <row r="24" spans="9:22" ht="14.4" customHeight="1" x14ac:dyDescent="0.3">
      <c r="I24" s="71">
        <v>4</v>
      </c>
      <c r="J24" s="76">
        <f>IFERROR(GETPIVOTDATA("SỐ TIỀN THU",$N$20,"THÁNG",4),0)</f>
        <v>6400000</v>
      </c>
      <c r="K24" s="77">
        <f>IFERROR(GETPIVOTDATA("SỐ TIỀN CHI",$N$35,"THÁNG",4),0)</f>
        <v>5200000</v>
      </c>
      <c r="L24" s="147">
        <f t="shared" si="0"/>
        <v>1200000</v>
      </c>
      <c r="N24" s="74">
        <v>3</v>
      </c>
      <c r="O24" s="75">
        <v>7950000</v>
      </c>
      <c r="P24" s="60"/>
      <c r="Q24" s="58" t="s">
        <v>29</v>
      </c>
      <c r="R24" s="64">
        <v>5200000</v>
      </c>
      <c r="S24" s="60"/>
      <c r="T24" s="61" t="s">
        <v>22</v>
      </c>
      <c r="U24" s="68">
        <v>1180000</v>
      </c>
      <c r="V24" s="60"/>
    </row>
    <row r="25" spans="9:22" ht="14.4" customHeight="1" x14ac:dyDescent="0.3">
      <c r="I25" s="71">
        <v>5</v>
      </c>
      <c r="J25" s="76">
        <f>IFERROR(GETPIVOTDATA("SỐ TIỀN THU",$N$20,"THÁNG",5),0)</f>
        <v>6950000</v>
      </c>
      <c r="K25" s="77">
        <f>IFERROR(GETPIVOTDATA("SỐ TIỀN CHI",$N$35,"THÁNG",5),0)</f>
        <v>4980000</v>
      </c>
      <c r="L25" s="147">
        <f t="shared" si="0"/>
        <v>1970000</v>
      </c>
      <c r="N25" s="74">
        <v>4</v>
      </c>
      <c r="O25" s="75">
        <v>6400000</v>
      </c>
      <c r="P25" s="60"/>
      <c r="Q25" s="58" t="s">
        <v>26</v>
      </c>
      <c r="R25" s="64">
        <v>22380000</v>
      </c>
      <c r="S25" s="60"/>
      <c r="T25" s="61" t="s">
        <v>21</v>
      </c>
      <c r="U25" s="68">
        <v>2900000</v>
      </c>
      <c r="V25" s="60"/>
    </row>
    <row r="26" spans="9:22" ht="14.4" customHeight="1" x14ac:dyDescent="0.3">
      <c r="I26" s="71">
        <v>6</v>
      </c>
      <c r="J26" s="76">
        <f>IFERROR(GETPIVOTDATA("SỐ TIỀN THU",$N$20,"THÁNG",6),0)</f>
        <v>6980000</v>
      </c>
      <c r="K26" s="77">
        <f>IFERROR(GETPIVOTDATA("SỐ TIỀN CHI",$N$35,"THÁNG",6),0)</f>
        <v>5300000</v>
      </c>
      <c r="L26" s="147">
        <f t="shared" si="0"/>
        <v>1680000</v>
      </c>
      <c r="N26" s="74">
        <v>5</v>
      </c>
      <c r="O26" s="75">
        <v>6950000</v>
      </c>
      <c r="P26" s="60"/>
      <c r="Q26" s="58" t="s">
        <v>34</v>
      </c>
      <c r="R26" s="64">
        <v>2350000</v>
      </c>
      <c r="S26" s="60"/>
      <c r="T26" s="61" t="s">
        <v>4</v>
      </c>
      <c r="U26" s="68">
        <v>3100000</v>
      </c>
      <c r="V26" s="60"/>
    </row>
    <row r="27" spans="9:22" ht="14.4" customHeight="1" x14ac:dyDescent="0.3">
      <c r="I27" s="71">
        <v>7</v>
      </c>
      <c r="J27" s="76">
        <f>IFERROR(GETPIVOTDATA("SỐ TIỀN THU",$N$20,"THÁNG",7),0)</f>
        <v>0</v>
      </c>
      <c r="K27" s="77">
        <f>IFERROR(GETPIVOTDATA("SỐ TIỀN CHI",$N$35,"THÁNG",7),0)</f>
        <v>0</v>
      </c>
      <c r="L27" s="147">
        <f t="shared" si="0"/>
        <v>0</v>
      </c>
      <c r="N27" s="54" t="s">
        <v>116</v>
      </c>
      <c r="O27" s="63">
        <v>42980000</v>
      </c>
      <c r="P27" s="60"/>
      <c r="Q27" s="58" t="s">
        <v>30</v>
      </c>
      <c r="R27" s="64">
        <v>2800000</v>
      </c>
      <c r="S27" s="60"/>
      <c r="T27" s="61" t="s">
        <v>16</v>
      </c>
      <c r="U27" s="68">
        <v>1100000</v>
      </c>
      <c r="V27" s="60"/>
    </row>
    <row r="28" spans="9:22" ht="14.4" customHeight="1" x14ac:dyDescent="0.3">
      <c r="I28" s="71">
        <v>8</v>
      </c>
      <c r="J28" s="76">
        <f>IFERROR(GETPIVOTDATA("SỐ TIỀN THU",$N$20,"THÁNG",8),0)</f>
        <v>0</v>
      </c>
      <c r="K28" s="77">
        <f>IFERROR(GETPIVOTDATA("SỐ TIỀN CHI",$N$35,"THÁNG",8),0)</f>
        <v>0</v>
      </c>
      <c r="L28" s="147">
        <f t="shared" si="0"/>
        <v>0</v>
      </c>
      <c r="N28" s="60"/>
      <c r="O28" s="60"/>
      <c r="P28" s="60"/>
      <c r="Q28" s="58" t="s">
        <v>32</v>
      </c>
      <c r="R28" s="64">
        <v>2750000</v>
      </c>
      <c r="S28" s="60"/>
      <c r="T28" s="61" t="s">
        <v>19</v>
      </c>
      <c r="U28" s="68">
        <v>2000000</v>
      </c>
      <c r="V28" s="60"/>
    </row>
    <row r="29" spans="9:22" ht="15" thickBot="1" x14ac:dyDescent="0.35">
      <c r="I29" s="71">
        <v>9</v>
      </c>
      <c r="J29" s="76">
        <f>IFERROR(GETPIVOTDATA("SỐ TIỀN THU",$N$20,"THÁNG",9),0)</f>
        <v>0</v>
      </c>
      <c r="K29" s="77">
        <f>IFERROR(GETPIVOTDATA("SỐ TIỀN CHI",$N$35,"THÁNG",9),0)</f>
        <v>0</v>
      </c>
      <c r="L29" s="147">
        <f t="shared" si="0"/>
        <v>0</v>
      </c>
      <c r="N29" s="60"/>
      <c r="O29" s="60"/>
      <c r="P29" s="60"/>
      <c r="Q29" s="58" t="s">
        <v>38</v>
      </c>
      <c r="R29" s="64">
        <v>800000</v>
      </c>
      <c r="S29" s="60"/>
      <c r="T29" s="56" t="s">
        <v>100</v>
      </c>
      <c r="U29" s="67">
        <v>31980000</v>
      </c>
      <c r="V29" s="60"/>
    </row>
    <row r="30" spans="9:22" ht="14.4" customHeight="1" x14ac:dyDescent="0.3">
      <c r="I30" s="71">
        <v>10</v>
      </c>
      <c r="J30" s="76">
        <f>IFERROR(GETPIVOTDATA("SỐ TIỀN THU",$N$20,"THÁNG",10),0)</f>
        <v>0</v>
      </c>
      <c r="K30" s="77">
        <f>IFERROR(GETPIVOTDATA("SỐ TIỀN CHI",$N$35,"THÁNG",10),0)</f>
        <v>0</v>
      </c>
      <c r="L30" s="147">
        <f t="shared" si="0"/>
        <v>0</v>
      </c>
      <c r="N30" s="60"/>
      <c r="O30" s="60"/>
      <c r="P30" s="103"/>
      <c r="Q30" s="56" t="s">
        <v>100</v>
      </c>
      <c r="R30" s="67">
        <v>42980000</v>
      </c>
      <c r="S30" s="104"/>
      <c r="T30"/>
      <c r="U30"/>
      <c r="V30" s="60"/>
    </row>
    <row r="31" spans="9:22" ht="14.4" customHeight="1" x14ac:dyDescent="0.3">
      <c r="I31" s="71">
        <v>11</v>
      </c>
      <c r="J31" s="76">
        <f>IFERROR(GETPIVOTDATA("SỐ TIỀN THU",$N$20,"THÁNG",11),0)</f>
        <v>0</v>
      </c>
      <c r="K31" s="77">
        <f>IFERROR(GETPIVOTDATA("SỐ TIỀN CHI",$N$35,"THÁNG",11),0)</f>
        <v>0</v>
      </c>
      <c r="L31" s="147">
        <f t="shared" si="0"/>
        <v>0</v>
      </c>
      <c r="N31" s="60"/>
      <c r="O31" s="60"/>
      <c r="P31" s="105"/>
      <c r="Q31" s="92"/>
      <c r="R31" s="92"/>
      <c r="S31" s="106"/>
      <c r="T31"/>
      <c r="U31"/>
      <c r="V31" s="60"/>
    </row>
    <row r="32" spans="9:22" ht="14.4" customHeight="1" x14ac:dyDescent="0.3">
      <c r="I32" s="71">
        <v>12</v>
      </c>
      <c r="J32" s="76">
        <f>IFERROR(GETPIVOTDATA("SỐ TIỀN THU",$N$20,"THÁNG",12),0)</f>
        <v>0</v>
      </c>
      <c r="K32" s="77">
        <f>IFERROR(GETPIVOTDATA("SỐ TIỀN CHI",$N$35,"THÁNG",12),0)</f>
        <v>0</v>
      </c>
      <c r="L32" s="147">
        <f t="shared" si="0"/>
        <v>0</v>
      </c>
      <c r="N32" s="60"/>
      <c r="O32" s="60"/>
      <c r="P32" s="105"/>
      <c r="S32" s="106"/>
      <c r="T32"/>
      <c r="U32"/>
      <c r="V32" s="60"/>
    </row>
    <row r="33" spans="9:24" ht="14.4" customHeight="1" x14ac:dyDescent="0.3">
      <c r="I33" s="78" t="s">
        <v>108</v>
      </c>
      <c r="J33" s="79">
        <f t="shared" ref="J33:L33" si="1">SUM(J21:J32)</f>
        <v>42980000</v>
      </c>
      <c r="K33" s="80">
        <f t="shared" si="1"/>
        <v>31980000</v>
      </c>
      <c r="L33" s="148">
        <f t="shared" si="1"/>
        <v>11000000</v>
      </c>
      <c r="N33" s="60"/>
      <c r="O33" s="60"/>
      <c r="P33" s="105"/>
      <c r="S33" s="106"/>
      <c r="T33"/>
      <c r="U33"/>
      <c r="V33" s="60"/>
    </row>
    <row r="34" spans="9:24" ht="14.4" customHeight="1" x14ac:dyDescent="0.3">
      <c r="I34" s="60"/>
      <c r="J34" s="60"/>
      <c r="K34" s="60"/>
      <c r="N34" s="170" t="s">
        <v>114</v>
      </c>
      <c r="O34" s="170"/>
      <c r="P34" s="105"/>
      <c r="S34" s="107"/>
      <c r="T34"/>
      <c r="U34"/>
      <c r="V34" s="60"/>
      <c r="W34" s="60"/>
      <c r="X34" s="60"/>
    </row>
    <row r="35" spans="9:24" x14ac:dyDescent="0.3">
      <c r="I35" s="60"/>
      <c r="J35" s="60"/>
      <c r="K35" s="60"/>
      <c r="N35" s="53" t="s">
        <v>52</v>
      </c>
      <c r="O35" s="56" t="s">
        <v>112</v>
      </c>
      <c r="P35" s="108"/>
      <c r="S35" s="107"/>
      <c r="T35"/>
      <c r="U35"/>
      <c r="V35" s="60"/>
      <c r="W35" s="60"/>
      <c r="X35" s="60"/>
    </row>
    <row r="36" spans="9:24" x14ac:dyDescent="0.3">
      <c r="I36" s="60"/>
      <c r="J36" s="60"/>
      <c r="K36" s="60"/>
      <c r="N36" s="73">
        <v>6</v>
      </c>
      <c r="O36" s="72">
        <v>5300000</v>
      </c>
      <c r="P36" s="108"/>
      <c r="Q36" s="90" t="s">
        <v>122</v>
      </c>
      <c r="R36" s="90" t="s">
        <v>146</v>
      </c>
      <c r="S36" s="107"/>
      <c r="T36" s="60"/>
      <c r="U36" s="60"/>
      <c r="V36" s="60"/>
      <c r="W36" s="60"/>
      <c r="X36" s="60"/>
    </row>
    <row r="37" spans="9:24" ht="14.4" customHeight="1" x14ac:dyDescent="0.3">
      <c r="I37" s="168" t="s">
        <v>121</v>
      </c>
      <c r="J37" s="168"/>
      <c r="K37" s="69" t="s">
        <v>111</v>
      </c>
      <c r="L37" s="56" t="s">
        <v>112</v>
      </c>
      <c r="N37" s="73">
        <v>1</v>
      </c>
      <c r="O37" s="72">
        <v>3800000</v>
      </c>
      <c r="P37" s="108"/>
      <c r="Q37" s="88" t="s">
        <v>42</v>
      </c>
      <c r="R37" s="89">
        <f>SUMIFS(Table6[SỐ TIỀN GỬI
(4)],Table6[DANH MỤC GTK
(2)],"AGRIBANK",Table6[TRẠNG THÁI
(7)],"Đang gửi")</f>
        <v>3000000</v>
      </c>
      <c r="S37" s="107"/>
      <c r="T37" s="60"/>
      <c r="U37" s="60"/>
      <c r="V37" s="60"/>
      <c r="W37" s="60"/>
      <c r="X37" s="60"/>
    </row>
    <row r="38" spans="9:24" x14ac:dyDescent="0.3">
      <c r="I38" s="50" t="s">
        <v>5</v>
      </c>
      <c r="J38" s="84">
        <f>IFERROR(K13/K17,0)</f>
        <v>1.2258064516129033E-2</v>
      </c>
      <c r="K38" s="61" t="s">
        <v>13</v>
      </c>
      <c r="L38" s="85">
        <v>0.51594746716697937</v>
      </c>
      <c r="N38" s="73">
        <v>2</v>
      </c>
      <c r="O38" s="72">
        <v>7700000</v>
      </c>
      <c r="P38" s="108"/>
      <c r="Q38" s="88" t="s">
        <v>43</v>
      </c>
      <c r="R38" s="89">
        <f>SUMIFS(Table6[SỐ TIỀN GỬI
(4)],Table6[DANH MỤC GTK
(2)],"BIDV",Table6[TRẠNG THÁI
(7)],"Đang gửi")</f>
        <v>2000000</v>
      </c>
      <c r="S38" s="107"/>
      <c r="T38" s="60"/>
      <c r="U38" s="60"/>
      <c r="V38" s="60"/>
      <c r="W38" s="60"/>
      <c r="X38" s="60"/>
    </row>
    <row r="39" spans="9:24" x14ac:dyDescent="0.3">
      <c r="I39" s="50" t="s">
        <v>56</v>
      </c>
      <c r="J39" s="84">
        <f>IFERROR(K14/K17,0)</f>
        <v>0.66935483870967738</v>
      </c>
      <c r="K39" s="61" t="s">
        <v>12</v>
      </c>
      <c r="L39" s="85">
        <v>8.7554721701063168E-2</v>
      </c>
      <c r="N39" s="73">
        <v>3</v>
      </c>
      <c r="O39" s="72">
        <v>5000000</v>
      </c>
      <c r="P39" s="108"/>
      <c r="Q39" s="88" t="s">
        <v>45</v>
      </c>
      <c r="R39" s="89">
        <f>SUMIFS(Table6[SỐ TIỀN GỬI
(4)],Table6[DANH MỤC GTK
(2)],"MB",Table6[TRẠNG THÁI
(7)],"Đang gửi")</f>
        <v>4000000</v>
      </c>
      <c r="S39" s="107"/>
      <c r="T39" s="60"/>
      <c r="U39" s="60"/>
      <c r="V39" s="60"/>
      <c r="W39" s="60"/>
      <c r="X39" s="60"/>
    </row>
    <row r="40" spans="9:24" x14ac:dyDescent="0.3">
      <c r="I40" s="50" t="s">
        <v>57</v>
      </c>
      <c r="J40" s="84">
        <f>IFERROR(K15/K17,0)</f>
        <v>0.28870967741935483</v>
      </c>
      <c r="K40" s="61" t="s">
        <v>10</v>
      </c>
      <c r="L40" s="85">
        <v>7.5046904315197005E-2</v>
      </c>
      <c r="N40" s="73">
        <v>4</v>
      </c>
      <c r="O40" s="72">
        <v>5200000</v>
      </c>
      <c r="P40" s="108"/>
      <c r="Q40" s="88" t="s">
        <v>44</v>
      </c>
      <c r="R40" s="89">
        <f>SUMIFS(Table6[SỐ TIỀN GỬI
(4)],Table6[DANH MỤC GTK
(2)],"VIETCOMBANK",Table6[TRẠNG THÁI
(7)],"Đang gửi")</f>
        <v>1000000</v>
      </c>
      <c r="S40" s="107"/>
      <c r="T40" s="60"/>
      <c r="U40" s="60"/>
      <c r="V40" s="60"/>
      <c r="W40" s="60"/>
      <c r="X40" s="60"/>
    </row>
    <row r="41" spans="9:24" x14ac:dyDescent="0.3">
      <c r="I41" s="50" t="s">
        <v>23</v>
      </c>
      <c r="J41" s="84">
        <f>IFERROR(K16/K17,0)</f>
        <v>2.9677419354838711E-2</v>
      </c>
      <c r="K41" s="61" t="s">
        <v>22</v>
      </c>
      <c r="L41" s="85">
        <v>3.6898061288305188E-2</v>
      </c>
      <c r="N41" s="73">
        <v>5</v>
      </c>
      <c r="O41" s="72">
        <v>4980000</v>
      </c>
      <c r="P41" s="108"/>
      <c r="Q41" s="88" t="s">
        <v>123</v>
      </c>
      <c r="R41" s="89">
        <f>SUMIFS(Table6[SỐ TIỀN GỬI
(4)],Table6[DANH MỤC GTK
(2)],"VIETTINBANK",Table6[TRẠNG THÁI
(7)],"Đang gửi")</f>
        <v>2000000</v>
      </c>
      <c r="S41" s="107"/>
      <c r="T41" s="60"/>
      <c r="U41" s="60"/>
      <c r="V41" s="60"/>
      <c r="W41" s="60"/>
      <c r="X41" s="60"/>
    </row>
    <row r="42" spans="9:24" x14ac:dyDescent="0.3">
      <c r="K42" s="61" t="s">
        <v>21</v>
      </c>
      <c r="L42" s="85">
        <v>9.0681676047529705E-2</v>
      </c>
      <c r="N42" s="54" t="s">
        <v>116</v>
      </c>
      <c r="O42" s="63">
        <v>31980000</v>
      </c>
      <c r="P42" s="108"/>
      <c r="R42" s="130">
        <f>SUM(R37:R41)</f>
        <v>12000000</v>
      </c>
      <c r="S42" s="107"/>
      <c r="T42" s="60"/>
      <c r="U42" s="60"/>
      <c r="V42" s="60"/>
      <c r="W42" s="60"/>
      <c r="X42" s="60"/>
    </row>
    <row r="43" spans="9:24" x14ac:dyDescent="0.3">
      <c r="K43" s="61" t="s">
        <v>4</v>
      </c>
      <c r="L43" s="85">
        <v>9.6935584740462793E-2</v>
      </c>
      <c r="P43" s="108"/>
      <c r="S43" s="107"/>
      <c r="T43" s="60"/>
      <c r="U43" s="60"/>
      <c r="V43" s="60"/>
      <c r="W43" s="60"/>
      <c r="X43" s="60"/>
    </row>
    <row r="44" spans="9:24" x14ac:dyDescent="0.3">
      <c r="K44" s="61" t="s">
        <v>16</v>
      </c>
      <c r="L44" s="85">
        <v>3.4396497811131958E-2</v>
      </c>
      <c r="P44" s="108"/>
      <c r="S44" s="107"/>
    </row>
    <row r="45" spans="9:24" x14ac:dyDescent="0.3">
      <c r="K45" s="61" t="s">
        <v>19</v>
      </c>
      <c r="L45" s="85">
        <v>6.2539086929330828E-2</v>
      </c>
      <c r="P45" s="108"/>
      <c r="Q45" s="90" t="s">
        <v>122</v>
      </c>
      <c r="R45" s="90" t="s">
        <v>145</v>
      </c>
      <c r="S45" s="107"/>
    </row>
    <row r="46" spans="9:24" ht="14.4" customHeight="1" x14ac:dyDescent="0.3">
      <c r="K46" s="56" t="s">
        <v>100</v>
      </c>
      <c r="L46" s="86">
        <v>1</v>
      </c>
      <c r="P46" s="108"/>
      <c r="Q46" s="88" t="s">
        <v>42</v>
      </c>
      <c r="R46" s="89">
        <f>SUMIFS(Table6[TỔNG LÃI NHẬN ĐƯỢC],Table6[TRẠNG THÁI
(7)],"Đang gửi",Table6[DANH MỤC GTK
(2)],"AGRIBANK")</f>
        <v>243000</v>
      </c>
      <c r="S46" s="107"/>
    </row>
    <row r="47" spans="9:24" x14ac:dyDescent="0.3">
      <c r="K47"/>
      <c r="L47"/>
      <c r="P47" s="108"/>
      <c r="Q47" s="88" t="s">
        <v>43</v>
      </c>
      <c r="R47" s="89">
        <f>SUMIFS(Table6[TỔNG LÃI NHẬN ĐƯỢC],Table6[TRẠNG THÁI
(7)],"Đang gửi",Table6[DANH MỤC GTK
(2)],"BIDV")</f>
        <v>61000</v>
      </c>
      <c r="S47" s="107"/>
    </row>
    <row r="48" spans="9:24" ht="15" thickBot="1" x14ac:dyDescent="0.35">
      <c r="K48"/>
      <c r="L48"/>
      <c r="P48" s="108"/>
      <c r="Q48" s="88" t="s">
        <v>45</v>
      </c>
      <c r="R48" s="89">
        <f>SUMIFS(Table6[TỔNG LÃI NHẬN ĐƯỢC],Table6[TRẠNG THÁI
(7)],"Đang gửi",Table6[DANH MỤC GTK
(2)],"MB")</f>
        <v>124000</v>
      </c>
      <c r="S48" s="107"/>
    </row>
    <row r="49" spans="8:21" x14ac:dyDescent="0.3">
      <c r="K49"/>
      <c r="L49"/>
      <c r="O49" s="107"/>
      <c r="Q49" s="88" t="s">
        <v>44</v>
      </c>
      <c r="R49" s="89">
        <f>SUMIFS(Table6[TỔNG LÃI NHẬN ĐƯỢC],Table6[TRẠNG THÁI
(7)],"Đang gửi",Table6[DANH MỤC GTK
(2)],"VIETCOMBANK")</f>
        <v>29000</v>
      </c>
      <c r="T49" s="113" t="s">
        <v>129</v>
      </c>
      <c r="U49" s="114"/>
    </row>
    <row r="50" spans="8:21" x14ac:dyDescent="0.3">
      <c r="H50" s="60"/>
      <c r="K50"/>
      <c r="L50"/>
      <c r="O50" s="107"/>
      <c r="Q50" s="88" t="s">
        <v>123</v>
      </c>
      <c r="R50" s="89">
        <f>SUMIFS(Table6[TỔNG LÃI NHẬN ĐƯỢC],Table6[TRẠNG THÁI
(7)],"Đang gửi",Table6[DANH MỤC GTK
(2)],"VIETTINBANK")</f>
        <v>60000</v>
      </c>
      <c r="T50" s="115" t="s">
        <v>47</v>
      </c>
      <c r="U50" s="116">
        <f>SUMIFS(Table69[VNĐ MUA],Table69[MÃ COIN],"BTC",Table69[TÌNH TRẠNG],"Đang giữ")</f>
        <v>2000000</v>
      </c>
    </row>
    <row r="51" spans="8:21" ht="14.4" customHeight="1" x14ac:dyDescent="0.3">
      <c r="H51" s="60"/>
      <c r="K51"/>
      <c r="L51"/>
      <c r="O51" s="107"/>
      <c r="R51" s="131">
        <f>SUM(R46:R50)</f>
        <v>517000</v>
      </c>
      <c r="T51" s="115" t="s">
        <v>48</v>
      </c>
      <c r="U51" s="116">
        <f>SUMIFS(Table69[VNĐ MUA],Table69[MÃ COIN],"DOGE",Table69[TÌNH TRẠNG],"Đang giữ")</f>
        <v>500000</v>
      </c>
    </row>
    <row r="52" spans="8:21" x14ac:dyDescent="0.3">
      <c r="H52" s="60"/>
      <c r="K52"/>
      <c r="L52"/>
      <c r="O52" s="107"/>
      <c r="T52" s="115" t="s">
        <v>130</v>
      </c>
      <c r="U52" s="116">
        <f>SUMIFS(Table69[VNĐ MUA],Table69[MÃ COIN],"XMR",Table69[TÌNH TRẠNG],"Đang giữ")</f>
        <v>2500000</v>
      </c>
    </row>
    <row r="53" spans="8:21" ht="14.4" customHeight="1" x14ac:dyDescent="0.3">
      <c r="H53" s="60"/>
      <c r="O53" s="107"/>
      <c r="Q53" s="90" t="s">
        <v>122</v>
      </c>
      <c r="R53" s="90" t="s">
        <v>147</v>
      </c>
      <c r="T53" s="117" t="s">
        <v>116</v>
      </c>
      <c r="U53" s="118">
        <f>SUM(U50:U52)</f>
        <v>5000000</v>
      </c>
    </row>
    <row r="54" spans="8:21" x14ac:dyDescent="0.3">
      <c r="O54" s="106"/>
      <c r="Q54" s="88" t="s">
        <v>42</v>
      </c>
      <c r="R54" s="132">
        <f>IFERROR(R37/$R$42,0)</f>
        <v>0.25</v>
      </c>
      <c r="T54" s="108"/>
      <c r="U54" s="106"/>
    </row>
    <row r="55" spans="8:21" ht="14.4" customHeight="1" x14ac:dyDescent="0.3">
      <c r="O55" s="106"/>
      <c r="Q55" s="88" t="s">
        <v>43</v>
      </c>
      <c r="R55" s="132">
        <f t="shared" ref="R55:R58" si="2">IFERROR(R38/$R$42,0)</f>
        <v>0.16666666666666666</v>
      </c>
      <c r="T55" s="108"/>
      <c r="U55" s="106"/>
    </row>
    <row r="56" spans="8:21" x14ac:dyDescent="0.3">
      <c r="O56" s="106"/>
      <c r="Q56" s="88" t="s">
        <v>45</v>
      </c>
      <c r="R56" s="132">
        <f t="shared" si="2"/>
        <v>0.33333333333333331</v>
      </c>
      <c r="T56" s="119" t="s">
        <v>143</v>
      </c>
      <c r="U56" s="120"/>
    </row>
    <row r="57" spans="8:21" x14ac:dyDescent="0.3">
      <c r="O57" s="106"/>
      <c r="Q57" s="88" t="s">
        <v>44</v>
      </c>
      <c r="R57" s="132">
        <f t="shared" si="2"/>
        <v>8.3333333333333329E-2</v>
      </c>
      <c r="T57" s="121" t="s">
        <v>47</v>
      </c>
      <c r="U57" s="122">
        <f>SUMIFS(Table69[SỐ COIN],Table69[MÃ COIN],"BTC",Table69[TÌNH TRẠNG],"Đang giữ")</f>
        <v>3.2873109796186717E-3</v>
      </c>
    </row>
    <row r="58" spans="8:21" x14ac:dyDescent="0.3">
      <c r="O58" s="106"/>
      <c r="Q58" s="88" t="s">
        <v>123</v>
      </c>
      <c r="R58" s="132">
        <f t="shared" si="2"/>
        <v>0.16666666666666666</v>
      </c>
      <c r="T58" s="121" t="s">
        <v>48</v>
      </c>
      <c r="U58" s="122">
        <f>SUMIFS(Table69[SỐ COIN],Table69[MÃ COIN],"DOGE",Table69[TÌNH TRẠNG],"Đang giữ")</f>
        <v>318.9182293659905</v>
      </c>
    </row>
    <row r="59" spans="8:21" ht="14.4" customHeight="1" x14ac:dyDescent="0.3">
      <c r="O59" s="106"/>
      <c r="T59" s="121" t="s">
        <v>130</v>
      </c>
      <c r="U59" s="122">
        <f>SUMIFS(Table69[SỐ COIN],Table69[MÃ COIN],"XMR",Table69[TÌNH TRẠNG],"Đang giữ")</f>
        <v>0.8420386198163976</v>
      </c>
    </row>
    <row r="60" spans="8:21" ht="15" thickBot="1" x14ac:dyDescent="0.35">
      <c r="P60" s="108"/>
      <c r="Q60" s="101"/>
      <c r="R60" s="101"/>
      <c r="S60" s="106"/>
      <c r="T60" s="108"/>
      <c r="U60" s="106"/>
    </row>
    <row r="61" spans="8:21" ht="14.4" customHeight="1" thickBot="1" x14ac:dyDescent="0.35">
      <c r="P61" s="108"/>
      <c r="S61" s="106"/>
      <c r="T61" s="105"/>
      <c r="U61" s="107"/>
    </row>
    <row r="62" spans="8:21" ht="14.4" customHeight="1" thickBot="1" x14ac:dyDescent="0.35">
      <c r="P62" s="108"/>
      <c r="S62" s="106"/>
      <c r="T62" s="123" t="s">
        <v>124</v>
      </c>
      <c r="U62" s="124" t="s">
        <v>125</v>
      </c>
    </row>
    <row r="63" spans="8:21" ht="14.4" customHeight="1" thickBot="1" x14ac:dyDescent="0.35">
      <c r="I63" s="109"/>
      <c r="P63" s="108"/>
      <c r="S63" s="106"/>
      <c r="T63" s="108"/>
      <c r="U63" s="106"/>
    </row>
    <row r="64" spans="8:21" ht="15" thickBot="1" x14ac:dyDescent="0.35">
      <c r="I64" s="109"/>
      <c r="P64" s="108"/>
      <c r="S64" s="106"/>
      <c r="T64" s="127" t="s">
        <v>141</v>
      </c>
      <c r="U64" s="129" t="s">
        <v>140</v>
      </c>
    </row>
    <row r="65" spans="9:21" x14ac:dyDescent="0.3">
      <c r="I65" s="109"/>
      <c r="P65" s="108"/>
      <c r="S65" s="106"/>
      <c r="T65" s="134" t="s">
        <v>47</v>
      </c>
      <c r="U65" s="125">
        <v>0.4</v>
      </c>
    </row>
    <row r="66" spans="9:21" x14ac:dyDescent="0.3">
      <c r="I66" s="109"/>
      <c r="P66" s="108"/>
      <c r="S66" s="106"/>
      <c r="T66" s="135" t="s">
        <v>48</v>
      </c>
      <c r="U66" s="133">
        <v>0.1</v>
      </c>
    </row>
    <row r="67" spans="9:21" ht="15" thickBot="1" x14ac:dyDescent="0.35">
      <c r="I67" s="109"/>
      <c r="P67" s="108"/>
      <c r="S67" s="106"/>
      <c r="T67" s="136" t="s">
        <v>130</v>
      </c>
      <c r="U67" s="133">
        <v>0.5</v>
      </c>
    </row>
    <row r="68" spans="9:21" ht="14.4" customHeight="1" thickBot="1" x14ac:dyDescent="0.35">
      <c r="I68" s="109"/>
      <c r="P68" s="108"/>
      <c r="S68" s="106"/>
      <c r="T68" s="128" t="s">
        <v>142</v>
      </c>
      <c r="U68" s="126">
        <v>1</v>
      </c>
    </row>
    <row r="69" spans="9:21" ht="14.4" customHeight="1" x14ac:dyDescent="0.3">
      <c r="I69" s="109"/>
      <c r="P69" s="108"/>
      <c r="S69" s="106"/>
    </row>
    <row r="70" spans="9:21" ht="14.4" customHeight="1" thickBot="1" x14ac:dyDescent="0.35">
      <c r="I70" s="109"/>
      <c r="P70" s="110"/>
      <c r="S70" s="111"/>
    </row>
    <row r="71" spans="9:21" ht="14.4" customHeight="1" x14ac:dyDescent="0.3">
      <c r="I71" s="109"/>
    </row>
    <row r="72" spans="9:21" ht="14.4" customHeight="1" x14ac:dyDescent="0.3">
      <c r="I72" s="109"/>
    </row>
    <row r="73" spans="9:21" ht="14.4" customHeight="1" x14ac:dyDescent="0.3">
      <c r="I73" s="109"/>
    </row>
    <row r="74" spans="9:21" ht="14.4" customHeight="1" x14ac:dyDescent="0.3">
      <c r="I74" s="109"/>
    </row>
    <row r="75" spans="9:21" x14ac:dyDescent="0.3">
      <c r="I75" s="60"/>
    </row>
    <row r="76" spans="9:21" x14ac:dyDescent="0.3">
      <c r="I76" s="60"/>
    </row>
    <row r="77" spans="9:21" ht="14.4" customHeight="1" x14ac:dyDescent="0.3">
      <c r="I77" s="60"/>
    </row>
    <row r="78" spans="9:21" ht="14.4" customHeight="1" x14ac:dyDescent="0.3">
      <c r="I78" s="60"/>
    </row>
    <row r="79" spans="9:21" ht="14.4" customHeight="1" x14ac:dyDescent="0.3">
      <c r="I79" s="60"/>
    </row>
  </sheetData>
  <mergeCells count="7">
    <mergeCell ref="T11:U11"/>
    <mergeCell ref="M11:O11"/>
    <mergeCell ref="I37:J37"/>
    <mergeCell ref="N19:O19"/>
    <mergeCell ref="N34:O34"/>
    <mergeCell ref="I11:K11"/>
    <mergeCell ref="Q11:R11"/>
  </mergeCells>
  <pageMargins left="0.7" right="0.7" top="0.75" bottom="0.75" header="0.3" footer="0.3"/>
  <pageSetup paperSize="9" orientation="portrait" verticalDpi="0" r:id="rId9"/>
  <drawing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4DA7E-4D32-46D8-86D8-25C65760F472}">
  <dimension ref="A2:F9"/>
  <sheetViews>
    <sheetView showGridLines="0" showRowColHeaders="0" zoomScaleNormal="100" workbookViewId="0"/>
  </sheetViews>
  <sheetFormatPr defaultRowHeight="14.4" x14ac:dyDescent="0.3"/>
  <cols>
    <col min="1" max="16384" width="8.88671875" style="1"/>
  </cols>
  <sheetData>
    <row r="2" spans="1:6" x14ac:dyDescent="0.3">
      <c r="F2" s="87"/>
    </row>
    <row r="9" spans="1:6" x14ac:dyDescent="0.3">
      <c r="A9" s="1" t="s">
        <v>93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87C77-96D9-4658-BC5D-8CBDB14DECD7}">
  <dimension ref="A2:F9"/>
  <sheetViews>
    <sheetView showGridLines="0" showRowColHeaders="0" zoomScaleNormal="100" workbookViewId="0"/>
  </sheetViews>
  <sheetFormatPr defaultRowHeight="14.4" x14ac:dyDescent="0.3"/>
  <cols>
    <col min="1" max="16384" width="8.88671875" style="1"/>
  </cols>
  <sheetData>
    <row r="2" spans="1:6" x14ac:dyDescent="0.3">
      <c r="F2" s="87"/>
    </row>
    <row r="9" spans="1:6" x14ac:dyDescent="0.3">
      <c r="A9" s="1" t="s">
        <v>93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4 2 P J V 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4 2 P J 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N j y V Y o i k e 4 D g A A A B E A A A A T A B w A R m 9 y b X V s Y X M v U 2 V j d G l v b j E u b S C i G A A o o B Q A A A A A A A A A A A A A A A A A A A A A A A A A A A A r T k 0 u y c z P U w i G 0 I b W A F B L A Q I t A B Q A A g A I A O N j y V Y g O B 9 n p A A A A P U A A A A S A A A A A A A A A A A A A A A A A A A A A A B D b 2 5 m a W c v U G F j a 2 F n Z S 5 4 b W x Q S w E C L Q A U A A I A C A D j Y 8 l W D 8 r p q 6 Q A A A D p A A A A E w A A A A A A A A A A A A A A A A D w A A A A W 0 N v b n R l b n R f V H l w Z X N d L n h t b F B L A Q I t A B Q A A g A I A O N j y 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a C 0 x D b h I w R 7 r b w B E b 6 I y Y A A A A A A I A A A A A A B B m A A A A A Q A A I A A A A E N Y p Q G 5 8 6 / G e I 1 E y e J i q W Q / n t u j A a k r d w g R 7 G d H x u b x A A A A A A 6 A A A A A A g A A I A A A A E J Y H 5 a 9 J l 4 M t s Y b v r l m V W n 7 6 L X 9 S 6 7 3 P 6 x C Z / e + + b x q U A A A A O 0 m c X C i 8 P r v V K P H 1 O N f B N 0 9 C V u A h d V 4 E D m P m i t A M j D Y p 9 w O i x H U y J Z 2 O p 7 T m z o U c Y w s O r 1 I Y m U t t 1 6 y l Y Q 1 G e F 4 P 8 3 J 0 b t K V P P e e c j f J x n 5 Q A A A A H w 7 a G t i X 3 f X F 3 4 R s X 2 r M J y D x 7 b d H U O M a 0 R r k + F W J p w o J 3 s a y h 0 7 b T C J W d x x x f i Y Z h u u f + J B C 6 U N A e t 2 E Q 1 J e P g = < / D a t a M a s h u p > 
</file>

<file path=customXml/itemProps1.xml><?xml version="1.0" encoding="utf-8"?>
<ds:datastoreItem xmlns:ds="http://schemas.openxmlformats.org/officeDocument/2006/customXml" ds:itemID="{7B471AEF-E51A-4EB6-92BB-8D5226C895A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HOME</vt:lpstr>
      <vt:lpstr>THU</vt:lpstr>
      <vt:lpstr>CHI</vt:lpstr>
      <vt:lpstr>TIET_KIEM</vt:lpstr>
      <vt:lpstr>DAU_TU</vt:lpstr>
      <vt:lpstr>DANH_MUC</vt:lpstr>
      <vt:lpstr>TONG_HOP</vt:lpstr>
      <vt:lpstr>BC_THU</vt:lpstr>
      <vt:lpstr>BC_CHI</vt:lpstr>
      <vt:lpstr>BC_TIET_KIEM</vt:lpstr>
      <vt:lpstr>BC_DAU_TU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2023-06-06T15:21:43Z</cp:lastPrinted>
  <dcterms:created xsi:type="dcterms:W3CDTF">2023-06-01T13:53:37Z</dcterms:created>
  <dcterms:modified xsi:type="dcterms:W3CDTF">2023-07-02T23:12:01Z</dcterms:modified>
</cp:coreProperties>
</file>