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390" yWindow="555" windowWidth="19815" windowHeight="9405" activeTab="3"/>
  </bookViews>
  <sheets>
    <sheet name="Data" sheetId="1" r:id="rId1"/>
    <sheet name="Sale" sheetId="2" r:id="rId2"/>
    <sheet name="Calculate" sheetId="3" r:id="rId3"/>
    <sheet name="Dashboard" sheetId="4" r:id="rId4"/>
  </sheets>
  <definedNames>
    <definedName name="Slicer_Hình_Thức_Bán">#N/A</definedName>
    <definedName name="Slicer_Month">#N/A</definedName>
    <definedName name="Slicer_Thanh_Toán">#N/A</definedName>
    <definedName name="Slicer_Year">#N/A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 roundtripDataChecksum="WosN5is6DlREdObqNHxOeSIN/ioniHQlTVGHL2AZISc="/>
    </ext>
  </extLst>
</workbook>
</file>

<file path=xl/calcChain.xml><?xml version="1.0" encoding="utf-8"?>
<calcChain xmlns="http://schemas.openxmlformats.org/spreadsheetml/2006/main">
  <c r="AD7" i="3" l="1"/>
  <c r="AD10" i="3" s="1"/>
  <c r="AD4" i="3"/>
  <c r="AD2" i="3" s="1"/>
  <c r="C6" i="3"/>
  <c r="AD3" i="3" l="1"/>
  <c r="AD5" i="3"/>
  <c r="AC13" i="3"/>
  <c r="AD9" i="3"/>
  <c r="AD11" i="3"/>
  <c r="AC9" i="3"/>
  <c r="AC11" i="3"/>
  <c r="AD13" i="3"/>
  <c r="AC14" i="3"/>
  <c r="AC10" i="3"/>
  <c r="AD12" i="3"/>
  <c r="AC12" i="3"/>
  <c r="AD14" i="3"/>
  <c r="V11" i="3"/>
  <c r="V10" i="3" s="1"/>
  <c r="V4" i="3"/>
  <c r="V5" i="3"/>
  <c r="V6" i="3"/>
  <c r="V7" i="3"/>
  <c r="V3" i="3"/>
  <c r="O4" i="3"/>
  <c r="O5" i="3"/>
  <c r="O6" i="3"/>
  <c r="O7" i="3"/>
  <c r="O8" i="3"/>
  <c r="O9" i="3"/>
  <c r="O10" i="3"/>
  <c r="O11" i="3"/>
  <c r="O12" i="3"/>
  <c r="O13" i="3"/>
  <c r="O14" i="3"/>
  <c r="O3" i="3"/>
  <c r="N4" i="3"/>
  <c r="P4" i="3" s="1"/>
  <c r="N5" i="3"/>
  <c r="P5" i="3" s="1"/>
  <c r="N6" i="3"/>
  <c r="P6" i="3" s="1"/>
  <c r="N7" i="3"/>
  <c r="P7" i="3" s="1"/>
  <c r="N8" i="3"/>
  <c r="P8" i="3" s="1"/>
  <c r="N9" i="3"/>
  <c r="P9" i="3" s="1"/>
  <c r="N10" i="3"/>
  <c r="P10" i="3" s="1"/>
  <c r="N11" i="3"/>
  <c r="P11" i="3" s="1"/>
  <c r="N12" i="3"/>
  <c r="P12" i="3" s="1"/>
  <c r="N13" i="3"/>
  <c r="P13" i="3" s="1"/>
  <c r="N14" i="3"/>
  <c r="P14" i="3" s="1"/>
  <c r="N3" i="3"/>
  <c r="P3" i="3" s="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M121" i="2"/>
  <c r="M291" i="2"/>
  <c r="M419" i="2"/>
  <c r="L3" i="2"/>
  <c r="N3" i="2" s="1"/>
  <c r="L4" i="2"/>
  <c r="N4" i="2" s="1"/>
  <c r="L5" i="2"/>
  <c r="N5" i="2" s="1"/>
  <c r="L6" i="2"/>
  <c r="N6" i="2" s="1"/>
  <c r="L7" i="2"/>
  <c r="N7" i="2" s="1"/>
  <c r="L8" i="2"/>
  <c r="N8" i="2" s="1"/>
  <c r="L9" i="2"/>
  <c r="N9" i="2" s="1"/>
  <c r="L10" i="2"/>
  <c r="N10" i="2" s="1"/>
  <c r="L11" i="2"/>
  <c r="N11" i="2" s="1"/>
  <c r="L12" i="2"/>
  <c r="N12" i="2" s="1"/>
  <c r="L13" i="2"/>
  <c r="N13" i="2" s="1"/>
  <c r="L14" i="2"/>
  <c r="N14" i="2" s="1"/>
  <c r="L15" i="2"/>
  <c r="N15" i="2" s="1"/>
  <c r="L16" i="2"/>
  <c r="N16" i="2" s="1"/>
  <c r="L17" i="2"/>
  <c r="N17" i="2" s="1"/>
  <c r="L18" i="2"/>
  <c r="N18" i="2" s="1"/>
  <c r="L19" i="2"/>
  <c r="N19" i="2" s="1"/>
  <c r="L20" i="2"/>
  <c r="N20" i="2" s="1"/>
  <c r="L21" i="2"/>
  <c r="N21" i="2" s="1"/>
  <c r="L22" i="2"/>
  <c r="N22" i="2" s="1"/>
  <c r="L23" i="2"/>
  <c r="N23" i="2" s="1"/>
  <c r="L24" i="2"/>
  <c r="N24" i="2" s="1"/>
  <c r="L25" i="2"/>
  <c r="N25" i="2" s="1"/>
  <c r="L26" i="2"/>
  <c r="N26" i="2" s="1"/>
  <c r="L27" i="2"/>
  <c r="N27" i="2" s="1"/>
  <c r="L28" i="2"/>
  <c r="N28" i="2" s="1"/>
  <c r="L29" i="2"/>
  <c r="N29" i="2" s="1"/>
  <c r="L30" i="2"/>
  <c r="N30" i="2" s="1"/>
  <c r="L31" i="2"/>
  <c r="N31" i="2" s="1"/>
  <c r="L32" i="2"/>
  <c r="N32" i="2" s="1"/>
  <c r="L33" i="2"/>
  <c r="N33" i="2" s="1"/>
  <c r="L34" i="2"/>
  <c r="N34" i="2" s="1"/>
  <c r="L35" i="2"/>
  <c r="N35" i="2" s="1"/>
  <c r="L36" i="2"/>
  <c r="N36" i="2" s="1"/>
  <c r="L37" i="2"/>
  <c r="N37" i="2" s="1"/>
  <c r="L38" i="2"/>
  <c r="N38" i="2" s="1"/>
  <c r="L39" i="2"/>
  <c r="N39" i="2" s="1"/>
  <c r="L40" i="2"/>
  <c r="N40" i="2" s="1"/>
  <c r="L41" i="2"/>
  <c r="N41" i="2" s="1"/>
  <c r="L42" i="2"/>
  <c r="N42" i="2" s="1"/>
  <c r="L43" i="2"/>
  <c r="N43" i="2" s="1"/>
  <c r="L44" i="2"/>
  <c r="N44" i="2" s="1"/>
  <c r="L45" i="2"/>
  <c r="N45" i="2" s="1"/>
  <c r="L46" i="2"/>
  <c r="N46" i="2" s="1"/>
  <c r="L47" i="2"/>
  <c r="N47" i="2" s="1"/>
  <c r="L48" i="2"/>
  <c r="N48" i="2" s="1"/>
  <c r="L49" i="2"/>
  <c r="N49" i="2" s="1"/>
  <c r="L50" i="2"/>
  <c r="N50" i="2" s="1"/>
  <c r="L51" i="2"/>
  <c r="N51" i="2" s="1"/>
  <c r="L52" i="2"/>
  <c r="N52" i="2" s="1"/>
  <c r="L53" i="2"/>
  <c r="N53" i="2" s="1"/>
  <c r="L54" i="2"/>
  <c r="N54" i="2" s="1"/>
  <c r="L55" i="2"/>
  <c r="N55" i="2" s="1"/>
  <c r="L56" i="2"/>
  <c r="N56" i="2" s="1"/>
  <c r="L57" i="2"/>
  <c r="N57" i="2" s="1"/>
  <c r="L58" i="2"/>
  <c r="N58" i="2" s="1"/>
  <c r="L59" i="2"/>
  <c r="N59" i="2" s="1"/>
  <c r="L60" i="2"/>
  <c r="N60" i="2" s="1"/>
  <c r="L61" i="2"/>
  <c r="N61" i="2" s="1"/>
  <c r="L62" i="2"/>
  <c r="N62" i="2" s="1"/>
  <c r="L63" i="2"/>
  <c r="N63" i="2" s="1"/>
  <c r="L64" i="2"/>
  <c r="N64" i="2" s="1"/>
  <c r="L65" i="2"/>
  <c r="N65" i="2" s="1"/>
  <c r="L66" i="2"/>
  <c r="N66" i="2" s="1"/>
  <c r="L67" i="2"/>
  <c r="N67" i="2" s="1"/>
  <c r="L68" i="2"/>
  <c r="N68" i="2" s="1"/>
  <c r="L69" i="2"/>
  <c r="N69" i="2" s="1"/>
  <c r="L70" i="2"/>
  <c r="N70" i="2" s="1"/>
  <c r="L71" i="2"/>
  <c r="N71" i="2" s="1"/>
  <c r="L72" i="2"/>
  <c r="N72" i="2" s="1"/>
  <c r="L73" i="2"/>
  <c r="N73" i="2" s="1"/>
  <c r="L74" i="2"/>
  <c r="N74" i="2" s="1"/>
  <c r="L75" i="2"/>
  <c r="N75" i="2" s="1"/>
  <c r="L76" i="2"/>
  <c r="N76" i="2" s="1"/>
  <c r="L77" i="2"/>
  <c r="N77" i="2" s="1"/>
  <c r="L78" i="2"/>
  <c r="N78" i="2" s="1"/>
  <c r="L79" i="2"/>
  <c r="N79" i="2" s="1"/>
  <c r="L80" i="2"/>
  <c r="N80" i="2" s="1"/>
  <c r="L81" i="2"/>
  <c r="N81" i="2" s="1"/>
  <c r="L82" i="2"/>
  <c r="N82" i="2" s="1"/>
  <c r="L83" i="2"/>
  <c r="N83" i="2" s="1"/>
  <c r="L84" i="2"/>
  <c r="N84" i="2" s="1"/>
  <c r="L85" i="2"/>
  <c r="N85" i="2" s="1"/>
  <c r="L86" i="2"/>
  <c r="N86" i="2" s="1"/>
  <c r="L87" i="2"/>
  <c r="N87" i="2" s="1"/>
  <c r="L88" i="2"/>
  <c r="N88" i="2" s="1"/>
  <c r="L89" i="2"/>
  <c r="N89" i="2" s="1"/>
  <c r="L90" i="2"/>
  <c r="N90" i="2" s="1"/>
  <c r="L91" i="2"/>
  <c r="N91" i="2" s="1"/>
  <c r="L92" i="2"/>
  <c r="N92" i="2" s="1"/>
  <c r="L93" i="2"/>
  <c r="N93" i="2" s="1"/>
  <c r="L94" i="2"/>
  <c r="N94" i="2" s="1"/>
  <c r="L95" i="2"/>
  <c r="N95" i="2" s="1"/>
  <c r="L96" i="2"/>
  <c r="N96" i="2" s="1"/>
  <c r="L97" i="2"/>
  <c r="N97" i="2" s="1"/>
  <c r="L98" i="2"/>
  <c r="N98" i="2" s="1"/>
  <c r="L99" i="2"/>
  <c r="N99" i="2" s="1"/>
  <c r="L100" i="2"/>
  <c r="N100" i="2" s="1"/>
  <c r="L101" i="2"/>
  <c r="N101" i="2" s="1"/>
  <c r="L102" i="2"/>
  <c r="N102" i="2" s="1"/>
  <c r="L103" i="2"/>
  <c r="N103" i="2" s="1"/>
  <c r="L104" i="2"/>
  <c r="N104" i="2" s="1"/>
  <c r="L105" i="2"/>
  <c r="N105" i="2" s="1"/>
  <c r="L106" i="2"/>
  <c r="N106" i="2" s="1"/>
  <c r="L107" i="2"/>
  <c r="N107" i="2" s="1"/>
  <c r="L108" i="2"/>
  <c r="N108" i="2" s="1"/>
  <c r="L109" i="2"/>
  <c r="N109" i="2" s="1"/>
  <c r="L110" i="2"/>
  <c r="N110" i="2" s="1"/>
  <c r="L111" i="2"/>
  <c r="N111" i="2" s="1"/>
  <c r="L112" i="2"/>
  <c r="N112" i="2" s="1"/>
  <c r="L113" i="2"/>
  <c r="N113" i="2" s="1"/>
  <c r="L114" i="2"/>
  <c r="N114" i="2" s="1"/>
  <c r="L115" i="2"/>
  <c r="N115" i="2" s="1"/>
  <c r="L116" i="2"/>
  <c r="N116" i="2" s="1"/>
  <c r="L117" i="2"/>
  <c r="N117" i="2" s="1"/>
  <c r="L118" i="2"/>
  <c r="N118" i="2" s="1"/>
  <c r="L119" i="2"/>
  <c r="N119" i="2" s="1"/>
  <c r="L120" i="2"/>
  <c r="N120" i="2" s="1"/>
  <c r="L121" i="2"/>
  <c r="N121" i="2" s="1"/>
  <c r="L122" i="2"/>
  <c r="N122" i="2" s="1"/>
  <c r="L123" i="2"/>
  <c r="N123" i="2" s="1"/>
  <c r="L124" i="2"/>
  <c r="N124" i="2" s="1"/>
  <c r="L125" i="2"/>
  <c r="N125" i="2" s="1"/>
  <c r="L126" i="2"/>
  <c r="N126" i="2" s="1"/>
  <c r="L127" i="2"/>
  <c r="N127" i="2" s="1"/>
  <c r="L128" i="2"/>
  <c r="N128" i="2" s="1"/>
  <c r="L129" i="2"/>
  <c r="N129" i="2" s="1"/>
  <c r="L130" i="2"/>
  <c r="N130" i="2" s="1"/>
  <c r="L131" i="2"/>
  <c r="N131" i="2" s="1"/>
  <c r="L132" i="2"/>
  <c r="N132" i="2" s="1"/>
  <c r="L133" i="2"/>
  <c r="N133" i="2" s="1"/>
  <c r="L134" i="2"/>
  <c r="N134" i="2" s="1"/>
  <c r="L135" i="2"/>
  <c r="N135" i="2" s="1"/>
  <c r="L136" i="2"/>
  <c r="N136" i="2" s="1"/>
  <c r="L137" i="2"/>
  <c r="N137" i="2" s="1"/>
  <c r="L138" i="2"/>
  <c r="N138" i="2" s="1"/>
  <c r="L139" i="2"/>
  <c r="N139" i="2" s="1"/>
  <c r="L140" i="2"/>
  <c r="N140" i="2" s="1"/>
  <c r="L141" i="2"/>
  <c r="N141" i="2" s="1"/>
  <c r="L142" i="2"/>
  <c r="N142" i="2" s="1"/>
  <c r="L143" i="2"/>
  <c r="N143" i="2" s="1"/>
  <c r="L144" i="2"/>
  <c r="N144" i="2" s="1"/>
  <c r="L145" i="2"/>
  <c r="N145" i="2" s="1"/>
  <c r="L146" i="2"/>
  <c r="N146" i="2" s="1"/>
  <c r="L147" i="2"/>
  <c r="N147" i="2" s="1"/>
  <c r="L148" i="2"/>
  <c r="N148" i="2" s="1"/>
  <c r="L149" i="2"/>
  <c r="N149" i="2" s="1"/>
  <c r="L150" i="2"/>
  <c r="N150" i="2" s="1"/>
  <c r="L151" i="2"/>
  <c r="N151" i="2" s="1"/>
  <c r="L152" i="2"/>
  <c r="N152" i="2" s="1"/>
  <c r="L153" i="2"/>
  <c r="N153" i="2" s="1"/>
  <c r="L154" i="2"/>
  <c r="N154" i="2" s="1"/>
  <c r="L155" i="2"/>
  <c r="N155" i="2" s="1"/>
  <c r="L156" i="2"/>
  <c r="N156" i="2" s="1"/>
  <c r="L157" i="2"/>
  <c r="N157" i="2" s="1"/>
  <c r="L158" i="2"/>
  <c r="N158" i="2" s="1"/>
  <c r="L159" i="2"/>
  <c r="N159" i="2" s="1"/>
  <c r="L160" i="2"/>
  <c r="N160" i="2" s="1"/>
  <c r="L161" i="2"/>
  <c r="N161" i="2" s="1"/>
  <c r="L162" i="2"/>
  <c r="N162" i="2" s="1"/>
  <c r="L163" i="2"/>
  <c r="N163" i="2" s="1"/>
  <c r="L164" i="2"/>
  <c r="N164" i="2" s="1"/>
  <c r="L165" i="2"/>
  <c r="N165" i="2" s="1"/>
  <c r="L166" i="2"/>
  <c r="N166" i="2" s="1"/>
  <c r="L167" i="2"/>
  <c r="N167" i="2" s="1"/>
  <c r="L168" i="2"/>
  <c r="N168" i="2" s="1"/>
  <c r="L169" i="2"/>
  <c r="N169" i="2" s="1"/>
  <c r="L170" i="2"/>
  <c r="N170" i="2" s="1"/>
  <c r="L171" i="2"/>
  <c r="N171" i="2" s="1"/>
  <c r="L172" i="2"/>
  <c r="N172" i="2" s="1"/>
  <c r="L173" i="2"/>
  <c r="N173" i="2" s="1"/>
  <c r="L174" i="2"/>
  <c r="N174" i="2" s="1"/>
  <c r="L175" i="2"/>
  <c r="N175" i="2" s="1"/>
  <c r="L176" i="2"/>
  <c r="N176" i="2" s="1"/>
  <c r="L177" i="2"/>
  <c r="N177" i="2" s="1"/>
  <c r="L178" i="2"/>
  <c r="N178" i="2" s="1"/>
  <c r="L179" i="2"/>
  <c r="N179" i="2" s="1"/>
  <c r="L180" i="2"/>
  <c r="N180" i="2" s="1"/>
  <c r="L181" i="2"/>
  <c r="N181" i="2" s="1"/>
  <c r="L182" i="2"/>
  <c r="N182" i="2" s="1"/>
  <c r="L183" i="2"/>
  <c r="N183" i="2" s="1"/>
  <c r="L184" i="2"/>
  <c r="N184" i="2" s="1"/>
  <c r="L185" i="2"/>
  <c r="N185" i="2" s="1"/>
  <c r="L186" i="2"/>
  <c r="N186" i="2" s="1"/>
  <c r="L187" i="2"/>
  <c r="N187" i="2" s="1"/>
  <c r="L188" i="2"/>
  <c r="N188" i="2" s="1"/>
  <c r="L189" i="2"/>
  <c r="N189" i="2" s="1"/>
  <c r="L190" i="2"/>
  <c r="N190" i="2" s="1"/>
  <c r="L191" i="2"/>
  <c r="N191" i="2" s="1"/>
  <c r="L192" i="2"/>
  <c r="N192" i="2" s="1"/>
  <c r="L193" i="2"/>
  <c r="N193" i="2" s="1"/>
  <c r="L194" i="2"/>
  <c r="N194" i="2" s="1"/>
  <c r="L195" i="2"/>
  <c r="N195" i="2" s="1"/>
  <c r="L196" i="2"/>
  <c r="N196" i="2" s="1"/>
  <c r="L197" i="2"/>
  <c r="N197" i="2" s="1"/>
  <c r="L198" i="2"/>
  <c r="N198" i="2" s="1"/>
  <c r="L199" i="2"/>
  <c r="N199" i="2" s="1"/>
  <c r="L200" i="2"/>
  <c r="N200" i="2" s="1"/>
  <c r="L201" i="2"/>
  <c r="N201" i="2" s="1"/>
  <c r="L202" i="2"/>
  <c r="N202" i="2" s="1"/>
  <c r="L203" i="2"/>
  <c r="N203" i="2" s="1"/>
  <c r="L204" i="2"/>
  <c r="N204" i="2" s="1"/>
  <c r="L205" i="2"/>
  <c r="N205" i="2" s="1"/>
  <c r="L206" i="2"/>
  <c r="N206" i="2" s="1"/>
  <c r="L207" i="2"/>
  <c r="N207" i="2" s="1"/>
  <c r="L208" i="2"/>
  <c r="N208" i="2" s="1"/>
  <c r="L209" i="2"/>
  <c r="N209" i="2" s="1"/>
  <c r="L210" i="2"/>
  <c r="N210" i="2" s="1"/>
  <c r="L211" i="2"/>
  <c r="N211" i="2" s="1"/>
  <c r="L212" i="2"/>
  <c r="N212" i="2" s="1"/>
  <c r="L213" i="2"/>
  <c r="N213" i="2" s="1"/>
  <c r="L214" i="2"/>
  <c r="N214" i="2" s="1"/>
  <c r="L215" i="2"/>
  <c r="N215" i="2" s="1"/>
  <c r="L216" i="2"/>
  <c r="N216" i="2" s="1"/>
  <c r="L217" i="2"/>
  <c r="N217" i="2" s="1"/>
  <c r="L218" i="2"/>
  <c r="N218" i="2" s="1"/>
  <c r="L219" i="2"/>
  <c r="N219" i="2" s="1"/>
  <c r="L220" i="2"/>
  <c r="N220" i="2" s="1"/>
  <c r="L221" i="2"/>
  <c r="N221" i="2" s="1"/>
  <c r="L222" i="2"/>
  <c r="N222" i="2" s="1"/>
  <c r="L223" i="2"/>
  <c r="N223" i="2" s="1"/>
  <c r="L224" i="2"/>
  <c r="N224" i="2" s="1"/>
  <c r="L225" i="2"/>
  <c r="N225" i="2" s="1"/>
  <c r="L226" i="2"/>
  <c r="N226" i="2" s="1"/>
  <c r="L227" i="2"/>
  <c r="N227" i="2" s="1"/>
  <c r="L228" i="2"/>
  <c r="N228" i="2" s="1"/>
  <c r="L229" i="2"/>
  <c r="N229" i="2" s="1"/>
  <c r="L230" i="2"/>
  <c r="N230" i="2" s="1"/>
  <c r="L231" i="2"/>
  <c r="N231" i="2" s="1"/>
  <c r="L232" i="2"/>
  <c r="N232" i="2" s="1"/>
  <c r="L233" i="2"/>
  <c r="N233" i="2" s="1"/>
  <c r="L234" i="2"/>
  <c r="N234" i="2" s="1"/>
  <c r="L235" i="2"/>
  <c r="N235" i="2" s="1"/>
  <c r="L236" i="2"/>
  <c r="N236" i="2" s="1"/>
  <c r="L237" i="2"/>
  <c r="N237" i="2" s="1"/>
  <c r="L238" i="2"/>
  <c r="N238" i="2" s="1"/>
  <c r="L239" i="2"/>
  <c r="N239" i="2" s="1"/>
  <c r="L240" i="2"/>
  <c r="N240" i="2" s="1"/>
  <c r="L241" i="2"/>
  <c r="N241" i="2" s="1"/>
  <c r="L242" i="2"/>
  <c r="N242" i="2" s="1"/>
  <c r="L243" i="2"/>
  <c r="N243" i="2" s="1"/>
  <c r="L244" i="2"/>
  <c r="N244" i="2" s="1"/>
  <c r="L245" i="2"/>
  <c r="N245" i="2" s="1"/>
  <c r="L246" i="2"/>
  <c r="N246" i="2" s="1"/>
  <c r="L247" i="2"/>
  <c r="N247" i="2" s="1"/>
  <c r="L248" i="2"/>
  <c r="N248" i="2" s="1"/>
  <c r="L249" i="2"/>
  <c r="N249" i="2" s="1"/>
  <c r="L250" i="2"/>
  <c r="N250" i="2" s="1"/>
  <c r="L251" i="2"/>
  <c r="N251" i="2" s="1"/>
  <c r="L252" i="2"/>
  <c r="N252" i="2" s="1"/>
  <c r="L253" i="2"/>
  <c r="N253" i="2" s="1"/>
  <c r="L254" i="2"/>
  <c r="N254" i="2" s="1"/>
  <c r="L255" i="2"/>
  <c r="N255" i="2" s="1"/>
  <c r="L256" i="2"/>
  <c r="N256" i="2" s="1"/>
  <c r="L257" i="2"/>
  <c r="N257" i="2" s="1"/>
  <c r="L258" i="2"/>
  <c r="N258" i="2" s="1"/>
  <c r="L259" i="2"/>
  <c r="N259" i="2" s="1"/>
  <c r="L260" i="2"/>
  <c r="N260" i="2" s="1"/>
  <c r="L261" i="2"/>
  <c r="N261" i="2" s="1"/>
  <c r="L262" i="2"/>
  <c r="N262" i="2" s="1"/>
  <c r="L263" i="2"/>
  <c r="N263" i="2" s="1"/>
  <c r="L264" i="2"/>
  <c r="N264" i="2" s="1"/>
  <c r="L265" i="2"/>
  <c r="N265" i="2" s="1"/>
  <c r="L266" i="2"/>
  <c r="N266" i="2" s="1"/>
  <c r="L267" i="2"/>
  <c r="N267" i="2" s="1"/>
  <c r="L268" i="2"/>
  <c r="N268" i="2" s="1"/>
  <c r="L269" i="2"/>
  <c r="N269" i="2" s="1"/>
  <c r="L270" i="2"/>
  <c r="N270" i="2" s="1"/>
  <c r="L271" i="2"/>
  <c r="N271" i="2" s="1"/>
  <c r="L272" i="2"/>
  <c r="N272" i="2" s="1"/>
  <c r="L273" i="2"/>
  <c r="N273" i="2" s="1"/>
  <c r="L274" i="2"/>
  <c r="N274" i="2" s="1"/>
  <c r="L275" i="2"/>
  <c r="N275" i="2" s="1"/>
  <c r="L276" i="2"/>
  <c r="N276" i="2" s="1"/>
  <c r="L277" i="2"/>
  <c r="N277" i="2" s="1"/>
  <c r="L278" i="2"/>
  <c r="N278" i="2" s="1"/>
  <c r="L279" i="2"/>
  <c r="N279" i="2" s="1"/>
  <c r="L280" i="2"/>
  <c r="N280" i="2" s="1"/>
  <c r="L281" i="2"/>
  <c r="N281" i="2" s="1"/>
  <c r="L282" i="2"/>
  <c r="N282" i="2" s="1"/>
  <c r="L283" i="2"/>
  <c r="N283" i="2" s="1"/>
  <c r="L284" i="2"/>
  <c r="N284" i="2" s="1"/>
  <c r="L285" i="2"/>
  <c r="N285" i="2" s="1"/>
  <c r="L286" i="2"/>
  <c r="N286" i="2" s="1"/>
  <c r="L287" i="2"/>
  <c r="N287" i="2" s="1"/>
  <c r="L288" i="2"/>
  <c r="N288" i="2" s="1"/>
  <c r="L289" i="2"/>
  <c r="N289" i="2" s="1"/>
  <c r="L290" i="2"/>
  <c r="N290" i="2" s="1"/>
  <c r="L291" i="2"/>
  <c r="N291" i="2" s="1"/>
  <c r="L292" i="2"/>
  <c r="N292" i="2" s="1"/>
  <c r="L293" i="2"/>
  <c r="N293" i="2" s="1"/>
  <c r="L294" i="2"/>
  <c r="N294" i="2" s="1"/>
  <c r="L295" i="2"/>
  <c r="N295" i="2" s="1"/>
  <c r="L296" i="2"/>
  <c r="N296" i="2" s="1"/>
  <c r="L297" i="2"/>
  <c r="N297" i="2" s="1"/>
  <c r="L298" i="2"/>
  <c r="N298" i="2" s="1"/>
  <c r="L299" i="2"/>
  <c r="N299" i="2" s="1"/>
  <c r="L300" i="2"/>
  <c r="N300" i="2" s="1"/>
  <c r="L301" i="2"/>
  <c r="N301" i="2" s="1"/>
  <c r="L302" i="2"/>
  <c r="N302" i="2" s="1"/>
  <c r="L303" i="2"/>
  <c r="N303" i="2" s="1"/>
  <c r="L304" i="2"/>
  <c r="N304" i="2" s="1"/>
  <c r="L305" i="2"/>
  <c r="N305" i="2" s="1"/>
  <c r="L306" i="2"/>
  <c r="N306" i="2" s="1"/>
  <c r="L307" i="2"/>
  <c r="N307" i="2" s="1"/>
  <c r="L308" i="2"/>
  <c r="N308" i="2" s="1"/>
  <c r="L309" i="2"/>
  <c r="N309" i="2" s="1"/>
  <c r="L310" i="2"/>
  <c r="N310" i="2" s="1"/>
  <c r="L311" i="2"/>
  <c r="N311" i="2" s="1"/>
  <c r="L312" i="2"/>
  <c r="N312" i="2" s="1"/>
  <c r="L313" i="2"/>
  <c r="N313" i="2" s="1"/>
  <c r="L314" i="2"/>
  <c r="N314" i="2" s="1"/>
  <c r="L315" i="2"/>
  <c r="N315" i="2" s="1"/>
  <c r="L316" i="2"/>
  <c r="N316" i="2" s="1"/>
  <c r="L317" i="2"/>
  <c r="N317" i="2" s="1"/>
  <c r="L318" i="2"/>
  <c r="N318" i="2" s="1"/>
  <c r="L319" i="2"/>
  <c r="N319" i="2" s="1"/>
  <c r="L320" i="2"/>
  <c r="N320" i="2" s="1"/>
  <c r="L321" i="2"/>
  <c r="N321" i="2" s="1"/>
  <c r="L322" i="2"/>
  <c r="N322" i="2" s="1"/>
  <c r="L323" i="2"/>
  <c r="N323" i="2" s="1"/>
  <c r="L324" i="2"/>
  <c r="N324" i="2" s="1"/>
  <c r="L325" i="2"/>
  <c r="N325" i="2" s="1"/>
  <c r="L326" i="2"/>
  <c r="N326" i="2" s="1"/>
  <c r="L327" i="2"/>
  <c r="N327" i="2" s="1"/>
  <c r="L328" i="2"/>
  <c r="N328" i="2" s="1"/>
  <c r="L329" i="2"/>
  <c r="N329" i="2" s="1"/>
  <c r="L330" i="2"/>
  <c r="N330" i="2" s="1"/>
  <c r="L331" i="2"/>
  <c r="N331" i="2" s="1"/>
  <c r="L332" i="2"/>
  <c r="N332" i="2" s="1"/>
  <c r="L333" i="2"/>
  <c r="N333" i="2" s="1"/>
  <c r="L334" i="2"/>
  <c r="N334" i="2" s="1"/>
  <c r="L335" i="2"/>
  <c r="N335" i="2" s="1"/>
  <c r="L336" i="2"/>
  <c r="N336" i="2" s="1"/>
  <c r="L337" i="2"/>
  <c r="N337" i="2" s="1"/>
  <c r="L338" i="2"/>
  <c r="N338" i="2" s="1"/>
  <c r="L339" i="2"/>
  <c r="N339" i="2" s="1"/>
  <c r="L340" i="2"/>
  <c r="N340" i="2" s="1"/>
  <c r="L341" i="2"/>
  <c r="N341" i="2" s="1"/>
  <c r="L342" i="2"/>
  <c r="N342" i="2" s="1"/>
  <c r="L343" i="2"/>
  <c r="N343" i="2" s="1"/>
  <c r="L344" i="2"/>
  <c r="N344" i="2" s="1"/>
  <c r="L345" i="2"/>
  <c r="N345" i="2" s="1"/>
  <c r="L346" i="2"/>
  <c r="N346" i="2" s="1"/>
  <c r="L347" i="2"/>
  <c r="N347" i="2" s="1"/>
  <c r="L348" i="2"/>
  <c r="N348" i="2" s="1"/>
  <c r="L349" i="2"/>
  <c r="N349" i="2" s="1"/>
  <c r="L350" i="2"/>
  <c r="N350" i="2" s="1"/>
  <c r="L351" i="2"/>
  <c r="N351" i="2" s="1"/>
  <c r="L352" i="2"/>
  <c r="N352" i="2" s="1"/>
  <c r="L353" i="2"/>
  <c r="N353" i="2" s="1"/>
  <c r="L354" i="2"/>
  <c r="N354" i="2" s="1"/>
  <c r="L355" i="2"/>
  <c r="N355" i="2" s="1"/>
  <c r="L356" i="2"/>
  <c r="N356" i="2" s="1"/>
  <c r="L357" i="2"/>
  <c r="N357" i="2" s="1"/>
  <c r="L358" i="2"/>
  <c r="N358" i="2" s="1"/>
  <c r="L359" i="2"/>
  <c r="N359" i="2" s="1"/>
  <c r="L360" i="2"/>
  <c r="N360" i="2" s="1"/>
  <c r="L361" i="2"/>
  <c r="N361" i="2" s="1"/>
  <c r="L362" i="2"/>
  <c r="N362" i="2" s="1"/>
  <c r="L363" i="2"/>
  <c r="N363" i="2" s="1"/>
  <c r="L364" i="2"/>
  <c r="N364" i="2" s="1"/>
  <c r="L365" i="2"/>
  <c r="N365" i="2" s="1"/>
  <c r="L366" i="2"/>
  <c r="N366" i="2" s="1"/>
  <c r="L367" i="2"/>
  <c r="N367" i="2" s="1"/>
  <c r="L368" i="2"/>
  <c r="N368" i="2" s="1"/>
  <c r="L369" i="2"/>
  <c r="N369" i="2" s="1"/>
  <c r="L370" i="2"/>
  <c r="N370" i="2" s="1"/>
  <c r="L371" i="2"/>
  <c r="N371" i="2" s="1"/>
  <c r="L372" i="2"/>
  <c r="N372" i="2" s="1"/>
  <c r="L373" i="2"/>
  <c r="N373" i="2" s="1"/>
  <c r="L374" i="2"/>
  <c r="N374" i="2" s="1"/>
  <c r="L375" i="2"/>
  <c r="N375" i="2" s="1"/>
  <c r="L376" i="2"/>
  <c r="N376" i="2" s="1"/>
  <c r="L377" i="2"/>
  <c r="N377" i="2" s="1"/>
  <c r="L378" i="2"/>
  <c r="N378" i="2" s="1"/>
  <c r="L379" i="2"/>
  <c r="N379" i="2" s="1"/>
  <c r="L380" i="2"/>
  <c r="N380" i="2" s="1"/>
  <c r="L381" i="2"/>
  <c r="N381" i="2" s="1"/>
  <c r="L382" i="2"/>
  <c r="N382" i="2" s="1"/>
  <c r="L383" i="2"/>
  <c r="N383" i="2" s="1"/>
  <c r="L384" i="2"/>
  <c r="N384" i="2" s="1"/>
  <c r="L385" i="2"/>
  <c r="N385" i="2" s="1"/>
  <c r="L386" i="2"/>
  <c r="N386" i="2" s="1"/>
  <c r="L387" i="2"/>
  <c r="N387" i="2" s="1"/>
  <c r="L388" i="2"/>
  <c r="N388" i="2" s="1"/>
  <c r="L389" i="2"/>
  <c r="N389" i="2" s="1"/>
  <c r="L390" i="2"/>
  <c r="N390" i="2" s="1"/>
  <c r="L391" i="2"/>
  <c r="N391" i="2" s="1"/>
  <c r="L392" i="2"/>
  <c r="N392" i="2" s="1"/>
  <c r="L393" i="2"/>
  <c r="N393" i="2" s="1"/>
  <c r="L394" i="2"/>
  <c r="N394" i="2" s="1"/>
  <c r="L395" i="2"/>
  <c r="N395" i="2" s="1"/>
  <c r="L396" i="2"/>
  <c r="N396" i="2" s="1"/>
  <c r="L397" i="2"/>
  <c r="N397" i="2" s="1"/>
  <c r="L398" i="2"/>
  <c r="N398" i="2" s="1"/>
  <c r="L399" i="2"/>
  <c r="N399" i="2" s="1"/>
  <c r="L400" i="2"/>
  <c r="N400" i="2" s="1"/>
  <c r="L401" i="2"/>
  <c r="N401" i="2" s="1"/>
  <c r="L402" i="2"/>
  <c r="N402" i="2" s="1"/>
  <c r="L403" i="2"/>
  <c r="N403" i="2" s="1"/>
  <c r="L404" i="2"/>
  <c r="N404" i="2" s="1"/>
  <c r="L405" i="2"/>
  <c r="N405" i="2" s="1"/>
  <c r="L406" i="2"/>
  <c r="N406" i="2" s="1"/>
  <c r="L407" i="2"/>
  <c r="N407" i="2" s="1"/>
  <c r="L408" i="2"/>
  <c r="N408" i="2" s="1"/>
  <c r="L409" i="2"/>
  <c r="N409" i="2" s="1"/>
  <c r="L410" i="2"/>
  <c r="N410" i="2" s="1"/>
  <c r="L411" i="2"/>
  <c r="N411" i="2" s="1"/>
  <c r="L412" i="2"/>
  <c r="N412" i="2" s="1"/>
  <c r="L413" i="2"/>
  <c r="N413" i="2" s="1"/>
  <c r="L414" i="2"/>
  <c r="N414" i="2" s="1"/>
  <c r="L415" i="2"/>
  <c r="N415" i="2" s="1"/>
  <c r="L416" i="2"/>
  <c r="N416" i="2" s="1"/>
  <c r="L417" i="2"/>
  <c r="N417" i="2" s="1"/>
  <c r="L418" i="2"/>
  <c r="N418" i="2" s="1"/>
  <c r="L419" i="2"/>
  <c r="N419" i="2" s="1"/>
  <c r="L420" i="2"/>
  <c r="N420" i="2" s="1"/>
  <c r="L421" i="2"/>
  <c r="N421" i="2" s="1"/>
  <c r="L422" i="2"/>
  <c r="N422" i="2" s="1"/>
  <c r="L423" i="2"/>
  <c r="N423" i="2" s="1"/>
  <c r="L424" i="2"/>
  <c r="N424" i="2" s="1"/>
  <c r="L425" i="2"/>
  <c r="N425" i="2" s="1"/>
  <c r="L426" i="2"/>
  <c r="N426" i="2" s="1"/>
  <c r="L427" i="2"/>
  <c r="N427" i="2" s="1"/>
  <c r="L428" i="2"/>
  <c r="N428" i="2" s="1"/>
  <c r="L429" i="2"/>
  <c r="N429" i="2" s="1"/>
  <c r="L430" i="2"/>
  <c r="N430" i="2" s="1"/>
  <c r="L431" i="2"/>
  <c r="N431" i="2" s="1"/>
  <c r="L432" i="2"/>
  <c r="N432" i="2" s="1"/>
  <c r="L433" i="2"/>
  <c r="N433" i="2" s="1"/>
  <c r="L434" i="2"/>
  <c r="N434" i="2" s="1"/>
  <c r="L435" i="2"/>
  <c r="N435" i="2" s="1"/>
  <c r="L436" i="2"/>
  <c r="N436" i="2" s="1"/>
  <c r="L437" i="2"/>
  <c r="N437" i="2" s="1"/>
  <c r="L438" i="2"/>
  <c r="N438" i="2" s="1"/>
  <c r="L439" i="2"/>
  <c r="N439" i="2" s="1"/>
  <c r="L440" i="2"/>
  <c r="N440" i="2" s="1"/>
  <c r="L441" i="2"/>
  <c r="N441" i="2" s="1"/>
  <c r="L442" i="2"/>
  <c r="N442" i="2" s="1"/>
  <c r="L443" i="2"/>
  <c r="N443" i="2" s="1"/>
  <c r="L444" i="2"/>
  <c r="N444" i="2" s="1"/>
  <c r="L445" i="2"/>
  <c r="N445" i="2" s="1"/>
  <c r="L446" i="2"/>
  <c r="N446" i="2" s="1"/>
  <c r="L447" i="2"/>
  <c r="N447" i="2" s="1"/>
  <c r="L448" i="2"/>
  <c r="N448" i="2" s="1"/>
  <c r="L449" i="2"/>
  <c r="N449" i="2" s="1"/>
  <c r="L450" i="2"/>
  <c r="N450" i="2" s="1"/>
  <c r="L451" i="2"/>
  <c r="N451" i="2" s="1"/>
  <c r="L452" i="2"/>
  <c r="N452" i="2" s="1"/>
  <c r="L453" i="2"/>
  <c r="N453" i="2" s="1"/>
  <c r="L454" i="2"/>
  <c r="N454" i="2" s="1"/>
  <c r="L455" i="2"/>
  <c r="N455" i="2" s="1"/>
  <c r="L456" i="2"/>
  <c r="N456" i="2" s="1"/>
  <c r="L457" i="2"/>
  <c r="N457" i="2" s="1"/>
  <c r="L458" i="2"/>
  <c r="N458" i="2" s="1"/>
  <c r="L459" i="2"/>
  <c r="N459" i="2" s="1"/>
  <c r="L460" i="2"/>
  <c r="N460" i="2" s="1"/>
  <c r="L461" i="2"/>
  <c r="N461" i="2" s="1"/>
  <c r="L462" i="2"/>
  <c r="N462" i="2" s="1"/>
  <c r="L463" i="2"/>
  <c r="N463" i="2" s="1"/>
  <c r="L464" i="2"/>
  <c r="N464" i="2" s="1"/>
  <c r="L465" i="2"/>
  <c r="N465" i="2" s="1"/>
  <c r="L466" i="2"/>
  <c r="N466" i="2" s="1"/>
  <c r="L467" i="2"/>
  <c r="N467" i="2" s="1"/>
  <c r="L468" i="2"/>
  <c r="N468" i="2" s="1"/>
  <c r="L469" i="2"/>
  <c r="N469" i="2" s="1"/>
  <c r="L470" i="2"/>
  <c r="N470" i="2" s="1"/>
  <c r="L471" i="2"/>
  <c r="N471" i="2" s="1"/>
  <c r="L472" i="2"/>
  <c r="N472" i="2" s="1"/>
  <c r="L473" i="2"/>
  <c r="N473" i="2" s="1"/>
  <c r="L474" i="2"/>
  <c r="N474" i="2" s="1"/>
  <c r="L475" i="2"/>
  <c r="N475" i="2" s="1"/>
  <c r="L476" i="2"/>
  <c r="N476" i="2" s="1"/>
  <c r="L477" i="2"/>
  <c r="N477" i="2" s="1"/>
  <c r="L478" i="2"/>
  <c r="N478" i="2" s="1"/>
  <c r="L479" i="2"/>
  <c r="N479" i="2" s="1"/>
  <c r="L480" i="2"/>
  <c r="N480" i="2" s="1"/>
  <c r="L481" i="2"/>
  <c r="N481" i="2" s="1"/>
  <c r="L482" i="2"/>
  <c r="N482" i="2" s="1"/>
  <c r="L483" i="2"/>
  <c r="N483" i="2" s="1"/>
  <c r="L484" i="2"/>
  <c r="N484" i="2" s="1"/>
  <c r="L485" i="2"/>
  <c r="N485" i="2" s="1"/>
  <c r="L486" i="2"/>
  <c r="N486" i="2" s="1"/>
  <c r="L487" i="2"/>
  <c r="N487" i="2" s="1"/>
  <c r="L488" i="2"/>
  <c r="N488" i="2" s="1"/>
  <c r="L489" i="2"/>
  <c r="N489" i="2" s="1"/>
  <c r="L490" i="2"/>
  <c r="N490" i="2" s="1"/>
  <c r="L491" i="2"/>
  <c r="N491" i="2" s="1"/>
  <c r="L492" i="2"/>
  <c r="N492" i="2" s="1"/>
  <c r="L493" i="2"/>
  <c r="N493" i="2" s="1"/>
  <c r="L494" i="2"/>
  <c r="N494" i="2" s="1"/>
  <c r="L495" i="2"/>
  <c r="N495" i="2" s="1"/>
  <c r="L496" i="2"/>
  <c r="N496" i="2" s="1"/>
  <c r="L497" i="2"/>
  <c r="N497" i="2" s="1"/>
  <c r="L498" i="2"/>
  <c r="N498" i="2" s="1"/>
  <c r="L499" i="2"/>
  <c r="N499" i="2" s="1"/>
  <c r="L500" i="2"/>
  <c r="N500" i="2" s="1"/>
  <c r="L501" i="2"/>
  <c r="N501" i="2" s="1"/>
  <c r="L502" i="2"/>
  <c r="N502" i="2" s="1"/>
  <c r="L503" i="2"/>
  <c r="N503" i="2" s="1"/>
  <c r="L504" i="2"/>
  <c r="N504" i="2" s="1"/>
  <c r="L505" i="2"/>
  <c r="N505" i="2" s="1"/>
  <c r="L506" i="2"/>
  <c r="N506" i="2" s="1"/>
  <c r="L507" i="2"/>
  <c r="N507" i="2" s="1"/>
  <c r="L508" i="2"/>
  <c r="N508" i="2" s="1"/>
  <c r="L509" i="2"/>
  <c r="N509" i="2" s="1"/>
  <c r="L510" i="2"/>
  <c r="N510" i="2" s="1"/>
  <c r="L511" i="2"/>
  <c r="N511" i="2" s="1"/>
  <c r="L512" i="2"/>
  <c r="N512" i="2" s="1"/>
  <c r="L513" i="2"/>
  <c r="N513" i="2" s="1"/>
  <c r="L514" i="2"/>
  <c r="N514" i="2" s="1"/>
  <c r="L515" i="2"/>
  <c r="N515" i="2" s="1"/>
  <c r="L516" i="2"/>
  <c r="N516" i="2" s="1"/>
  <c r="L517" i="2"/>
  <c r="N517" i="2" s="1"/>
  <c r="L518" i="2"/>
  <c r="N518" i="2" s="1"/>
  <c r="L519" i="2"/>
  <c r="N519" i="2" s="1"/>
  <c r="L520" i="2"/>
  <c r="N520" i="2" s="1"/>
  <c r="L521" i="2"/>
  <c r="N521" i="2" s="1"/>
  <c r="L522" i="2"/>
  <c r="N522" i="2" s="1"/>
  <c r="L523" i="2"/>
  <c r="N523" i="2" s="1"/>
  <c r="L524" i="2"/>
  <c r="N524" i="2" s="1"/>
  <c r="L525" i="2"/>
  <c r="N525" i="2" s="1"/>
  <c r="L526" i="2"/>
  <c r="N526" i="2" s="1"/>
  <c r="L527" i="2"/>
  <c r="N527" i="2" s="1"/>
  <c r="L528" i="2"/>
  <c r="N528" i="2" s="1"/>
  <c r="L529" i="2"/>
  <c r="N529"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K529" i="2"/>
  <c r="M529"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C7" i="3"/>
  <c r="C8" i="3"/>
</calcChain>
</file>

<file path=xl/sharedStrings.xml><?xml version="1.0" encoding="utf-8"?>
<sst xmlns="http://schemas.openxmlformats.org/spreadsheetml/2006/main" count="1944" uniqueCount="143">
  <si>
    <t>Mã SP</t>
  </si>
  <si>
    <t>Sản Phẩm</t>
  </si>
  <si>
    <t>Danh Mục</t>
  </si>
  <si>
    <t>Đơn Vị</t>
  </si>
  <si>
    <t>Giá Mua</t>
  </si>
  <si>
    <t>Giá Bán</t>
  </si>
  <si>
    <t>SP0001</t>
  </si>
  <si>
    <t>Sản phẩm 01</t>
  </si>
  <si>
    <t>Danh Mục 01</t>
  </si>
  <si>
    <t>Kg</t>
  </si>
  <si>
    <t>SP0002</t>
  </si>
  <si>
    <t>Sản phẩm 02</t>
  </si>
  <si>
    <t>SP0003</t>
  </si>
  <si>
    <t>Sản phẩm 03</t>
  </si>
  <si>
    <t>SP0004</t>
  </si>
  <si>
    <t>Sản phẩm 04</t>
  </si>
  <si>
    <t>Cái</t>
  </si>
  <si>
    <t>SP0005</t>
  </si>
  <si>
    <t>Sản phẩm 05</t>
  </si>
  <si>
    <t>Chiếc</t>
  </si>
  <si>
    <t>SP0006</t>
  </si>
  <si>
    <t>Sản phẩm 06</t>
  </si>
  <si>
    <t>SP0007</t>
  </si>
  <si>
    <t>Sản phẩm 07</t>
  </si>
  <si>
    <t>SP0008</t>
  </si>
  <si>
    <t>Sản phẩm 08</t>
  </si>
  <si>
    <t>SP0009</t>
  </si>
  <si>
    <t>Sản phẩm 09</t>
  </si>
  <si>
    <t>m</t>
  </si>
  <si>
    <t>SP0010</t>
  </si>
  <si>
    <t>Sản phẩm 10</t>
  </si>
  <si>
    <t>Danh Mục 02</t>
  </si>
  <si>
    <t>SP0011</t>
  </si>
  <si>
    <t>Sản phẩm 11</t>
  </si>
  <si>
    <t>SP0012</t>
  </si>
  <si>
    <t>Sản phẩm 12</t>
  </si>
  <si>
    <t>SP0013</t>
  </si>
  <si>
    <t>Sản phẩm 13</t>
  </si>
  <si>
    <t>SP0014</t>
  </si>
  <si>
    <t>Sản phẩm 14</t>
  </si>
  <si>
    <t>SP0015</t>
  </si>
  <si>
    <t>Sản phẩm 15</t>
  </si>
  <si>
    <t>SP0016</t>
  </si>
  <si>
    <t>Sản phẩm 16</t>
  </si>
  <si>
    <t>SP0017</t>
  </si>
  <si>
    <t>Sản phẩm 17</t>
  </si>
  <si>
    <t>SP0018</t>
  </si>
  <si>
    <t>Sản phẩm 18</t>
  </si>
  <si>
    <t>SP0019</t>
  </si>
  <si>
    <t>Sản phẩm 19</t>
  </si>
  <si>
    <t>SP0020</t>
  </si>
  <si>
    <t>Sản phẩm 20</t>
  </si>
  <si>
    <t>Danh Mục 03</t>
  </si>
  <si>
    <t>SP0021</t>
  </si>
  <si>
    <t>Sản phẩm 21</t>
  </si>
  <si>
    <t>SP0022</t>
  </si>
  <si>
    <t>Sản phẩm 22</t>
  </si>
  <si>
    <t>SP0023</t>
  </si>
  <si>
    <t>Sản phẩm 23</t>
  </si>
  <si>
    <t>SP0024</t>
  </si>
  <si>
    <t>Sản phẩm 24</t>
  </si>
  <si>
    <t>SP0025</t>
  </si>
  <si>
    <t>Sản phẩm 25</t>
  </si>
  <si>
    <t>SP0026</t>
  </si>
  <si>
    <t>Sản phẩm 26</t>
  </si>
  <si>
    <t>Danh Mục 04</t>
  </si>
  <si>
    <t>SP0027</t>
  </si>
  <si>
    <t>Sản phẩm 27</t>
  </si>
  <si>
    <t>SP0028</t>
  </si>
  <si>
    <t>Sản phẩm 28</t>
  </si>
  <si>
    <t>SP0029</t>
  </si>
  <si>
    <t>Sản phẩm 29</t>
  </si>
  <si>
    <t>SP0030</t>
  </si>
  <si>
    <t>Sản phẩm 30</t>
  </si>
  <si>
    <t>SP0031</t>
  </si>
  <si>
    <t>Sản phẩm 31</t>
  </si>
  <si>
    <t>SP0032</t>
  </si>
  <si>
    <t>Sản phẩm 32</t>
  </si>
  <si>
    <t>SP0033</t>
  </si>
  <si>
    <t>Sản phẩm 33</t>
  </si>
  <si>
    <t>SP0034</t>
  </si>
  <si>
    <t>Sản phẩm 34</t>
  </si>
  <si>
    <t>SP0035</t>
  </si>
  <si>
    <t>Sản phẩm 35</t>
  </si>
  <si>
    <t>SP0036</t>
  </si>
  <si>
    <t>Sản phẩm 36</t>
  </si>
  <si>
    <t>SP0037</t>
  </si>
  <si>
    <t>Sản phẩm 37</t>
  </si>
  <si>
    <t>Danh Mục 05</t>
  </si>
  <si>
    <t>SP0038</t>
  </si>
  <si>
    <t>Sản phẩm 38</t>
  </si>
  <si>
    <t>SP0039</t>
  </si>
  <si>
    <t>Sản phẩm 39</t>
  </si>
  <si>
    <t>SP0040</t>
  </si>
  <si>
    <t>Sản phẩm 40</t>
  </si>
  <si>
    <t>SP0041</t>
  </si>
  <si>
    <t>Sản phẩm 41</t>
  </si>
  <si>
    <t>SP0042</t>
  </si>
  <si>
    <t>Sản phẩm 42</t>
  </si>
  <si>
    <t>SP0043</t>
  </si>
  <si>
    <t>Sản phẩm 43</t>
  </si>
  <si>
    <t>SP0044</t>
  </si>
  <si>
    <t>Sản phẩm 44</t>
  </si>
  <si>
    <t>SP0045</t>
  </si>
  <si>
    <t>Sản phẩm 45</t>
  </si>
  <si>
    <t>Ngày</t>
  </si>
  <si>
    <t>Số Lượng</t>
  </si>
  <si>
    <t>Hình Thức Bán</t>
  </si>
  <si>
    <t>Thanh Toán</t>
  </si>
  <si>
    <t>% Giảm Giá</t>
  </si>
  <si>
    <t>NPP Bán Buôn</t>
  </si>
  <si>
    <t>Chuyển Khoản</t>
  </si>
  <si>
    <t>Online</t>
  </si>
  <si>
    <t>Tiền Mặt</t>
  </si>
  <si>
    <t>Bán Trực Tiếp</t>
  </si>
  <si>
    <t xml:space="preserve">Tiền Mua </t>
  </si>
  <si>
    <t xml:space="preserve">Tiền Bán </t>
  </si>
  <si>
    <t>Day</t>
  </si>
  <si>
    <t>Month</t>
  </si>
  <si>
    <t xml:space="preserve">Year </t>
  </si>
  <si>
    <t xml:space="preserve">Sum of Tiền Mua </t>
  </si>
  <si>
    <t xml:space="preserve">Sum of Tiền Bán </t>
  </si>
  <si>
    <t>Doanh Thu</t>
  </si>
  <si>
    <t xml:space="preserve">Lợi Nhuận </t>
  </si>
  <si>
    <t xml:space="preserve">%Lợi Nhuận </t>
  </si>
  <si>
    <t>Jan</t>
  </si>
  <si>
    <t>Feb</t>
  </si>
  <si>
    <t>Mar</t>
  </si>
  <si>
    <t>Apr</t>
  </si>
  <si>
    <t>May</t>
  </si>
  <si>
    <t>Jun</t>
  </si>
  <si>
    <t>Jul</t>
  </si>
  <si>
    <t>Aug</t>
  </si>
  <si>
    <t>Sep</t>
  </si>
  <si>
    <t>Oct</t>
  </si>
  <si>
    <t>Nov</t>
  </si>
  <si>
    <t>Dec</t>
  </si>
  <si>
    <t>Grand Total</t>
  </si>
  <si>
    <t xml:space="preserve">Danh Mục </t>
  </si>
  <si>
    <t xml:space="preserve">Doanh Thu </t>
  </si>
  <si>
    <t>Top Max</t>
  </si>
  <si>
    <t>Sum of Số Lượng</t>
  </si>
  <si>
    <t xml:space="preserve">SảnPhẩm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</si>
</sst>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x14ac:knownFonts="1">
    <font>
      <sz val="11"/>
      <color theme="1"/>
      <name val="Calibri"/>
      <scheme val="minor"/>
    </font>
    <font>
      <sz val="11"/>
      <color theme="1"/>
      <name val="Calibri"/>
      <family val="2"/>
      <scheme val="minor"/>
    </font>
    <font>
      <b/>
      <sz val="11"/>
      <color theme="0"/>
      <name val="Calibri"/>
    </font>
    <font>
      <sz val="11"/>
      <color theme="1"/>
      <name val="Calibri"/>
      <scheme val="minor"/>
    </font>
    <font>
      <sz val="11"/>
      <color theme="1"/>
      <name val="Calibri"/>
    </font>
    <font>
      <b/>
      <sz val="11"/>
      <color theme="1"/>
      <name val="Calibri"/>
      <family val="2"/>
      <scheme val="minor"/>
    </font>
    <font>
      <b/>
      <sz val="11"/>
      <color theme="0"/>
      <name val="Calibri"/>
      <family val="2"/>
    </font>
    <font>
      <b/>
      <sz val="11"/>
      <color rgb="FFFF0000"/>
      <name val="Calibri"/>
      <family val="2"/>
    </font>
    <font>
      <b/>
      <i/>
      <sz val="11"/>
      <color rgb="FFFF0000"/>
      <name val="Calibri"/>
      <family val="2"/>
      <scheme val="minor"/>
    </font>
    <font>
      <b/>
      <sz val="11"/>
      <color rgb="FFFFFF00"/>
      <name val="Calibri"/>
      <family val="2"/>
      <scheme val="minor"/>
    </font>
    <font>
      <sz val="11"/>
      <color rgb="FFFFFF00"/>
      <name val="Calibri"/>
      <family val="2"/>
      <scheme val="minor"/>
    </font>
  </fonts>
  <fills count="10">
    <fill>
      <patternFill patternType="none"/>
    </fill>
    <fill>
      <patternFill patternType="gray125"/>
    </fill>
    <fill>
      <patternFill patternType="solid">
        <fgColor rgb="FF1F3864"/>
        <bgColor rgb="FF1F3864"/>
      </patternFill>
    </fill>
    <fill>
      <patternFill patternType="solid">
        <fgColor theme="4" tint="0.79998168889431442"/>
        <bgColor theme="4" tint="0.79998168889431442"/>
      </patternFill>
    </fill>
    <fill>
      <patternFill patternType="solid">
        <fgColor rgb="FFFFFF00"/>
        <bgColor rgb="FF1F3864"/>
      </patternFill>
    </fill>
    <fill>
      <patternFill patternType="solid">
        <fgColor rgb="FFFFFF00"/>
        <bgColor indexed="64"/>
      </patternFill>
    </fill>
    <fill>
      <patternFill patternType="solid">
        <fgColor theme="4"/>
        <bgColor theme="4" tint="0.79998168889431442"/>
      </patternFill>
    </fill>
    <fill>
      <patternFill patternType="solid">
        <fgColor theme="4"/>
        <bgColor indexed="64"/>
      </patternFill>
    </fill>
    <fill>
      <patternFill patternType="solid">
        <fgColor theme="4" tint="-0.249977111117893"/>
        <bgColor indexed="64"/>
      </patternFill>
    </fill>
    <fill>
      <patternFill patternType="solid">
        <fgColor theme="0"/>
        <bgColor indexed="64"/>
      </patternFill>
    </fill>
  </fills>
  <borders count="3">
    <border>
      <left/>
      <right/>
      <top/>
      <bottom/>
      <diagonal/>
    </border>
    <border>
      <left/>
      <right/>
      <top/>
      <bottom/>
      <diagonal/>
    </border>
    <border>
      <left/>
      <right/>
      <top/>
      <bottom style="thin">
        <color theme="4" tint="0.3999755851924192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23">
    <xf numFmtId="0" fontId="0" fillId="0" borderId="0" xfId="0" applyFont="1" applyAlignment="1"/>
    <xf numFmtId="0" fontId="2" fillId="2" borderId="1" xfId="0" applyFont="1" applyFill="1" applyBorder="1"/>
    <xf numFmtId="0" fontId="3" fillId="0" borderId="0" xfId="0" applyFont="1"/>
    <xf numFmtId="14" fontId="4" fillId="0" borderId="0" xfId="0" applyNumberFormat="1" applyFont="1"/>
    <xf numFmtId="0" fontId="1" fillId="0" borderId="0" xfId="0" applyFont="1" applyAlignment="1"/>
    <xf numFmtId="0" fontId="7" fillId="4" borderId="1" xfId="0" applyFont="1" applyFill="1" applyBorder="1"/>
    <xf numFmtId="0" fontId="1" fillId="0" borderId="0" xfId="0" applyNumberFormat="1" applyFont="1" applyAlignment="1"/>
    <xf numFmtId="0" fontId="6" fillId="2" borderId="0" xfId="0" applyFont="1" applyFill="1" applyAlignment="1"/>
    <xf numFmtId="0" fontId="5" fillId="3" borderId="2" xfId="0" applyFont="1" applyFill="1" applyBorder="1"/>
    <xf numFmtId="9" fontId="0" fillId="0" borderId="0" xfId="2" applyFont="1" applyAlignment="1"/>
    <xf numFmtId="164" fontId="0" fillId="0" borderId="0" xfId="0" applyNumberFormat="1" applyFont="1" applyAlignment="1"/>
    <xf numFmtId="164" fontId="0" fillId="0" borderId="0" xfId="1" applyNumberFormat="1" applyFont="1" applyAlignment="1"/>
    <xf numFmtId="0" fontId="8" fillId="5" borderId="0" xfId="0" applyFont="1" applyFill="1" applyAlignment="1"/>
    <xf numFmtId="0" fontId="0" fillId="0" borderId="0" xfId="0" pivotButton="1" applyFont="1" applyAlignment="1"/>
    <xf numFmtId="0" fontId="0" fillId="0" borderId="0" xfId="0" applyFont="1" applyAlignment="1">
      <alignment horizontal="left"/>
    </xf>
    <xf numFmtId="0" fontId="9" fillId="6" borderId="2" xfId="0" applyFont="1" applyFill="1" applyBorder="1" applyAlignment="1"/>
    <xf numFmtId="0" fontId="10" fillId="7" borderId="0" xfId="0" applyFont="1" applyFill="1" applyAlignment="1"/>
    <xf numFmtId="0" fontId="0" fillId="0" borderId="0" xfId="0" applyNumberFormat="1" applyFont="1" applyAlignment="1"/>
    <xf numFmtId="0" fontId="9" fillId="6" borderId="2" xfId="0" applyFont="1" applyFill="1" applyBorder="1"/>
    <xf numFmtId="0" fontId="0" fillId="0" borderId="0" xfId="0" applyFont="1" applyAlignment="1">
      <alignment horizontal="right"/>
    </xf>
    <xf numFmtId="164" fontId="0" fillId="0" borderId="0" xfId="1" applyNumberFormat="1" applyFont="1" applyAlignment="1">
      <alignment horizontal="left"/>
    </xf>
    <xf numFmtId="0" fontId="0" fillId="8" borderId="0" xfId="0" applyFont="1" applyFill="1" applyAlignment="1"/>
    <xf numFmtId="0" fontId="0" fillId="9" borderId="0" xfId="0" applyFont="1" applyFill="1" applyAlignment="1"/>
  </cellXfs>
  <cellStyles count="3">
    <cellStyle name="Comma" xfId="1" builtinId="3"/>
    <cellStyle name="Normal" xfId="0" builtinId="0"/>
    <cellStyle name="Percent" xfId="2" builtinId="5"/>
  </cellStyles>
  <dxfs count="37">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none"/>
      </font>
      <fill>
        <patternFill patternType="solid">
          <fgColor rgb="FF1F3864"/>
          <bgColor rgb="FF1F3864"/>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none"/>
      </font>
      <fill>
        <patternFill patternType="solid">
          <fgColor rgb="FF1F3864"/>
          <bgColor rgb="FF1F3864"/>
        </patternFill>
      </fill>
    </dxf>
    <dxf>
      <fill>
        <patternFill patternType="solid">
          <bgColor theme="4" tint="-0.499984740745262"/>
        </patternFill>
      </fill>
    </dxf>
    <dxf>
      <font>
        <b/>
        <i val="0"/>
        <color theme="0"/>
      </font>
      <border diagonalUp="0" diagonalDown="0">
        <left/>
        <right/>
        <top/>
        <bottom/>
        <vertical/>
        <horizontal/>
      </border>
    </dxf>
    <dxf>
      <font>
        <color theme="0"/>
      </font>
      <fill>
        <patternFill>
          <bgColor theme="4" tint="-0.499984740745262"/>
        </patternFill>
      </fill>
      <border diagonalUp="0" diagonalDown="0">
        <left/>
        <right/>
        <top/>
        <bottom/>
        <vertical/>
        <horizontal/>
      </border>
    </dxf>
  </dxfs>
  <tableStyles count="2" defaultTableStyle="TableStyleMedium2" defaultPivotStyle="PivotStyleLight16">
    <tableStyle name="FormatNew1" pivot="0" table="0" count="10">
      <tableStyleElement type="wholeTable" dxfId="36"/>
      <tableStyleElement type="headerRow" dxfId="35"/>
    </tableStyle>
    <tableStyle name="Slicer Style 1" pivot="0" table="0" count="1">
      <tableStyleElement type="wholeTable"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ormatNew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66035660158139"/>
          <c:y val="9.2592592592592587E-2"/>
          <c:w val="0.72032767124856589"/>
          <c:h val="0.83309419655876349"/>
        </c:manualLayout>
      </c:layout>
      <c:barChart>
        <c:barDir val="bar"/>
        <c:grouping val="clustered"/>
        <c:varyColors val="0"/>
        <c:ser>
          <c:idx val="0"/>
          <c:order val="0"/>
          <c:tx>
            <c:strRef>
              <c:f>Calculate!$AD$8</c:f>
              <c:strCache>
                <c:ptCount val="1"/>
                <c:pt idx="0">
                  <c:v>Doanh Thu</c:v>
                </c:pt>
              </c:strCache>
            </c:strRef>
          </c:tx>
          <c:invertIfNegative val="0"/>
          <c:dLbls>
            <c:txPr>
              <a:bodyPr/>
              <a:lstStyle/>
              <a:p>
                <a:pPr>
                  <a:defRPr b="1">
                    <a:solidFill>
                      <a:schemeClr val="bg1"/>
                    </a:solidFill>
                  </a:defRPr>
                </a:pPr>
                <a:endParaRPr lang="en-US"/>
              </a:p>
            </c:txPr>
            <c:dLblPos val="inEnd"/>
            <c:showLegendKey val="0"/>
            <c:showVal val="1"/>
            <c:showCatName val="0"/>
            <c:showSerName val="0"/>
            <c:showPercent val="0"/>
            <c:showBubbleSize val="0"/>
            <c:showLeaderLines val="0"/>
          </c:dLbls>
          <c:cat>
            <c:strRef>
              <c:f>Calculate!$AC$9:$AC$14</c:f>
              <c:strCache>
                <c:ptCount val="6"/>
                <c:pt idx="0">
                  <c:v>Sản phẩm 10</c:v>
                </c:pt>
                <c:pt idx="1">
                  <c:v>Sản phẩm 11</c:v>
                </c:pt>
                <c:pt idx="2">
                  <c:v>Sản phẩm 12</c:v>
                </c:pt>
                <c:pt idx="3">
                  <c:v>Sản phẩm 13</c:v>
                </c:pt>
                <c:pt idx="4">
                  <c:v>Sản phẩm 14</c:v>
                </c:pt>
                <c:pt idx="5">
                  <c:v>Sản phẩm 15</c:v>
                </c:pt>
              </c:strCache>
            </c:strRef>
          </c:cat>
          <c:val>
            <c:numRef>
              <c:f>Calculate!$AD$9:$AD$14</c:f>
              <c:numCache>
                <c:formatCode>_(* #,##0_);_(* \(#,##0\);_(* "-"??_);_(@_)</c:formatCode>
                <c:ptCount val="6"/>
                <c:pt idx="0">
                  <c:v>16428</c:v>
                </c:pt>
                <c:pt idx="1">
                  <c:v>5856.4</c:v>
                </c:pt>
                <c:pt idx="2">
                  <c:v>11582.910000000003</c:v>
                </c:pt>
                <c:pt idx="3">
                  <c:v>8285.52</c:v>
                </c:pt>
                <c:pt idx="4">
                  <c:v>12503.640000000001</c:v>
                </c:pt>
                <c:pt idx="5">
                  <c:v>1839.2399999999998</c:v>
                </c:pt>
              </c:numCache>
            </c:numRef>
          </c:val>
        </c:ser>
        <c:dLbls>
          <c:dLblPos val="inEnd"/>
          <c:showLegendKey val="0"/>
          <c:showVal val="1"/>
          <c:showCatName val="0"/>
          <c:showSerName val="0"/>
          <c:showPercent val="0"/>
          <c:showBubbleSize val="0"/>
        </c:dLbls>
        <c:gapWidth val="42"/>
        <c:axId val="216471040"/>
        <c:axId val="216473984"/>
      </c:barChart>
      <c:catAx>
        <c:axId val="216471040"/>
        <c:scaling>
          <c:orientation val="maxMin"/>
        </c:scaling>
        <c:delete val="0"/>
        <c:axPos val="l"/>
        <c:majorTickMark val="none"/>
        <c:minorTickMark val="none"/>
        <c:tickLblPos val="nextTo"/>
        <c:crossAx val="216473984"/>
        <c:crosses val="autoZero"/>
        <c:auto val="1"/>
        <c:lblAlgn val="ctr"/>
        <c:lblOffset val="100"/>
        <c:noMultiLvlLbl val="0"/>
      </c:catAx>
      <c:valAx>
        <c:axId val="216473984"/>
        <c:scaling>
          <c:orientation val="minMax"/>
        </c:scaling>
        <c:delete val="1"/>
        <c:axPos val="t"/>
        <c:numFmt formatCode="_(* #,##0_);_(* \(#,##0\);_(* &quot;-&quot;??_);_(@_)" sourceLinked="1"/>
        <c:majorTickMark val="out"/>
        <c:minorTickMark val="none"/>
        <c:tickLblPos val="nextTo"/>
        <c:crossAx val="2164710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0.1731981559299906"/>
          <c:y val="0.22554764789016754"/>
          <c:w val="0.79571376116845494"/>
          <c:h val="0.56768028231604473"/>
        </c:manualLayout>
      </c:layout>
      <c:barChart>
        <c:barDir val="col"/>
        <c:grouping val="stacked"/>
        <c:varyColors val="0"/>
        <c:ser>
          <c:idx val="0"/>
          <c:order val="0"/>
          <c:tx>
            <c:strRef>
              <c:f>Calculate!$N$2</c:f>
              <c:strCache>
                <c:ptCount val="1"/>
                <c:pt idx="0">
                  <c:v>Doanh Thu</c:v>
                </c:pt>
              </c:strCache>
            </c:strRef>
          </c:tx>
          <c:invertIfNegative val="0"/>
          <c:dLbls>
            <c:delete val="1"/>
          </c:dLbls>
          <c:cat>
            <c:strRef>
              <c:f>Calculate!$M$3:$M$14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Calculate!$N$3:$N$14</c:f>
              <c:numCache>
                <c:formatCode>_(* #,##0_);_(* \(#,##0\);_(* "-"??_);_(@_)</c:formatCode>
                <c:ptCount val="12"/>
                <c:pt idx="0">
                  <c:v>41641.959999999992</c:v>
                </c:pt>
                <c:pt idx="1">
                  <c:v>30764.300000000003</c:v>
                </c:pt>
                <c:pt idx="2">
                  <c:v>28715.65</c:v>
                </c:pt>
                <c:pt idx="3">
                  <c:v>26524.11</c:v>
                </c:pt>
                <c:pt idx="4">
                  <c:v>30782.45</c:v>
                </c:pt>
                <c:pt idx="5">
                  <c:v>30553.710000000003</c:v>
                </c:pt>
                <c:pt idx="6">
                  <c:v>35428.79</c:v>
                </c:pt>
                <c:pt idx="7">
                  <c:v>35287.400000000016</c:v>
                </c:pt>
                <c:pt idx="8">
                  <c:v>35656.810000000005</c:v>
                </c:pt>
                <c:pt idx="9">
                  <c:v>33703.69000000001</c:v>
                </c:pt>
                <c:pt idx="10">
                  <c:v>36450.07</c:v>
                </c:pt>
                <c:pt idx="11">
                  <c:v>37390.979999999996</c:v>
                </c:pt>
              </c:numCache>
            </c:numRef>
          </c:val>
        </c:ser>
        <c:ser>
          <c:idx val="1"/>
          <c:order val="1"/>
          <c:tx>
            <c:strRef>
              <c:f>Calculate!$O$2</c:f>
              <c:strCache>
                <c:ptCount val="1"/>
                <c:pt idx="0">
                  <c:v>Lợi Nhuận </c:v>
                </c:pt>
              </c:strCache>
            </c:strRef>
          </c:tx>
          <c:invertIfNegative val="0"/>
          <c:dLbls>
            <c:delete val="1"/>
          </c:dLbls>
          <c:cat>
            <c:strRef>
              <c:f>Calculate!$M$3:$M$14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Calculate!$O$3:$O$14</c:f>
              <c:numCache>
                <c:formatCode>_(* #,##0_);_(* \(#,##0\);_(* "-"??_);_(@_)</c:formatCode>
                <c:ptCount val="12"/>
                <c:pt idx="0">
                  <c:v>6979.9599999999919</c:v>
                </c:pt>
                <c:pt idx="1">
                  <c:v>5245.3000000000029</c:v>
                </c:pt>
                <c:pt idx="2">
                  <c:v>5251.6500000000015</c:v>
                </c:pt>
                <c:pt idx="3">
                  <c:v>5147.1100000000006</c:v>
                </c:pt>
                <c:pt idx="4">
                  <c:v>3865.4500000000007</c:v>
                </c:pt>
                <c:pt idx="5">
                  <c:v>5680.7100000000028</c:v>
                </c:pt>
                <c:pt idx="6">
                  <c:v>5546.7900000000009</c:v>
                </c:pt>
                <c:pt idx="7">
                  <c:v>5314.400000000016</c:v>
                </c:pt>
                <c:pt idx="8">
                  <c:v>6854.8100000000049</c:v>
                </c:pt>
                <c:pt idx="9">
                  <c:v>5881.6900000000096</c:v>
                </c:pt>
                <c:pt idx="10">
                  <c:v>6883.07</c:v>
                </c:pt>
                <c:pt idx="11">
                  <c:v>6241.9799999999959</c:v>
                </c:pt>
              </c:numCache>
            </c:numRef>
          </c:val>
        </c:ser>
        <c:ser>
          <c:idx val="2"/>
          <c:order val="2"/>
          <c:tx>
            <c:strRef>
              <c:f>Calculate!$P$2</c:f>
              <c:strCache>
                <c:ptCount val="1"/>
                <c:pt idx="0">
                  <c:v>%Lợi Nhuận </c:v>
                </c:pt>
              </c:strCache>
            </c:strRef>
          </c:tx>
          <c:invertIfNegative val="0"/>
          <c:dLbls>
            <c:dLbl>
              <c:idx val="0"/>
              <c:layout>
                <c:manualLayout>
                  <c:x val="0"/>
                  <c:y val="0.1858974358974359"/>
                </c:manualLayout>
              </c:layout>
              <c:showLegendKey val="0"/>
              <c:showVal val="1"/>
              <c:showCatName val="0"/>
              <c:showSerName val="0"/>
              <c:showPercent val="0"/>
              <c:showBubbleSize val="0"/>
            </c:dLbl>
            <c:dLbl>
              <c:idx val="1"/>
              <c:layout>
                <c:manualLayout>
                  <c:x val="0"/>
                  <c:y val="0.14102564102564102"/>
                </c:manualLayout>
              </c:layout>
              <c:showLegendKey val="0"/>
              <c:showVal val="1"/>
              <c:showCatName val="0"/>
              <c:showSerName val="0"/>
              <c:showPercent val="0"/>
              <c:showBubbleSize val="0"/>
            </c:dLbl>
            <c:dLbl>
              <c:idx val="2"/>
              <c:layout>
                <c:manualLayout>
                  <c:x val="-3.4542314335060447E-3"/>
                  <c:y val="0.13461538461538461"/>
                </c:manualLayout>
              </c:layout>
              <c:showLegendKey val="0"/>
              <c:showVal val="1"/>
              <c:showCatName val="0"/>
              <c:showSerName val="0"/>
              <c:showPercent val="0"/>
              <c:showBubbleSize val="0"/>
            </c:dLbl>
            <c:dLbl>
              <c:idx val="3"/>
              <c:layout>
                <c:manualLayout>
                  <c:x val="3.4542314335060447E-3"/>
                  <c:y val="0.14102564102564102"/>
                </c:manualLayout>
              </c:layout>
              <c:showLegendKey val="0"/>
              <c:showVal val="1"/>
              <c:showCatName val="0"/>
              <c:showSerName val="0"/>
              <c:showPercent val="0"/>
              <c:showBubbleSize val="0"/>
            </c:dLbl>
            <c:dLbl>
              <c:idx val="4"/>
              <c:layout>
                <c:manualLayout>
                  <c:x val="3.4542314335060447E-3"/>
                  <c:y val="0.14102564102564102"/>
                </c:manualLayout>
              </c:layout>
              <c:showLegendKey val="0"/>
              <c:showVal val="1"/>
              <c:showCatName val="0"/>
              <c:showSerName val="0"/>
              <c:showPercent val="0"/>
              <c:showBubbleSize val="0"/>
            </c:dLbl>
            <c:dLbl>
              <c:idx val="5"/>
              <c:layout>
                <c:manualLayout>
                  <c:x val="-6.9084628670120895E-3"/>
                  <c:y val="0.14743539269129821"/>
                </c:manualLayout>
              </c:layout>
              <c:showLegendKey val="0"/>
              <c:showVal val="1"/>
              <c:showCatName val="0"/>
              <c:showSerName val="0"/>
              <c:showPercent val="0"/>
              <c:showBubbleSize val="0"/>
            </c:dLbl>
            <c:dLbl>
              <c:idx val="6"/>
              <c:layout>
                <c:manualLayout>
                  <c:x val="-6.9084628670120895E-3"/>
                  <c:y val="0.14102564102564097"/>
                </c:manualLayout>
              </c:layout>
              <c:showLegendKey val="0"/>
              <c:showVal val="1"/>
              <c:showCatName val="0"/>
              <c:showSerName val="0"/>
              <c:showPercent val="0"/>
              <c:showBubbleSize val="0"/>
            </c:dLbl>
            <c:dLbl>
              <c:idx val="7"/>
              <c:layout>
                <c:manualLayout>
                  <c:x val="3.4542314335060447E-3"/>
                  <c:y val="0.13461538461538455"/>
                </c:manualLayout>
              </c:layout>
              <c:showLegendKey val="0"/>
              <c:showVal val="1"/>
              <c:showCatName val="0"/>
              <c:showSerName val="0"/>
              <c:showPercent val="0"/>
              <c:showBubbleSize val="0"/>
            </c:dLbl>
            <c:dLbl>
              <c:idx val="8"/>
              <c:layout>
                <c:manualLayout>
                  <c:x val="0"/>
                  <c:y val="0.17307692307692307"/>
                </c:manualLayout>
              </c:layout>
              <c:showLegendKey val="0"/>
              <c:showVal val="1"/>
              <c:showCatName val="0"/>
              <c:showSerName val="0"/>
              <c:showPercent val="0"/>
              <c:showBubbleSize val="0"/>
            </c:dLbl>
            <c:dLbl>
              <c:idx val="9"/>
              <c:layout>
                <c:manualLayout>
                  <c:x val="0"/>
                  <c:y val="0.16025590551181101"/>
                </c:manualLayout>
              </c:layout>
              <c:showLegendKey val="0"/>
              <c:showVal val="1"/>
              <c:showCatName val="0"/>
              <c:showSerName val="0"/>
              <c:showPercent val="0"/>
              <c:showBubbleSize val="0"/>
            </c:dLbl>
            <c:dLbl>
              <c:idx val="10"/>
              <c:layout>
                <c:manualLayout>
                  <c:x val="0"/>
                  <c:y val="0.16025641025641033"/>
                </c:manualLayout>
              </c:layout>
              <c:showLegendKey val="0"/>
              <c:showVal val="1"/>
              <c:showCatName val="0"/>
              <c:showSerName val="0"/>
              <c:showPercent val="0"/>
              <c:showBubbleSize val="0"/>
            </c:dLbl>
            <c:dLbl>
              <c:idx val="11"/>
              <c:layout>
                <c:manualLayout>
                  <c:x val="1.2665368944766003E-16"/>
                  <c:y val="0.20512820512820512"/>
                </c:manualLayout>
              </c:layout>
              <c:showLegendKey val="0"/>
              <c:showVal val="1"/>
              <c:showCatName val="0"/>
              <c:showSerName val="0"/>
              <c:showPercent val="0"/>
              <c:showBubbleSize val="0"/>
            </c:dLbl>
            <c:txPr>
              <a:bodyPr rot="-5400000" vert="horz"/>
              <a:lstStyle/>
              <a:p>
                <a:pPr>
                  <a:defRPr b="1">
                    <a:solidFill>
                      <a:schemeClr val="bg1"/>
                    </a:solidFill>
                  </a:defRPr>
                </a:pPr>
                <a:endParaRPr lang="en-US"/>
              </a:p>
            </c:txPr>
            <c:showLegendKey val="0"/>
            <c:showVal val="1"/>
            <c:showCatName val="0"/>
            <c:showSerName val="0"/>
            <c:showPercent val="0"/>
            <c:showBubbleSize val="0"/>
            <c:showLeaderLines val="0"/>
          </c:dLbls>
          <c:cat>
            <c:strRef>
              <c:f>Calculate!$M$3:$M$14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Calculate!$P$3:$P$14</c:f>
              <c:numCache>
                <c:formatCode>0%</c:formatCode>
                <c:ptCount val="12"/>
                <c:pt idx="0">
                  <c:v>0.20137210778373987</c:v>
                </c:pt>
                <c:pt idx="1">
                  <c:v>0.20554488812257546</c:v>
                </c:pt>
                <c:pt idx="2">
                  <c:v>0.22381733719740887</c:v>
                </c:pt>
                <c:pt idx="3">
                  <c:v>0.2407779389063012</c:v>
                </c:pt>
                <c:pt idx="4">
                  <c:v>0.14360627112976931</c:v>
                </c:pt>
                <c:pt idx="5">
                  <c:v>0.22838861415993256</c:v>
                </c:pt>
                <c:pt idx="6">
                  <c:v>0.18562311759587716</c:v>
                </c:pt>
                <c:pt idx="7">
                  <c:v>0.17730624228472344</c:v>
                </c:pt>
                <c:pt idx="8">
                  <c:v>0.23799770849246596</c:v>
                </c:pt>
                <c:pt idx="9">
                  <c:v>0.21140428437926856</c:v>
                </c:pt>
                <c:pt idx="10">
                  <c:v>0.23279568437785367</c:v>
                </c:pt>
                <c:pt idx="11">
                  <c:v>0.20039102378888554</c:v>
                </c:pt>
              </c:numCache>
            </c:numRef>
          </c:val>
        </c:ser>
        <c:dLbls>
          <c:showLegendKey val="0"/>
          <c:showVal val="1"/>
          <c:showCatName val="0"/>
          <c:showSerName val="0"/>
          <c:showPercent val="0"/>
          <c:showBubbleSize val="0"/>
        </c:dLbls>
        <c:gapWidth val="40"/>
        <c:overlap val="100"/>
        <c:axId val="219496448"/>
        <c:axId val="219509120"/>
      </c:barChart>
      <c:catAx>
        <c:axId val="219496448"/>
        <c:scaling>
          <c:orientation val="minMax"/>
        </c:scaling>
        <c:delete val="0"/>
        <c:axPos val="b"/>
        <c:majorTickMark val="out"/>
        <c:minorTickMark val="none"/>
        <c:tickLblPos val="nextTo"/>
        <c:txPr>
          <a:bodyPr/>
          <a:lstStyle/>
          <a:p>
            <a:pPr>
              <a:defRPr sz="800" b="1">
                <a:solidFill>
                  <a:schemeClr val="bg1"/>
                </a:solidFill>
              </a:defRPr>
            </a:pPr>
            <a:endParaRPr lang="en-US"/>
          </a:p>
        </c:txPr>
        <c:crossAx val="219509120"/>
        <c:crosses val="autoZero"/>
        <c:auto val="1"/>
        <c:lblAlgn val="ctr"/>
        <c:lblOffset val="100"/>
        <c:noMultiLvlLbl val="0"/>
      </c:catAx>
      <c:valAx>
        <c:axId val="219509120"/>
        <c:scaling>
          <c:orientation val="minMax"/>
        </c:scaling>
        <c:delete val="0"/>
        <c:axPos val="l"/>
        <c:numFmt formatCode="_(* #,##0_);_(* \(#,##0\);_(* &quot;-&quot;??_);_(@_)" sourceLinked="1"/>
        <c:majorTickMark val="none"/>
        <c:minorTickMark val="none"/>
        <c:tickLblPos val="nextTo"/>
        <c:txPr>
          <a:bodyPr/>
          <a:lstStyle/>
          <a:p>
            <a:pPr>
              <a:defRPr sz="800">
                <a:solidFill>
                  <a:schemeClr val="bg1"/>
                </a:solidFill>
              </a:defRPr>
            </a:pPr>
            <a:endParaRPr lang="en-US"/>
          </a:p>
        </c:txPr>
        <c:crossAx val="219496448"/>
        <c:crossesAt val="1"/>
        <c:crossBetween val="between"/>
      </c:valAx>
      <c:spPr>
        <a:noFill/>
      </c:spPr>
    </c:plotArea>
    <c:legend>
      <c:legendPos val="t"/>
      <c:layout>
        <c:manualLayout>
          <c:xMode val="edge"/>
          <c:yMode val="edge"/>
          <c:x val="0.36709308481104952"/>
          <c:y val="5.5421688499563242E-2"/>
          <c:w val="0.60305979940153009"/>
          <c:h val="0.14471824762730442"/>
        </c:manualLayout>
      </c:layout>
      <c:overlay val="0"/>
      <c:txPr>
        <a:bodyPr/>
        <a:lstStyle/>
        <a:p>
          <a:pPr>
            <a:defRPr sz="80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 Analysis.xlsx]Calculate!PivotTable8</c:name>
    <c:fmtId val="2"/>
  </c:pivotSource>
  <c:chart>
    <c:autoTitleDeleted val="1"/>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dLblPos val="ctr"/>
          <c:showLegendKey val="0"/>
          <c:showVal val="0"/>
          <c:showCatName val="0"/>
          <c:showSerName val="0"/>
          <c:showPercent val="1"/>
          <c:showBubbleSize val="0"/>
        </c:dLbl>
      </c:pivotFmt>
      <c:pivotFmt>
        <c:idx val="3"/>
      </c:pivotFmt>
      <c:pivotFmt>
        <c:idx val="4"/>
      </c:pivotFmt>
      <c:pivotFmt>
        <c:idx val="5"/>
      </c:pivotFmt>
    </c:pivotFmts>
    <c:plotArea>
      <c:layout/>
      <c:pieChart>
        <c:varyColors val="1"/>
        <c:ser>
          <c:idx val="0"/>
          <c:order val="0"/>
          <c:tx>
            <c:strRef>
              <c:f>Calculate!$AG$2</c:f>
              <c:strCache>
                <c:ptCount val="1"/>
                <c:pt idx="0">
                  <c:v>Total</c:v>
                </c:pt>
              </c:strCache>
            </c:strRef>
          </c:tx>
          <c:dLbls>
            <c:spPr/>
            <c:txPr>
              <a:bodyPr/>
              <a:lstStyle/>
              <a:p>
                <a:pPr>
                  <a:defRPr/>
                </a:pPr>
                <a:endParaRPr lang="en-US"/>
              </a:p>
            </c:txPr>
            <c:dLblPos val="ctr"/>
            <c:showLegendKey val="0"/>
            <c:showVal val="0"/>
            <c:showCatName val="0"/>
            <c:showSerName val="0"/>
            <c:showPercent val="1"/>
            <c:showBubbleSize val="0"/>
            <c:showLeaderLines val="1"/>
          </c:dLbls>
          <c:cat>
            <c:strRef>
              <c:f>Calculate!$AF$3:$AF$5</c:f>
              <c:strCache>
                <c:ptCount val="3"/>
                <c:pt idx="0">
                  <c:v>Bán Trực Tiếp</c:v>
                </c:pt>
                <c:pt idx="1">
                  <c:v>NPP Bán Buôn</c:v>
                </c:pt>
                <c:pt idx="2">
                  <c:v>Online</c:v>
                </c:pt>
              </c:strCache>
            </c:strRef>
          </c:cat>
          <c:val>
            <c:numRef>
              <c:f>Calculate!$AG$3:$AG$5</c:f>
              <c:numCache>
                <c:formatCode>_(* #,##0_);_(* \(#,##0\);_(* "-"??_);_(@_)</c:formatCode>
                <c:ptCount val="3"/>
                <c:pt idx="0">
                  <c:v>209011.15000000008</c:v>
                </c:pt>
                <c:pt idx="1">
                  <c:v>59896.900000000009</c:v>
                </c:pt>
                <c:pt idx="2">
                  <c:v>133991.87000000002</c:v>
                </c:pt>
              </c:numCache>
            </c:numRef>
          </c:val>
        </c:ser>
        <c:dLbls>
          <c:showLegendKey val="0"/>
          <c:showVal val="0"/>
          <c:showCatName val="0"/>
          <c:showSerName val="0"/>
          <c:showPercent val="1"/>
          <c:showBubbleSize val="0"/>
          <c:showLeaderLines val="1"/>
        </c:dLbls>
        <c:firstSliceAng val="0"/>
      </c:pieChart>
    </c:plotArea>
    <c:legend>
      <c:legendPos val="t"/>
      <c:layout>
        <c:manualLayout>
          <c:xMode val="edge"/>
          <c:yMode val="edge"/>
          <c:x val="0"/>
          <c:y val="0.11447460243940095"/>
          <c:w val="0.41411525242549702"/>
          <c:h val="0.28759857958931606"/>
        </c:manualLayout>
      </c:layout>
      <c:overlay val="0"/>
      <c:txPr>
        <a:bodyPr/>
        <a:lstStyle/>
        <a:p>
          <a:pPr>
            <a:defRPr sz="80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 Analysis.xlsx]Calculate!PivotTable9</c:name>
    <c:fmtId val="2"/>
  </c:pivotSource>
  <c:chart>
    <c:autoTitleDeleted val="1"/>
    <c:pivotFmts>
      <c:pivotFmt>
        <c:idx val="0"/>
        <c:dLbl>
          <c:idx val="0"/>
          <c:showLegendKey val="0"/>
          <c:showVal val="0"/>
          <c:showCatName val="0"/>
          <c:showSerName val="0"/>
          <c:showPercent val="1"/>
          <c:showBubbleSize val="0"/>
        </c:dLbl>
      </c:pivotFmt>
      <c:pivotFmt>
        <c:idx val="1"/>
        <c:dLbl>
          <c:idx val="0"/>
          <c:showLegendKey val="0"/>
          <c:showVal val="0"/>
          <c:showCatName val="0"/>
          <c:showSerName val="0"/>
          <c:showPercent val="1"/>
          <c:showBubbleSize val="0"/>
        </c:dLbl>
      </c:pivotFmt>
      <c:pivotFmt>
        <c:idx val="2"/>
        <c:marker>
          <c:symbol val="none"/>
        </c:marker>
        <c:dLbl>
          <c:idx val="0"/>
          <c:layout/>
          <c:dLblPos val="ctr"/>
          <c:showLegendKey val="0"/>
          <c:showVal val="0"/>
          <c:showCatName val="0"/>
          <c:showSerName val="0"/>
          <c:showPercent val="1"/>
          <c:showBubbleSize val="0"/>
        </c:dLbl>
      </c:pivotFmt>
    </c:pivotFmts>
    <c:plotArea>
      <c:layout/>
      <c:pieChart>
        <c:varyColors val="1"/>
        <c:ser>
          <c:idx val="0"/>
          <c:order val="0"/>
          <c:tx>
            <c:strRef>
              <c:f>Calculate!$AJ$2</c:f>
              <c:strCache>
                <c:ptCount val="1"/>
                <c:pt idx="0">
                  <c:v>Total</c:v>
                </c:pt>
              </c:strCache>
            </c:strRef>
          </c:tx>
          <c:dLbls>
            <c:spPr/>
            <c:txPr>
              <a:bodyPr/>
              <a:lstStyle/>
              <a:p>
                <a:pPr>
                  <a:defRPr/>
                </a:pPr>
                <a:endParaRPr lang="en-US"/>
              </a:p>
            </c:txPr>
            <c:dLblPos val="ctr"/>
            <c:showLegendKey val="0"/>
            <c:showVal val="0"/>
            <c:showCatName val="0"/>
            <c:showSerName val="0"/>
            <c:showPercent val="1"/>
            <c:showBubbleSize val="0"/>
            <c:showLeaderLines val="1"/>
          </c:dLbls>
          <c:cat>
            <c:strRef>
              <c:f>Calculate!$AI$3:$AI$4</c:f>
              <c:strCache>
                <c:ptCount val="2"/>
                <c:pt idx="0">
                  <c:v>Chuyển Khoản</c:v>
                </c:pt>
                <c:pt idx="1">
                  <c:v>Tiền Mặt</c:v>
                </c:pt>
              </c:strCache>
            </c:strRef>
          </c:cat>
          <c:val>
            <c:numRef>
              <c:f>Calculate!$AJ$3:$AJ$4</c:f>
              <c:numCache>
                <c:formatCode>_(* #,##0_);_(* \(#,##0\);_(* "-"??_);_(@_)</c:formatCode>
                <c:ptCount val="2"/>
                <c:pt idx="0">
                  <c:v>202518.01999999993</c:v>
                </c:pt>
                <c:pt idx="1">
                  <c:v>200381.90000000008</c:v>
                </c:pt>
              </c:numCache>
            </c:numRef>
          </c:val>
        </c:ser>
        <c:dLbls>
          <c:showLegendKey val="0"/>
          <c:showVal val="0"/>
          <c:showCatName val="0"/>
          <c:showSerName val="0"/>
          <c:showPercent val="1"/>
          <c:showBubbleSize val="0"/>
          <c:showLeaderLines val="1"/>
        </c:dLbls>
        <c:firstSliceAng val="0"/>
      </c:pieChart>
    </c:plotArea>
    <c:legend>
      <c:legendPos val="t"/>
      <c:layout>
        <c:manualLayout>
          <c:xMode val="edge"/>
          <c:yMode val="edge"/>
          <c:x val="0"/>
          <c:y val="6.9683010320298278E-2"/>
          <c:w val="0.44031450772806524"/>
          <c:h val="0.18057786035147552"/>
        </c:manualLayout>
      </c:layout>
      <c:overlay val="0"/>
      <c:txPr>
        <a:bodyPr/>
        <a:lstStyle/>
        <a:p>
          <a:pPr>
            <a:defRPr sz="80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Analysis.xlsx]Calculate!PivotTable2</c:name>
    <c:fmtId val="3"/>
  </c:pivotSource>
  <c:chart>
    <c:autoTitleDeleted val="1"/>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9.7862049071327839E-2"/>
          <c:y val="0.15290364589191971"/>
          <c:w val="0.87702642721330482"/>
          <c:h val="0.68340949162173126"/>
        </c:manualLayout>
      </c:layout>
      <c:areaChart>
        <c:grouping val="stacked"/>
        <c:varyColors val="0"/>
        <c:ser>
          <c:idx val="0"/>
          <c:order val="0"/>
          <c:tx>
            <c:strRef>
              <c:f>Calculate!$F$2</c:f>
              <c:strCache>
                <c:ptCount val="1"/>
                <c:pt idx="0">
                  <c:v>Total</c:v>
                </c:pt>
              </c:strCache>
            </c:strRef>
          </c:tx>
          <c:cat>
            <c:strRef>
              <c:f>Calculate!$E$3:$E$34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Calculate!$F$3:$F$34</c:f>
              <c:numCache>
                <c:formatCode>_(* #,##0_);_(* \(#,##0\);_(* "-"??_);_(@_)</c:formatCode>
                <c:ptCount val="31"/>
                <c:pt idx="0">
                  <c:v>13174.810000000001</c:v>
                </c:pt>
                <c:pt idx="1">
                  <c:v>13125.220000000001</c:v>
                </c:pt>
                <c:pt idx="2">
                  <c:v>20062.099999999995</c:v>
                </c:pt>
                <c:pt idx="3">
                  <c:v>11342.2</c:v>
                </c:pt>
                <c:pt idx="4">
                  <c:v>11749.449999999999</c:v>
                </c:pt>
                <c:pt idx="5">
                  <c:v>14601.540000000005</c:v>
                </c:pt>
                <c:pt idx="6">
                  <c:v>7124.79</c:v>
                </c:pt>
                <c:pt idx="7">
                  <c:v>14286.46</c:v>
                </c:pt>
                <c:pt idx="8">
                  <c:v>16926.670000000002</c:v>
                </c:pt>
                <c:pt idx="9">
                  <c:v>15247.35</c:v>
                </c:pt>
                <c:pt idx="10">
                  <c:v>11871.58</c:v>
                </c:pt>
                <c:pt idx="11">
                  <c:v>14882.359999999999</c:v>
                </c:pt>
                <c:pt idx="12">
                  <c:v>8077.26</c:v>
                </c:pt>
                <c:pt idx="13">
                  <c:v>9395.1400000000012</c:v>
                </c:pt>
                <c:pt idx="14">
                  <c:v>12466.7</c:v>
                </c:pt>
                <c:pt idx="15">
                  <c:v>12766.63</c:v>
                </c:pt>
                <c:pt idx="16">
                  <c:v>3768.24</c:v>
                </c:pt>
                <c:pt idx="17">
                  <c:v>18665.390000000003</c:v>
                </c:pt>
                <c:pt idx="18">
                  <c:v>10145.229999999998</c:v>
                </c:pt>
                <c:pt idx="19">
                  <c:v>20445.78</c:v>
                </c:pt>
                <c:pt idx="20">
                  <c:v>10738.4</c:v>
                </c:pt>
                <c:pt idx="21">
                  <c:v>11373.839999999997</c:v>
                </c:pt>
                <c:pt idx="22">
                  <c:v>18904.189999999995</c:v>
                </c:pt>
                <c:pt idx="23">
                  <c:v>11593.4</c:v>
                </c:pt>
                <c:pt idx="24">
                  <c:v>18736.430000000004</c:v>
                </c:pt>
                <c:pt idx="25">
                  <c:v>14091.079999999998</c:v>
                </c:pt>
                <c:pt idx="26">
                  <c:v>11412.67</c:v>
                </c:pt>
                <c:pt idx="27">
                  <c:v>13385.16</c:v>
                </c:pt>
                <c:pt idx="28">
                  <c:v>8751.48</c:v>
                </c:pt>
                <c:pt idx="29">
                  <c:v>16848.269999999997</c:v>
                </c:pt>
                <c:pt idx="30">
                  <c:v>6940.0999999999995</c:v>
                </c:pt>
              </c:numCache>
            </c:numRef>
          </c:val>
        </c:ser>
        <c:dLbls>
          <c:showLegendKey val="0"/>
          <c:showVal val="0"/>
          <c:showCatName val="0"/>
          <c:showSerName val="0"/>
          <c:showPercent val="0"/>
          <c:showBubbleSize val="0"/>
        </c:dLbls>
        <c:axId val="219266048"/>
        <c:axId val="219284224"/>
      </c:areaChart>
      <c:catAx>
        <c:axId val="219266048"/>
        <c:scaling>
          <c:orientation val="minMax"/>
        </c:scaling>
        <c:delete val="0"/>
        <c:axPos val="b"/>
        <c:majorTickMark val="out"/>
        <c:minorTickMark val="none"/>
        <c:tickLblPos val="nextTo"/>
        <c:txPr>
          <a:bodyPr/>
          <a:lstStyle/>
          <a:p>
            <a:pPr>
              <a:defRPr b="1">
                <a:solidFill>
                  <a:schemeClr val="bg1"/>
                </a:solidFill>
              </a:defRPr>
            </a:pPr>
            <a:endParaRPr lang="en-US"/>
          </a:p>
        </c:txPr>
        <c:crossAx val="219284224"/>
        <c:crosses val="autoZero"/>
        <c:auto val="1"/>
        <c:lblAlgn val="ctr"/>
        <c:lblOffset val="100"/>
        <c:noMultiLvlLbl val="0"/>
      </c:catAx>
      <c:valAx>
        <c:axId val="219284224"/>
        <c:scaling>
          <c:orientation val="minMax"/>
        </c:scaling>
        <c:delete val="0"/>
        <c:axPos val="l"/>
        <c:majorGridlines>
          <c:spPr>
            <a:ln>
              <a:noFill/>
            </a:ln>
            <a:effectLst>
              <a:outerShdw blurRad="50800" dist="50800" dir="5400000" sx="85000" sy="85000" algn="ctr" rotWithShape="0">
                <a:srgbClr val="000000">
                  <a:alpha val="79000"/>
                </a:srgbClr>
              </a:outerShdw>
            </a:effectLst>
          </c:spPr>
        </c:majorGridlines>
        <c:numFmt formatCode="_(* #,##0_);_(* \(#,##0\);_(* &quot;-&quot;??_);_(@_)" sourceLinked="1"/>
        <c:majorTickMark val="none"/>
        <c:minorTickMark val="none"/>
        <c:tickLblPos val="nextTo"/>
        <c:spPr>
          <a:ln>
            <a:noFill/>
          </a:ln>
        </c:spPr>
        <c:txPr>
          <a:bodyPr/>
          <a:lstStyle/>
          <a:p>
            <a:pPr>
              <a:defRPr>
                <a:solidFill>
                  <a:schemeClr val="bg1"/>
                </a:solidFill>
              </a:defRPr>
            </a:pPr>
            <a:endParaRPr lang="en-US"/>
          </a:p>
        </c:txPr>
        <c:crossAx val="219266048"/>
        <c:crosses val="autoZero"/>
        <c:crossBetween val="midCat"/>
      </c:valAx>
      <c:spPr>
        <a:noFill/>
        <a:ln w="25400">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752750630002643"/>
          <c:y val="9.2592592592592587E-2"/>
          <c:w val="0.66146039823375213"/>
          <c:h val="0.83309419655876349"/>
        </c:manualLayout>
      </c:layout>
      <c:barChart>
        <c:barDir val="bar"/>
        <c:grouping val="clustered"/>
        <c:varyColors val="0"/>
        <c:ser>
          <c:idx val="0"/>
          <c:order val="0"/>
          <c:tx>
            <c:strRef>
              <c:f>Calculate!$AD$8</c:f>
              <c:strCache>
                <c:ptCount val="1"/>
                <c:pt idx="0">
                  <c:v>Doanh Thu</c:v>
                </c:pt>
              </c:strCache>
            </c:strRef>
          </c:tx>
          <c:invertIfNegative val="0"/>
          <c:dLbls>
            <c:txPr>
              <a:bodyPr/>
              <a:lstStyle/>
              <a:p>
                <a:pPr>
                  <a:defRPr sz="800" b="1">
                    <a:solidFill>
                      <a:schemeClr val="bg1"/>
                    </a:solidFill>
                  </a:defRPr>
                </a:pPr>
                <a:endParaRPr lang="en-US"/>
              </a:p>
            </c:txPr>
            <c:dLblPos val="inEnd"/>
            <c:showLegendKey val="0"/>
            <c:showVal val="1"/>
            <c:showCatName val="0"/>
            <c:showSerName val="0"/>
            <c:showPercent val="0"/>
            <c:showBubbleSize val="0"/>
            <c:showLeaderLines val="0"/>
          </c:dLbls>
          <c:cat>
            <c:strRef>
              <c:f>Calculate!$AC$9:$AC$14</c:f>
              <c:strCache>
                <c:ptCount val="6"/>
                <c:pt idx="0">
                  <c:v>Sản phẩm 10</c:v>
                </c:pt>
                <c:pt idx="1">
                  <c:v>Sản phẩm 11</c:v>
                </c:pt>
                <c:pt idx="2">
                  <c:v>Sản phẩm 12</c:v>
                </c:pt>
                <c:pt idx="3">
                  <c:v>Sản phẩm 13</c:v>
                </c:pt>
                <c:pt idx="4">
                  <c:v>Sản phẩm 14</c:v>
                </c:pt>
                <c:pt idx="5">
                  <c:v>Sản phẩm 15</c:v>
                </c:pt>
              </c:strCache>
            </c:strRef>
          </c:cat>
          <c:val>
            <c:numRef>
              <c:f>Calculate!$AD$9:$AD$14</c:f>
              <c:numCache>
                <c:formatCode>_(* #,##0_);_(* \(#,##0\);_(* "-"??_);_(@_)</c:formatCode>
                <c:ptCount val="6"/>
                <c:pt idx="0">
                  <c:v>16428</c:v>
                </c:pt>
                <c:pt idx="1">
                  <c:v>5856.4</c:v>
                </c:pt>
                <c:pt idx="2">
                  <c:v>11582.910000000003</c:v>
                </c:pt>
                <c:pt idx="3">
                  <c:v>8285.52</c:v>
                </c:pt>
                <c:pt idx="4">
                  <c:v>12503.640000000001</c:v>
                </c:pt>
                <c:pt idx="5">
                  <c:v>1839.2399999999998</c:v>
                </c:pt>
              </c:numCache>
            </c:numRef>
          </c:val>
        </c:ser>
        <c:dLbls>
          <c:dLblPos val="inEnd"/>
          <c:showLegendKey val="0"/>
          <c:showVal val="1"/>
          <c:showCatName val="0"/>
          <c:showSerName val="0"/>
          <c:showPercent val="0"/>
          <c:showBubbleSize val="0"/>
        </c:dLbls>
        <c:gapWidth val="42"/>
        <c:axId val="220084864"/>
        <c:axId val="220091904"/>
      </c:barChart>
      <c:catAx>
        <c:axId val="220084864"/>
        <c:scaling>
          <c:orientation val="maxMin"/>
        </c:scaling>
        <c:delete val="0"/>
        <c:axPos val="l"/>
        <c:majorTickMark val="none"/>
        <c:minorTickMark val="none"/>
        <c:tickLblPos val="nextTo"/>
        <c:txPr>
          <a:bodyPr/>
          <a:lstStyle/>
          <a:p>
            <a:pPr>
              <a:defRPr sz="800">
                <a:solidFill>
                  <a:schemeClr val="bg1"/>
                </a:solidFill>
              </a:defRPr>
            </a:pPr>
            <a:endParaRPr lang="en-US"/>
          </a:p>
        </c:txPr>
        <c:crossAx val="220091904"/>
        <c:crosses val="autoZero"/>
        <c:auto val="1"/>
        <c:lblAlgn val="ctr"/>
        <c:lblOffset val="100"/>
        <c:noMultiLvlLbl val="0"/>
      </c:catAx>
      <c:valAx>
        <c:axId val="220091904"/>
        <c:scaling>
          <c:orientation val="minMax"/>
        </c:scaling>
        <c:delete val="1"/>
        <c:axPos val="t"/>
        <c:numFmt formatCode="_(* #,##0_);_(* \(#,##0\);_(* &quot;-&quot;??_);_(@_)" sourceLinked="1"/>
        <c:majorTickMark val="out"/>
        <c:minorTickMark val="none"/>
        <c:tickLblPos val="nextTo"/>
        <c:crossAx val="2200848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tx>
            <c:strRef>
              <c:f>Calculate!$V$2</c:f>
              <c:strCache>
                <c:ptCount val="1"/>
                <c:pt idx="0">
                  <c:v>Doanh Thu </c:v>
                </c:pt>
              </c:strCache>
            </c:strRef>
          </c:tx>
          <c:dLbls>
            <c:txPr>
              <a:bodyPr/>
              <a:lstStyle/>
              <a:p>
                <a:pPr>
                  <a:defRPr sz="1200" b="1">
                    <a:solidFill>
                      <a:schemeClr val="tx1"/>
                    </a:solidFill>
                  </a:defRPr>
                </a:pPr>
                <a:endParaRPr lang="en-US"/>
              </a:p>
            </c:txPr>
            <c:dLblPos val="ctr"/>
            <c:showLegendKey val="0"/>
            <c:showVal val="0"/>
            <c:showCatName val="0"/>
            <c:showSerName val="0"/>
            <c:showPercent val="1"/>
            <c:showBubbleSize val="0"/>
            <c:showLeaderLines val="1"/>
          </c:dLbls>
          <c:cat>
            <c:strRef>
              <c:f>Calculate!$U$3:$U$7</c:f>
              <c:strCache>
                <c:ptCount val="5"/>
                <c:pt idx="0">
                  <c:v>Danh Mục 01</c:v>
                </c:pt>
                <c:pt idx="1">
                  <c:v>Danh Mục 02</c:v>
                </c:pt>
                <c:pt idx="2">
                  <c:v>Danh Mục 03</c:v>
                </c:pt>
                <c:pt idx="3">
                  <c:v>Danh Mục 04</c:v>
                </c:pt>
                <c:pt idx="4">
                  <c:v>Danh Mục 05</c:v>
                </c:pt>
              </c:strCache>
            </c:strRef>
          </c:cat>
          <c:val>
            <c:numRef>
              <c:f>Calculate!$V$3:$V$7</c:f>
              <c:numCache>
                <c:formatCode>_(* #,##0_);_(* \(#,##0\);_(* "-"??_);_(@_)</c:formatCode>
                <c:ptCount val="5"/>
                <c:pt idx="0">
                  <c:v>69418.950000000012</c:v>
                </c:pt>
                <c:pt idx="1">
                  <c:v>93390.869999999981</c:v>
                </c:pt>
                <c:pt idx="2">
                  <c:v>51632.509999999995</c:v>
                </c:pt>
                <c:pt idx="3">
                  <c:v>93922.4</c:v>
                </c:pt>
                <c:pt idx="4">
                  <c:v>94535.19</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sz="800">
              <a:solidFill>
                <a:schemeClr val="bg1"/>
              </a:solidFill>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Scroll" dx="16" fmlaLink="Calculate!$AC$7" max="100" page="10" val="9"/>
</file>

<file path=xl/ctrlProps/ctrlProp2.xml><?xml version="1.0" encoding="utf-8"?>
<formControlPr xmlns="http://schemas.microsoft.com/office/spreadsheetml/2009/9/main" objectType="CheckBox" checked="Checked" fmlaLink="Calculate!$P$1" lockText="1" noThreeD="1"/>
</file>

<file path=xl/ctrlProps/ctrlProp3.xml><?xml version="1.0" encoding="utf-8"?>
<formControlPr xmlns="http://schemas.microsoft.com/office/spreadsheetml/2009/9/main" objectType="CheckBox" checked="Checked" fmlaLink="Calculate!$O$1" lockText="1" noThreeD="1"/>
</file>

<file path=xl/ctrlProps/ctrlProp4.xml><?xml version="1.0" encoding="utf-8"?>
<formControlPr xmlns="http://schemas.microsoft.com/office/spreadsheetml/2009/9/main" objectType="CheckBox" checked="Checked" fmlaLink="Calculate!$N$1" lockText="1" noThreeD="1"/>
</file>

<file path=xl/ctrlProps/ctrlProp5.xml><?xml version="1.0" encoding="utf-8"?>
<formControlPr xmlns="http://schemas.microsoft.com/office/spreadsheetml/2009/9/main" objectType="Scroll" dx="16" fmlaLink="Calculate!$AC$7" max="100" page="10" val="9"/>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microsoft.com/office/2007/relationships/hdphoto" Target="../media/hdphoto2.wdp"/><Relationship Id="rId3" Type="http://schemas.openxmlformats.org/officeDocument/2006/relationships/chart" Target="../charts/chart4.xml"/><Relationship Id="rId7" Type="http://schemas.microsoft.com/office/2007/relationships/hdphoto" Target="../media/hdphoto1.wdp"/><Relationship Id="rId12" Type="http://schemas.openxmlformats.org/officeDocument/2006/relationships/image" Target="../media/image6.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6.xml"/><Relationship Id="rId15" Type="http://schemas.openxmlformats.org/officeDocument/2006/relationships/chart" Target="../charts/chart7.xml"/><Relationship Id="rId10" Type="http://schemas.openxmlformats.org/officeDocument/2006/relationships/image" Target="../media/image4.png"/><Relationship Id="rId4" Type="http://schemas.openxmlformats.org/officeDocument/2006/relationships/chart" Target="../charts/chart5.xml"/><Relationship Id="rId9" Type="http://schemas.openxmlformats.org/officeDocument/2006/relationships/image" Target="../media/image3.pn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723900</xdr:colOff>
          <xdr:row>17</xdr:row>
          <xdr:rowOff>57150</xdr:rowOff>
        </xdr:from>
        <xdr:to>
          <xdr:col>27</xdr:col>
          <xdr:colOff>904875</xdr:colOff>
          <xdr:row>23</xdr:row>
          <xdr:rowOff>152400</xdr:rowOff>
        </xdr:to>
        <xdr:sp macro="" textlink="">
          <xdr:nvSpPr>
            <xdr:cNvPr id="3077" name="Scroll Bar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twoCellAnchor>
    <xdr:from>
      <xdr:col>28</xdr:col>
      <xdr:colOff>47624</xdr:colOff>
      <xdr:row>15</xdr:row>
      <xdr:rowOff>47625</xdr:rowOff>
    </xdr:from>
    <xdr:to>
      <xdr:col>31</xdr:col>
      <xdr:colOff>714375</xdr:colOff>
      <xdr:row>29</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169333</xdr:colOff>
      <xdr:row>8</xdr:row>
      <xdr:rowOff>10584</xdr:rowOff>
    </xdr:from>
    <xdr:to>
      <xdr:col>15</xdr:col>
      <xdr:colOff>323850</xdr:colOff>
      <xdr:row>17</xdr:row>
      <xdr:rowOff>151848</xdr:rowOff>
    </xdr:to>
    <xdr:sp macro="" textlink="">
      <xdr:nvSpPr>
        <xdr:cNvPr id="61" name="Rectangle 60"/>
        <xdr:cNvSpPr/>
      </xdr:nvSpPr>
      <xdr:spPr>
        <a:xfrm>
          <a:off x="7535333" y="1534584"/>
          <a:ext cx="1996017" cy="1855764"/>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257175</xdr:colOff>
      <xdr:row>0</xdr:row>
      <xdr:rowOff>76200</xdr:rowOff>
    </xdr:from>
    <xdr:to>
      <xdr:col>4</xdr:col>
      <xdr:colOff>550334</xdr:colOff>
      <xdr:row>3</xdr:row>
      <xdr:rowOff>133350</xdr:rowOff>
    </xdr:to>
    <xdr:sp macro="" textlink="">
      <xdr:nvSpPr>
        <xdr:cNvPr id="2" name="Rectangle 1"/>
        <xdr:cNvSpPr/>
      </xdr:nvSpPr>
      <xdr:spPr>
        <a:xfrm>
          <a:off x="257175" y="76200"/>
          <a:ext cx="2748492" cy="6286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603250</xdr:colOff>
      <xdr:row>0</xdr:row>
      <xdr:rowOff>66675</xdr:rowOff>
    </xdr:from>
    <xdr:to>
      <xdr:col>20</xdr:col>
      <xdr:colOff>275166</xdr:colOff>
      <xdr:row>3</xdr:row>
      <xdr:rowOff>142875</xdr:rowOff>
    </xdr:to>
    <xdr:sp macro="" textlink="">
      <xdr:nvSpPr>
        <xdr:cNvPr id="3" name="Rectangle 2"/>
        <xdr:cNvSpPr/>
      </xdr:nvSpPr>
      <xdr:spPr>
        <a:xfrm>
          <a:off x="3058583" y="66675"/>
          <a:ext cx="9493250" cy="6477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338667</xdr:colOff>
      <xdr:row>0</xdr:row>
      <xdr:rowOff>95250</xdr:rowOff>
    </xdr:from>
    <xdr:ext cx="1312334" cy="613833"/>
    <xdr:sp macro="" textlink="">
      <xdr:nvSpPr>
        <xdr:cNvPr id="4" name="TextBox 3"/>
        <xdr:cNvSpPr txBox="1"/>
      </xdr:nvSpPr>
      <xdr:spPr>
        <a:xfrm>
          <a:off x="1566334" y="95250"/>
          <a:ext cx="1312334" cy="613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rgbClr val="FFFF00"/>
              </a:solidFill>
            </a:rPr>
            <a:t>Sale Analysis</a:t>
          </a:r>
        </a:p>
        <a:p>
          <a:pPr algn="l"/>
          <a:r>
            <a:rPr lang="vi-VN" sz="1600" b="1">
              <a:solidFill>
                <a:srgbClr val="FFFF00"/>
              </a:solidFill>
            </a:rPr>
            <a:t>Dashboard</a:t>
          </a:r>
          <a:endParaRPr lang="en-US" sz="1600" b="1">
            <a:solidFill>
              <a:srgbClr val="FFFF00"/>
            </a:solidFill>
          </a:endParaRPr>
        </a:p>
      </xdr:txBody>
    </xdr:sp>
    <xdr:clientData/>
  </xdr:oneCellAnchor>
  <xdr:twoCellAnchor>
    <xdr:from>
      <xdr:col>0</xdr:col>
      <xdr:colOff>285751</xdr:colOff>
      <xdr:row>4</xdr:row>
      <xdr:rowOff>10490</xdr:rowOff>
    </xdr:from>
    <xdr:to>
      <xdr:col>2</xdr:col>
      <xdr:colOff>447675</xdr:colOff>
      <xdr:row>9</xdr:row>
      <xdr:rowOff>31749</xdr:rowOff>
    </xdr:to>
    <xdr:sp macro="" textlink="">
      <xdr:nvSpPr>
        <xdr:cNvPr id="5" name="Rectangle 4"/>
        <xdr:cNvSpPr/>
      </xdr:nvSpPr>
      <xdr:spPr>
        <a:xfrm>
          <a:off x="285751" y="772490"/>
          <a:ext cx="1389591" cy="973759"/>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8</xdr:row>
      <xdr:rowOff>104775</xdr:rowOff>
    </xdr:from>
    <xdr:to>
      <xdr:col>0</xdr:col>
      <xdr:colOff>0</xdr:colOff>
      <xdr:row>11</xdr:row>
      <xdr:rowOff>180975</xdr:rowOff>
    </xdr:to>
    <xdr:sp macro="" textlink="">
      <xdr:nvSpPr>
        <xdr:cNvPr id="6" name="Rectangle 5"/>
        <xdr:cNvSpPr/>
      </xdr:nvSpPr>
      <xdr:spPr>
        <a:xfrm>
          <a:off x="0" y="1628775"/>
          <a:ext cx="0" cy="6477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304801</xdr:colOff>
      <xdr:row>9</xdr:row>
      <xdr:rowOff>74083</xdr:rowOff>
    </xdr:from>
    <xdr:to>
      <xdr:col>2</xdr:col>
      <xdr:colOff>447675</xdr:colOff>
      <xdr:row>20</xdr:row>
      <xdr:rowOff>63499</xdr:rowOff>
    </xdr:to>
    <xdr:sp macro="" textlink="">
      <xdr:nvSpPr>
        <xdr:cNvPr id="7" name="Rectangle 6"/>
        <xdr:cNvSpPr/>
      </xdr:nvSpPr>
      <xdr:spPr>
        <a:xfrm>
          <a:off x="304801" y="1788583"/>
          <a:ext cx="1370541" cy="2084916"/>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296334</xdr:colOff>
      <xdr:row>20</xdr:row>
      <xdr:rowOff>116417</xdr:rowOff>
    </xdr:from>
    <xdr:to>
      <xdr:col>2</xdr:col>
      <xdr:colOff>439208</xdr:colOff>
      <xdr:row>27</xdr:row>
      <xdr:rowOff>148167</xdr:rowOff>
    </xdr:to>
    <xdr:sp macro="" textlink="">
      <xdr:nvSpPr>
        <xdr:cNvPr id="11" name="Rectangle 10"/>
        <xdr:cNvSpPr/>
      </xdr:nvSpPr>
      <xdr:spPr>
        <a:xfrm>
          <a:off x="296334" y="3926417"/>
          <a:ext cx="1370541" cy="13652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485509</xdr:colOff>
      <xdr:row>8</xdr:row>
      <xdr:rowOff>6351</xdr:rowOff>
    </xdr:from>
    <xdr:to>
      <xdr:col>8</xdr:col>
      <xdr:colOff>379675</xdr:colOff>
      <xdr:row>17</xdr:row>
      <xdr:rowOff>148167</xdr:rowOff>
    </xdr:to>
    <xdr:sp macro="" textlink="">
      <xdr:nvSpPr>
        <xdr:cNvPr id="12" name="Rectangle 11"/>
        <xdr:cNvSpPr/>
      </xdr:nvSpPr>
      <xdr:spPr>
        <a:xfrm>
          <a:off x="1713176" y="1530351"/>
          <a:ext cx="3577166" cy="1856316"/>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485131</xdr:colOff>
      <xdr:row>18</xdr:row>
      <xdr:rowOff>10584</xdr:rowOff>
    </xdr:from>
    <xdr:to>
      <xdr:col>12</xdr:col>
      <xdr:colOff>127000</xdr:colOff>
      <xdr:row>27</xdr:row>
      <xdr:rowOff>148168</xdr:rowOff>
    </xdr:to>
    <xdr:sp macro="" textlink="">
      <xdr:nvSpPr>
        <xdr:cNvPr id="15" name="Rectangle 14"/>
        <xdr:cNvSpPr/>
      </xdr:nvSpPr>
      <xdr:spPr>
        <a:xfrm>
          <a:off x="1712798" y="3439584"/>
          <a:ext cx="5780202" cy="1852084"/>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169331</xdr:colOff>
      <xdr:row>18</xdr:row>
      <xdr:rowOff>10812</xdr:rowOff>
    </xdr:from>
    <xdr:to>
      <xdr:col>15</xdr:col>
      <xdr:colOff>328082</xdr:colOff>
      <xdr:row>27</xdr:row>
      <xdr:rowOff>137583</xdr:rowOff>
    </xdr:to>
    <xdr:sp macro="" textlink="">
      <xdr:nvSpPr>
        <xdr:cNvPr id="20" name="Rectangle 19"/>
        <xdr:cNvSpPr/>
      </xdr:nvSpPr>
      <xdr:spPr>
        <a:xfrm>
          <a:off x="7535331" y="3439812"/>
          <a:ext cx="2000251" cy="1841271"/>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378884</xdr:colOff>
      <xdr:row>15</xdr:row>
      <xdr:rowOff>151849</xdr:rowOff>
    </xdr:from>
    <xdr:to>
      <xdr:col>20</xdr:col>
      <xdr:colOff>359833</xdr:colOff>
      <xdr:row>27</xdr:row>
      <xdr:rowOff>127001</xdr:rowOff>
    </xdr:to>
    <xdr:sp macro="" textlink="">
      <xdr:nvSpPr>
        <xdr:cNvPr id="21" name="Rectangle 20"/>
        <xdr:cNvSpPr/>
      </xdr:nvSpPr>
      <xdr:spPr>
        <a:xfrm>
          <a:off x="9586384" y="3009349"/>
          <a:ext cx="3050116" cy="226115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428624</xdr:colOff>
      <xdr:row>4</xdr:row>
      <xdr:rowOff>142880</xdr:rowOff>
    </xdr:from>
    <xdr:to>
      <xdr:col>17</xdr:col>
      <xdr:colOff>590549</xdr:colOff>
      <xdr:row>15</xdr:row>
      <xdr:rowOff>69022</xdr:rowOff>
    </xdr:to>
    <xdr:sp macro="" textlink="">
      <xdr:nvSpPr>
        <xdr:cNvPr id="22" name="Pentagon 21"/>
        <xdr:cNvSpPr/>
      </xdr:nvSpPr>
      <xdr:spPr>
        <a:xfrm rot="5400000">
          <a:off x="9201842" y="1253575"/>
          <a:ext cx="2052012" cy="1376707"/>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417509</xdr:colOff>
      <xdr:row>8</xdr:row>
      <xdr:rowOff>9525</xdr:rowOff>
    </xdr:from>
    <xdr:to>
      <xdr:col>12</xdr:col>
      <xdr:colOff>131499</xdr:colOff>
      <xdr:row>17</xdr:row>
      <xdr:rowOff>152400</xdr:rowOff>
    </xdr:to>
    <xdr:sp macro="" textlink="">
      <xdr:nvSpPr>
        <xdr:cNvPr id="25" name="Rectangle 24"/>
        <xdr:cNvSpPr/>
      </xdr:nvSpPr>
      <xdr:spPr>
        <a:xfrm>
          <a:off x="5328176" y="1533525"/>
          <a:ext cx="2169323" cy="18573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497600</xdr:colOff>
      <xdr:row>4</xdr:row>
      <xdr:rowOff>6902</xdr:rowOff>
    </xdr:from>
    <xdr:to>
      <xdr:col>7</xdr:col>
      <xdr:colOff>21352</xdr:colOff>
      <xdr:row>7</xdr:row>
      <xdr:rowOff>133074</xdr:rowOff>
    </xdr:to>
    <xdr:sp macro="" textlink="">
      <xdr:nvSpPr>
        <xdr:cNvPr id="27" name="Rectangle 26"/>
        <xdr:cNvSpPr/>
      </xdr:nvSpPr>
      <xdr:spPr>
        <a:xfrm>
          <a:off x="1716800" y="768902"/>
          <a:ext cx="2571752" cy="69767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47626</xdr:colOff>
      <xdr:row>4</xdr:row>
      <xdr:rowOff>133356</xdr:rowOff>
    </xdr:from>
    <xdr:to>
      <xdr:col>20</xdr:col>
      <xdr:colOff>209551</xdr:colOff>
      <xdr:row>15</xdr:row>
      <xdr:rowOff>41416</xdr:rowOff>
    </xdr:to>
    <xdr:sp macro="" textlink="">
      <xdr:nvSpPr>
        <xdr:cNvPr id="28" name="Pentagon 27"/>
        <xdr:cNvSpPr/>
      </xdr:nvSpPr>
      <xdr:spPr>
        <a:xfrm rot="5400000">
          <a:off x="10652058" y="1235010"/>
          <a:ext cx="2033930" cy="1376708"/>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542926</xdr:colOff>
      <xdr:row>5</xdr:row>
      <xdr:rowOff>57154</xdr:rowOff>
    </xdr:from>
    <xdr:to>
      <xdr:col>17</xdr:col>
      <xdr:colOff>495300</xdr:colOff>
      <xdr:row>14</xdr:row>
      <xdr:rowOff>69021</xdr:rowOff>
    </xdr:to>
    <xdr:sp macro="" textlink="">
      <xdr:nvSpPr>
        <xdr:cNvPr id="29" name="Pentagon 28"/>
        <xdr:cNvSpPr/>
      </xdr:nvSpPr>
      <xdr:spPr>
        <a:xfrm rot="5400000">
          <a:off x="9361766" y="1315488"/>
          <a:ext cx="1751215" cy="1167156"/>
        </a:xfrm>
        <a:prstGeom prst="homePlate">
          <a:avLst/>
        </a:prstGeom>
        <a:noFill/>
        <a:ln w="19050">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152401</xdr:colOff>
      <xdr:row>5</xdr:row>
      <xdr:rowOff>38105</xdr:rowOff>
    </xdr:from>
    <xdr:to>
      <xdr:col>20</xdr:col>
      <xdr:colOff>104775</xdr:colOff>
      <xdr:row>14</xdr:row>
      <xdr:rowOff>55221</xdr:rowOff>
    </xdr:to>
    <xdr:sp macro="" textlink="">
      <xdr:nvSpPr>
        <xdr:cNvPr id="30" name="Pentagon 29"/>
        <xdr:cNvSpPr/>
      </xdr:nvSpPr>
      <xdr:spPr>
        <a:xfrm rot="5400000">
          <a:off x="10790791" y="1299062"/>
          <a:ext cx="1756464" cy="1167157"/>
        </a:xfrm>
        <a:prstGeom prst="homePlate">
          <a:avLst/>
        </a:prstGeom>
        <a:noFill/>
        <a:ln w="19050">
          <a:solidFill>
            <a:schemeClr val="bg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539337</xdr:colOff>
      <xdr:row>9</xdr:row>
      <xdr:rowOff>179918</xdr:rowOff>
    </xdr:from>
    <xdr:to>
      <xdr:col>8</xdr:col>
      <xdr:colOff>285751</xdr:colOff>
      <xdr:row>17</xdr:row>
      <xdr:rowOff>42333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428625</xdr:colOff>
          <xdr:row>8</xdr:row>
          <xdr:rowOff>85725</xdr:rowOff>
        </xdr:from>
        <xdr:to>
          <xdr:col>8</xdr:col>
          <xdr:colOff>28575</xdr:colOff>
          <xdr:row>9</xdr:row>
          <xdr:rowOff>66675</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581025</xdr:colOff>
          <xdr:row>8</xdr:row>
          <xdr:rowOff>104775</xdr:rowOff>
        </xdr:from>
        <xdr:to>
          <xdr:col>7</xdr:col>
          <xdr:colOff>152400</xdr:colOff>
          <xdr:row>9</xdr:row>
          <xdr:rowOff>66675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twoCellAnchor>
    <xdr:from>
      <xdr:col>12</xdr:col>
      <xdr:colOff>225425</xdr:colOff>
      <xdr:row>8</xdr:row>
      <xdr:rowOff>189442</xdr:rowOff>
    </xdr:from>
    <xdr:to>
      <xdr:col>15</xdr:col>
      <xdr:colOff>387351</xdr:colOff>
      <xdr:row>17</xdr:row>
      <xdr:rowOff>94192</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163670</xdr:colOff>
      <xdr:row>19</xdr:row>
      <xdr:rowOff>169332</xdr:rowOff>
    </xdr:from>
    <xdr:to>
      <xdr:col>15</xdr:col>
      <xdr:colOff>347131</xdr:colOff>
      <xdr:row>28</xdr:row>
      <xdr:rowOff>42333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592665</xdr:colOff>
      <xdr:row>19</xdr:row>
      <xdr:rowOff>137582</xdr:rowOff>
    </xdr:from>
    <xdr:to>
      <xdr:col>12</xdr:col>
      <xdr:colOff>52917</xdr:colOff>
      <xdr:row>27</xdr:row>
      <xdr:rowOff>52917</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55674</xdr:colOff>
      <xdr:row>4</xdr:row>
      <xdr:rowOff>1933</xdr:rowOff>
    </xdr:from>
    <xdr:ext cx="1394238" cy="361673"/>
    <xdr:sp macro="" textlink="">
      <xdr:nvSpPr>
        <xdr:cNvPr id="43" name="TextBox 42"/>
        <xdr:cNvSpPr txBox="1"/>
      </xdr:nvSpPr>
      <xdr:spPr>
        <a:xfrm>
          <a:off x="1897174" y="763933"/>
          <a:ext cx="1394238" cy="3616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rgbClr val="FFFF00"/>
              </a:solidFill>
            </a:rPr>
            <a:t>  Doanh Thu </a:t>
          </a:r>
          <a:endParaRPr lang="en-US" sz="1600" b="1">
            <a:solidFill>
              <a:srgbClr val="FFFF00"/>
            </a:solidFill>
          </a:endParaRPr>
        </a:p>
      </xdr:txBody>
    </xdr:sp>
    <xdr:clientData/>
  </xdr:oneCellAnchor>
  <xdr:oneCellAnchor>
    <xdr:from>
      <xdr:col>3</xdr:col>
      <xdr:colOff>21578</xdr:colOff>
      <xdr:row>5</xdr:row>
      <xdr:rowOff>55631</xdr:rowOff>
    </xdr:from>
    <xdr:ext cx="1472785" cy="455543"/>
    <xdr:sp macro="" textlink="Calculate!C6">
      <xdr:nvSpPr>
        <xdr:cNvPr id="44" name="TextBox 43"/>
        <xdr:cNvSpPr txBox="1"/>
      </xdr:nvSpPr>
      <xdr:spPr>
        <a:xfrm>
          <a:off x="1863078" y="1008131"/>
          <a:ext cx="1472785" cy="455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876EDE5-5D0A-4F42-9609-631BA926CCD5}" type="TxLink">
            <a:rPr lang="en-US" sz="2800" b="1">
              <a:solidFill>
                <a:schemeClr val="bg1"/>
              </a:solidFill>
            </a:rPr>
            <a:pPr algn="l"/>
            <a:t> 402,900 </a:t>
          </a:fld>
          <a:endParaRPr lang="en-US" sz="2800" b="1">
            <a:solidFill>
              <a:schemeClr val="bg1"/>
            </a:solidFill>
          </a:endParaRPr>
        </a:p>
      </xdr:txBody>
    </xdr:sp>
    <xdr:clientData/>
  </xdr:oneCellAnchor>
  <xdr:twoCellAnchor>
    <xdr:from>
      <xdr:col>7</xdr:col>
      <xdr:colOff>71277</xdr:colOff>
      <xdr:row>4</xdr:row>
      <xdr:rowOff>6902</xdr:rowOff>
    </xdr:from>
    <xdr:to>
      <xdr:col>11</xdr:col>
      <xdr:colOff>202420</xdr:colOff>
      <xdr:row>7</xdr:row>
      <xdr:rowOff>133074</xdr:rowOff>
    </xdr:to>
    <xdr:sp macro="" textlink="">
      <xdr:nvSpPr>
        <xdr:cNvPr id="49" name="Rectangle 48"/>
        <xdr:cNvSpPr/>
      </xdr:nvSpPr>
      <xdr:spPr>
        <a:xfrm>
          <a:off x="4338477" y="768902"/>
          <a:ext cx="2569543" cy="69767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241248</xdr:colOff>
      <xdr:row>4</xdr:row>
      <xdr:rowOff>12010</xdr:rowOff>
    </xdr:from>
    <xdr:ext cx="1283803" cy="283265"/>
    <xdr:sp macro="" textlink="">
      <xdr:nvSpPr>
        <xdr:cNvPr id="45" name="TextBox 44"/>
        <xdr:cNvSpPr txBox="1"/>
      </xdr:nvSpPr>
      <xdr:spPr>
        <a:xfrm>
          <a:off x="4538081" y="774010"/>
          <a:ext cx="1283803" cy="283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baseline="0">
              <a:solidFill>
                <a:srgbClr val="FFFF00"/>
              </a:solidFill>
            </a:rPr>
            <a:t> </a:t>
          </a:r>
          <a:r>
            <a:rPr lang="vi-VN" sz="1600" b="1">
              <a:solidFill>
                <a:srgbClr val="FFFF00"/>
              </a:solidFill>
            </a:rPr>
            <a:t>Lợi Nhuận </a:t>
          </a:r>
          <a:endParaRPr lang="en-US" sz="1600" b="1">
            <a:solidFill>
              <a:srgbClr val="FFFF00"/>
            </a:solidFill>
          </a:endParaRPr>
        </a:p>
      </xdr:txBody>
    </xdr:sp>
    <xdr:clientData/>
  </xdr:oneCellAnchor>
  <xdr:oneCellAnchor>
    <xdr:from>
      <xdr:col>7</xdr:col>
      <xdr:colOff>171631</xdr:colOff>
      <xdr:row>5</xdr:row>
      <xdr:rowOff>57151</xdr:rowOff>
    </xdr:from>
    <xdr:ext cx="1628912" cy="438150"/>
    <xdr:sp macro="" textlink="Calculate!C7">
      <xdr:nvSpPr>
        <xdr:cNvPr id="46" name="TextBox 45"/>
        <xdr:cNvSpPr txBox="1"/>
      </xdr:nvSpPr>
      <xdr:spPr>
        <a:xfrm>
          <a:off x="4468464" y="1009651"/>
          <a:ext cx="1628912" cy="438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5EB3C384-08D8-4670-997C-C81BE8FCA107}" type="TxLink">
            <a:rPr lang="en-US" sz="2800" b="1">
              <a:solidFill>
                <a:schemeClr val="bg1"/>
              </a:solidFill>
            </a:rPr>
            <a:pPr algn="l"/>
            <a:t> 68,893 </a:t>
          </a:fld>
          <a:endParaRPr lang="en-US" sz="2800" b="1">
            <a:solidFill>
              <a:schemeClr val="bg1"/>
            </a:solidFill>
          </a:endParaRPr>
        </a:p>
      </xdr:txBody>
    </xdr:sp>
    <xdr:clientData/>
  </xdr:oneCellAnchor>
  <xdr:twoCellAnchor>
    <xdr:from>
      <xdr:col>11</xdr:col>
      <xdr:colOff>252344</xdr:colOff>
      <xdr:row>4</xdr:row>
      <xdr:rowOff>6902</xdr:rowOff>
    </xdr:from>
    <xdr:to>
      <xdr:col>15</xdr:col>
      <xdr:colOff>314325</xdr:colOff>
      <xdr:row>7</xdr:row>
      <xdr:rowOff>133074</xdr:rowOff>
    </xdr:to>
    <xdr:sp macro="" textlink="">
      <xdr:nvSpPr>
        <xdr:cNvPr id="50" name="Rectangle 49"/>
        <xdr:cNvSpPr/>
      </xdr:nvSpPr>
      <xdr:spPr>
        <a:xfrm>
          <a:off x="7004511" y="768902"/>
          <a:ext cx="2517314" cy="697672"/>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385321</xdr:colOff>
      <xdr:row>4</xdr:row>
      <xdr:rowOff>2070</xdr:rowOff>
    </xdr:from>
    <xdr:ext cx="1353928" cy="274155"/>
    <xdr:sp macro="" textlink="">
      <xdr:nvSpPr>
        <xdr:cNvPr id="47" name="TextBox 46"/>
        <xdr:cNvSpPr txBox="1"/>
      </xdr:nvSpPr>
      <xdr:spPr>
        <a:xfrm>
          <a:off x="7137488" y="764070"/>
          <a:ext cx="1353928" cy="2741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rgbClr val="FFFF00"/>
              </a:solidFill>
            </a:rPr>
            <a:t>% Lợi Nhuận </a:t>
          </a:r>
          <a:endParaRPr lang="en-US" sz="1600" b="1">
            <a:solidFill>
              <a:srgbClr val="FFFF00"/>
            </a:solidFill>
          </a:endParaRPr>
        </a:p>
      </xdr:txBody>
    </xdr:sp>
    <xdr:clientData/>
  </xdr:oneCellAnchor>
  <xdr:oneCellAnchor>
    <xdr:from>
      <xdr:col>11</xdr:col>
      <xdr:colOff>436165</xdr:colOff>
      <xdr:row>5</xdr:row>
      <xdr:rowOff>76338</xdr:rowOff>
    </xdr:from>
    <xdr:ext cx="1034222" cy="399222"/>
    <xdr:sp macro="" textlink="Calculate!C8">
      <xdr:nvSpPr>
        <xdr:cNvPr id="48" name="TextBox 47"/>
        <xdr:cNvSpPr txBox="1"/>
      </xdr:nvSpPr>
      <xdr:spPr>
        <a:xfrm>
          <a:off x="7188332" y="1028838"/>
          <a:ext cx="1034222" cy="3992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5143D95-9372-43FC-AE3D-E3B120636152}" type="TxLink">
            <a:rPr lang="en-US" sz="2800" b="1">
              <a:solidFill>
                <a:schemeClr val="bg1"/>
              </a:solidFill>
            </a:rPr>
            <a:pPr algn="l"/>
            <a:t>21%</a:t>
          </a:fld>
          <a:endParaRPr lang="en-US" sz="2800" b="1">
            <a:solidFill>
              <a:schemeClr val="bg1"/>
            </a:solidFill>
          </a:endParaRPr>
        </a:p>
      </xdr:txBody>
    </xdr:sp>
    <xdr:clientData/>
  </xdr:oneCellAnchor>
  <xdr:oneCellAnchor>
    <xdr:from>
      <xdr:col>15</xdr:col>
      <xdr:colOff>525116</xdr:colOff>
      <xdr:row>5</xdr:row>
      <xdr:rowOff>13804</xdr:rowOff>
    </xdr:from>
    <xdr:ext cx="1200427" cy="579784"/>
    <xdr:sp macro="" textlink="">
      <xdr:nvSpPr>
        <xdr:cNvPr id="51" name="TextBox 50"/>
        <xdr:cNvSpPr txBox="1"/>
      </xdr:nvSpPr>
      <xdr:spPr>
        <a:xfrm>
          <a:off x="9635986" y="980108"/>
          <a:ext cx="1200427" cy="579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vi-VN" sz="1400" b="1">
              <a:solidFill>
                <a:srgbClr val="FFFF00"/>
              </a:solidFill>
            </a:rPr>
            <a:t>TOP</a:t>
          </a:r>
        </a:p>
        <a:p>
          <a:pPr algn="ctr"/>
          <a:r>
            <a:rPr lang="vi-VN" sz="1400" b="1">
              <a:solidFill>
                <a:srgbClr val="FFFF00"/>
              </a:solidFill>
            </a:rPr>
            <a:t>Sản Phẩm </a:t>
          </a:r>
          <a:endParaRPr lang="en-US" sz="1400" b="1">
            <a:solidFill>
              <a:srgbClr val="FFFF00"/>
            </a:solidFill>
          </a:endParaRPr>
        </a:p>
      </xdr:txBody>
    </xdr:sp>
    <xdr:clientData/>
  </xdr:oneCellAnchor>
  <xdr:oneCellAnchor>
    <xdr:from>
      <xdr:col>18</xdr:col>
      <xdr:colOff>139147</xdr:colOff>
      <xdr:row>5</xdr:row>
      <xdr:rowOff>13252</xdr:rowOff>
    </xdr:from>
    <xdr:ext cx="1200427" cy="539475"/>
    <xdr:sp macro="" textlink="">
      <xdr:nvSpPr>
        <xdr:cNvPr id="52" name="TextBox 51"/>
        <xdr:cNvSpPr txBox="1"/>
      </xdr:nvSpPr>
      <xdr:spPr>
        <a:xfrm>
          <a:off x="11072190" y="979556"/>
          <a:ext cx="1200427" cy="539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vi-VN" sz="1400" b="1">
              <a:solidFill>
                <a:srgbClr val="FFFF00"/>
              </a:solidFill>
            </a:rPr>
            <a:t>TOP</a:t>
          </a:r>
        </a:p>
        <a:p>
          <a:pPr algn="ctr"/>
          <a:r>
            <a:rPr lang="vi-VN" sz="1400" b="1">
              <a:solidFill>
                <a:srgbClr val="FFFF00"/>
              </a:solidFill>
            </a:rPr>
            <a:t>Danh Mục</a:t>
          </a:r>
          <a:endParaRPr lang="en-US" sz="1400" b="1">
            <a:solidFill>
              <a:srgbClr val="FFFF00"/>
            </a:solidFill>
          </a:endParaRPr>
        </a:p>
      </xdr:txBody>
    </xdr:sp>
    <xdr:clientData/>
  </xdr:oneCellAnchor>
  <xdr:oneCellAnchor>
    <xdr:from>
      <xdr:col>18</xdr:col>
      <xdr:colOff>167306</xdr:colOff>
      <xdr:row>7</xdr:row>
      <xdr:rowOff>181111</xdr:rowOff>
    </xdr:from>
    <xdr:ext cx="1130303" cy="274432"/>
    <xdr:sp macro="" textlink="Calculate!V11">
      <xdr:nvSpPr>
        <xdr:cNvPr id="53" name="TextBox 52"/>
        <xdr:cNvSpPr txBox="1"/>
      </xdr:nvSpPr>
      <xdr:spPr>
        <a:xfrm>
          <a:off x="11100349" y="1533937"/>
          <a:ext cx="1130303" cy="274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DF4D715-E7D2-4AD2-917A-3B4286028FFD}" type="TxLink">
            <a:rPr lang="en-US" sz="1800" b="1">
              <a:solidFill>
                <a:schemeClr val="bg1"/>
              </a:solidFill>
            </a:rPr>
            <a:pPr algn="ctr"/>
            <a:t> 94,535 </a:t>
          </a:fld>
          <a:endParaRPr lang="en-US" sz="1800" b="1">
            <a:solidFill>
              <a:schemeClr val="bg1"/>
            </a:solidFill>
          </a:endParaRPr>
        </a:p>
      </xdr:txBody>
    </xdr:sp>
    <xdr:clientData/>
  </xdr:oneCellAnchor>
  <xdr:oneCellAnchor>
    <xdr:from>
      <xdr:col>18</xdr:col>
      <xdr:colOff>130583</xdr:colOff>
      <xdr:row>9</xdr:row>
      <xdr:rowOff>136105</xdr:rowOff>
    </xdr:from>
    <xdr:ext cx="1253991" cy="232469"/>
    <xdr:sp macro="" textlink="Calculate!V10">
      <xdr:nvSpPr>
        <xdr:cNvPr id="54" name="TextBox 53"/>
        <xdr:cNvSpPr txBox="1"/>
      </xdr:nvSpPr>
      <xdr:spPr>
        <a:xfrm>
          <a:off x="11179583" y="1850605"/>
          <a:ext cx="1253991" cy="23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2CA0A6E-AB71-46A0-8958-FC693C28A25C}" type="TxLink">
            <a:rPr lang="en-US" sz="1400" b="1">
              <a:solidFill>
                <a:schemeClr val="bg1"/>
              </a:solidFill>
            </a:rPr>
            <a:pPr algn="ctr"/>
            <a:t>Danh Mục 05</a:t>
          </a:fld>
          <a:endParaRPr lang="en-US" sz="1400" b="1">
            <a:solidFill>
              <a:schemeClr val="bg1"/>
            </a:solidFill>
          </a:endParaRPr>
        </a:p>
      </xdr:txBody>
    </xdr:sp>
    <xdr:clientData/>
  </xdr:oneCellAnchor>
  <xdr:oneCellAnchor>
    <xdr:from>
      <xdr:col>15</xdr:col>
      <xdr:colOff>518583</xdr:colOff>
      <xdr:row>9</xdr:row>
      <xdr:rowOff>171630</xdr:rowOff>
    </xdr:from>
    <xdr:ext cx="1206500" cy="241120"/>
    <xdr:sp macro="" textlink="Calculate!AD2">
      <xdr:nvSpPr>
        <xdr:cNvPr id="55" name="TextBox 54"/>
        <xdr:cNvSpPr txBox="1"/>
      </xdr:nvSpPr>
      <xdr:spPr>
        <a:xfrm>
          <a:off x="9726083" y="1886130"/>
          <a:ext cx="1206500" cy="241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6076CDC-B794-4507-93A0-15619A8E0F3B}" type="TxLink">
            <a:rPr lang="en-US" sz="1400" b="1">
              <a:solidFill>
                <a:schemeClr val="bg1"/>
              </a:solidFill>
            </a:rPr>
            <a:pPr algn="ctr"/>
            <a:t>Sản phẩm 41</a:t>
          </a:fld>
          <a:endParaRPr lang="en-US" sz="1400" b="1">
            <a:solidFill>
              <a:schemeClr val="bg1"/>
            </a:solidFill>
          </a:endParaRPr>
        </a:p>
      </xdr:txBody>
    </xdr:sp>
    <xdr:clientData/>
  </xdr:oneCellAnchor>
  <xdr:oneCellAnchor>
    <xdr:from>
      <xdr:col>15</xdr:col>
      <xdr:colOff>469348</xdr:colOff>
      <xdr:row>7</xdr:row>
      <xdr:rowOff>151938</xdr:rowOff>
    </xdr:from>
    <xdr:ext cx="1283804" cy="203753"/>
    <xdr:sp macro="" textlink="Calculate!AD4">
      <xdr:nvSpPr>
        <xdr:cNvPr id="56" name="TextBox 55"/>
        <xdr:cNvSpPr txBox="1"/>
      </xdr:nvSpPr>
      <xdr:spPr>
        <a:xfrm>
          <a:off x="9676848" y="1485438"/>
          <a:ext cx="1283804" cy="203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728FE4F-0B51-412A-8166-77EFF9806612}" type="TxLink">
            <a:rPr lang="en-US" sz="1800" b="1">
              <a:solidFill>
                <a:schemeClr val="bg1"/>
              </a:solidFill>
            </a:rPr>
            <a:pPr algn="ctr"/>
            <a:t> 24,008 </a:t>
          </a:fld>
          <a:endParaRPr lang="en-US" sz="1800" b="1">
            <a:solidFill>
              <a:schemeClr val="bg1"/>
            </a:solidFill>
          </a:endParaRPr>
        </a:p>
      </xdr:txBody>
    </xdr:sp>
    <xdr:clientData/>
  </xdr:oneCellAnchor>
  <xdr:oneCellAnchor>
    <xdr:from>
      <xdr:col>15</xdr:col>
      <xdr:colOff>500267</xdr:colOff>
      <xdr:row>8</xdr:row>
      <xdr:rowOff>147796</xdr:rowOff>
    </xdr:from>
    <xdr:ext cx="562669" cy="217561"/>
    <xdr:sp macro="" textlink="Calculate!AD5">
      <xdr:nvSpPr>
        <xdr:cNvPr id="57" name="TextBox 56"/>
        <xdr:cNvSpPr txBox="1"/>
      </xdr:nvSpPr>
      <xdr:spPr>
        <a:xfrm>
          <a:off x="9707767" y="1671796"/>
          <a:ext cx="562669" cy="2175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5D4C4A-0944-4C4B-B85E-81CD008C7753}" type="TxLink">
            <a:rPr lang="en-US" sz="1200" b="1">
              <a:solidFill>
                <a:schemeClr val="bg1"/>
              </a:solidFill>
            </a:rPr>
            <a:pPr algn="ctr"/>
            <a:t>132</a:t>
          </a:fld>
          <a:endParaRPr lang="en-US" sz="1200" b="1">
            <a:solidFill>
              <a:schemeClr val="bg1"/>
            </a:solidFill>
          </a:endParaRPr>
        </a:p>
      </xdr:txBody>
    </xdr:sp>
    <xdr:clientData/>
  </xdr:oneCellAnchor>
  <xdr:oneCellAnchor>
    <xdr:from>
      <xdr:col>16</xdr:col>
      <xdr:colOff>528425</xdr:colOff>
      <xdr:row>8</xdr:row>
      <xdr:rowOff>134546</xdr:rowOff>
    </xdr:from>
    <xdr:ext cx="645495" cy="245168"/>
    <xdr:sp macro="" textlink="Calculate!AD3">
      <xdr:nvSpPr>
        <xdr:cNvPr id="58" name="TextBox 57"/>
        <xdr:cNvSpPr txBox="1"/>
      </xdr:nvSpPr>
      <xdr:spPr>
        <a:xfrm>
          <a:off x="10349758" y="1658546"/>
          <a:ext cx="645495" cy="2451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7824801-F91B-4A0E-B3A5-DC57424E140D}" type="TxLink">
            <a:rPr lang="en-US" sz="1200" b="1">
              <a:solidFill>
                <a:schemeClr val="bg1"/>
              </a:solidFill>
            </a:rPr>
            <a:pPr algn="ctr"/>
            <a:t>Chiếc</a:t>
          </a:fld>
          <a:endParaRPr lang="en-US" sz="1200" b="1">
            <a:solidFill>
              <a:schemeClr val="bg1"/>
            </a:solidFill>
          </a:endParaRPr>
        </a:p>
      </xdr:txBody>
    </xdr:sp>
    <xdr:clientData/>
  </xdr:oneCellAnchor>
  <xdr:oneCellAnchor>
    <xdr:from>
      <xdr:col>12</xdr:col>
      <xdr:colOff>179917</xdr:colOff>
      <xdr:row>8</xdr:row>
      <xdr:rowOff>21167</xdr:rowOff>
    </xdr:from>
    <xdr:ext cx="1962150" cy="223309"/>
    <xdr:sp macro="" textlink="">
      <xdr:nvSpPr>
        <xdr:cNvPr id="59" name="TextBox 58"/>
        <xdr:cNvSpPr txBox="1"/>
      </xdr:nvSpPr>
      <xdr:spPr>
        <a:xfrm>
          <a:off x="7545917" y="1545167"/>
          <a:ext cx="1962150" cy="223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chemeClr val="bg1"/>
              </a:solidFill>
            </a:rPr>
            <a:t>Hình Thức</a:t>
          </a:r>
          <a:endParaRPr lang="en-US" sz="1600" b="1">
            <a:solidFill>
              <a:schemeClr val="bg1"/>
            </a:solidFill>
          </a:endParaRPr>
        </a:p>
      </xdr:txBody>
    </xdr:sp>
    <xdr:clientData/>
  </xdr:oneCellAnchor>
  <xdr:oneCellAnchor>
    <xdr:from>
      <xdr:col>12</xdr:col>
      <xdr:colOff>169333</xdr:colOff>
      <xdr:row>18</xdr:row>
      <xdr:rowOff>27517</xdr:rowOff>
    </xdr:from>
    <xdr:ext cx="1991783" cy="304801"/>
    <xdr:sp macro="" textlink="">
      <xdr:nvSpPr>
        <xdr:cNvPr id="60" name="TextBox 59"/>
        <xdr:cNvSpPr txBox="1"/>
      </xdr:nvSpPr>
      <xdr:spPr>
        <a:xfrm>
          <a:off x="7535333" y="3456517"/>
          <a:ext cx="1991783" cy="304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chemeClr val="bg1"/>
              </a:solidFill>
            </a:rPr>
            <a:t>Thanh Toán </a:t>
          </a:r>
          <a:r>
            <a:rPr lang="vi-VN" sz="1400" b="1">
              <a:solidFill>
                <a:schemeClr val="bg1"/>
              </a:solidFill>
            </a:rPr>
            <a:t>	</a:t>
          </a:r>
          <a:endParaRPr lang="en-US" sz="1400" b="1">
            <a:solidFill>
              <a:schemeClr val="bg1"/>
            </a:solidFill>
          </a:endParaRPr>
        </a:p>
      </xdr:txBody>
    </xdr:sp>
    <xdr:clientData/>
  </xdr:oneCellAnchor>
  <xdr:oneCellAnchor>
    <xdr:from>
      <xdr:col>8</xdr:col>
      <xdr:colOff>428625</xdr:colOff>
      <xdr:row>8</xdr:row>
      <xdr:rowOff>30646</xdr:rowOff>
    </xdr:from>
    <xdr:ext cx="2000250" cy="283680"/>
    <xdr:sp macro="" textlink="">
      <xdr:nvSpPr>
        <xdr:cNvPr id="63" name="TextBox 62"/>
        <xdr:cNvSpPr txBox="1"/>
      </xdr:nvSpPr>
      <xdr:spPr>
        <a:xfrm>
          <a:off x="5305425" y="1554646"/>
          <a:ext cx="2000250" cy="28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chemeClr val="bg1"/>
              </a:solidFill>
            </a:rPr>
            <a:t>Sản Phẩm</a:t>
          </a:r>
          <a:endParaRPr lang="en-US" sz="1600" b="1">
            <a:solidFill>
              <a:schemeClr val="bg1"/>
            </a:solidFill>
          </a:endParaRPr>
        </a:p>
      </xdr:txBody>
    </xdr:sp>
    <xdr:clientData/>
  </xdr:oneCellAnchor>
  <mc:AlternateContent xmlns:mc="http://schemas.openxmlformats.org/markup-compatibility/2006">
    <mc:Choice xmlns:a14="http://schemas.microsoft.com/office/drawing/2010/main" Requires="a14">
      <xdr:twoCellAnchor editAs="oneCell">
        <xdr:from>
          <xdr:col>6</xdr:col>
          <xdr:colOff>57150</xdr:colOff>
          <xdr:row>8</xdr:row>
          <xdr:rowOff>152400</xdr:rowOff>
        </xdr:from>
        <xdr:to>
          <xdr:col>6</xdr:col>
          <xdr:colOff>323850</xdr:colOff>
          <xdr:row>9</xdr:row>
          <xdr:rowOff>57150</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xdr:oneCellAnchor>
    <xdr:from>
      <xdr:col>2</xdr:col>
      <xdr:colOff>482690</xdr:colOff>
      <xdr:row>8</xdr:row>
      <xdr:rowOff>56046</xdr:rowOff>
    </xdr:from>
    <xdr:ext cx="967225" cy="283680"/>
    <xdr:sp macro="" textlink="">
      <xdr:nvSpPr>
        <xdr:cNvPr id="68" name="TextBox 67"/>
        <xdr:cNvSpPr txBox="1"/>
      </xdr:nvSpPr>
      <xdr:spPr>
        <a:xfrm>
          <a:off x="1710357" y="1580046"/>
          <a:ext cx="967225" cy="283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chemeClr val="bg1"/>
              </a:solidFill>
            </a:rPr>
            <a:t>Monthly</a:t>
          </a:r>
          <a:endParaRPr lang="en-US" sz="1600" b="1">
            <a:solidFill>
              <a:schemeClr val="bg1"/>
            </a:solidFill>
          </a:endParaRPr>
        </a:p>
      </xdr:txBody>
    </xdr:sp>
    <xdr:clientData/>
  </xdr:oneCellAnchor>
  <xdr:oneCellAnchor>
    <xdr:from>
      <xdr:col>6</xdr:col>
      <xdr:colOff>233982</xdr:colOff>
      <xdr:row>8</xdr:row>
      <xdr:rowOff>100543</xdr:rowOff>
    </xdr:from>
    <xdr:ext cx="422185" cy="185207"/>
    <xdr:sp macro="" textlink="">
      <xdr:nvSpPr>
        <xdr:cNvPr id="69" name="TextBox 68"/>
        <xdr:cNvSpPr txBox="1"/>
      </xdr:nvSpPr>
      <xdr:spPr>
        <a:xfrm>
          <a:off x="3916982" y="1624543"/>
          <a:ext cx="422185" cy="185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900" b="1">
              <a:solidFill>
                <a:schemeClr val="bg1"/>
              </a:solidFill>
            </a:rPr>
            <a:t>Sale</a:t>
          </a:r>
          <a:endParaRPr lang="en-US" sz="900" b="1">
            <a:solidFill>
              <a:schemeClr val="bg1"/>
            </a:solidFill>
          </a:endParaRPr>
        </a:p>
      </xdr:txBody>
    </xdr:sp>
    <xdr:clientData/>
  </xdr:oneCellAnchor>
  <xdr:oneCellAnchor>
    <xdr:from>
      <xdr:col>7</xdr:col>
      <xdr:colOff>150372</xdr:colOff>
      <xdr:row>8</xdr:row>
      <xdr:rowOff>100542</xdr:rowOff>
    </xdr:from>
    <xdr:ext cx="336460" cy="185207"/>
    <xdr:sp macro="" textlink="">
      <xdr:nvSpPr>
        <xdr:cNvPr id="71" name="TextBox 70"/>
        <xdr:cNvSpPr txBox="1"/>
      </xdr:nvSpPr>
      <xdr:spPr>
        <a:xfrm>
          <a:off x="4447205" y="1624542"/>
          <a:ext cx="336460" cy="185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900" b="1">
              <a:solidFill>
                <a:schemeClr val="bg1"/>
              </a:solidFill>
            </a:rPr>
            <a:t>LN</a:t>
          </a:r>
          <a:endParaRPr lang="en-US" sz="900" b="1">
            <a:solidFill>
              <a:schemeClr val="bg1"/>
            </a:solidFill>
          </a:endParaRPr>
        </a:p>
      </xdr:txBody>
    </xdr:sp>
    <xdr:clientData/>
  </xdr:oneCellAnchor>
  <xdr:oneCellAnchor>
    <xdr:from>
      <xdr:col>7</xdr:col>
      <xdr:colOff>605456</xdr:colOff>
      <xdr:row>8</xdr:row>
      <xdr:rowOff>100543</xdr:rowOff>
    </xdr:from>
    <xdr:ext cx="445468" cy="161924"/>
    <xdr:sp macro="" textlink="">
      <xdr:nvSpPr>
        <xdr:cNvPr id="72" name="TextBox 71"/>
        <xdr:cNvSpPr txBox="1"/>
      </xdr:nvSpPr>
      <xdr:spPr>
        <a:xfrm>
          <a:off x="4902289" y="1624543"/>
          <a:ext cx="445468" cy="16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900" b="1">
              <a:solidFill>
                <a:schemeClr val="bg1"/>
              </a:solidFill>
            </a:rPr>
            <a:t>%</a:t>
          </a:r>
          <a:r>
            <a:rPr lang="vi-VN" sz="900" b="1" baseline="0">
              <a:solidFill>
                <a:schemeClr val="bg1"/>
              </a:solidFill>
            </a:rPr>
            <a:t> LN</a:t>
          </a:r>
        </a:p>
        <a:p>
          <a:pPr algn="l"/>
          <a:endParaRPr lang="en-US" sz="900" b="1">
            <a:solidFill>
              <a:schemeClr val="bg1"/>
            </a:solidFill>
          </a:endParaRPr>
        </a:p>
      </xdr:txBody>
    </xdr:sp>
    <xdr:clientData/>
  </xdr:oneCellAnchor>
  <xdr:oneCellAnchor>
    <xdr:from>
      <xdr:col>2</xdr:col>
      <xdr:colOff>501647</xdr:colOff>
      <xdr:row>18</xdr:row>
      <xdr:rowOff>63499</xdr:rowOff>
    </xdr:from>
    <xdr:ext cx="1991783" cy="304801"/>
    <xdr:sp macro="" textlink="">
      <xdr:nvSpPr>
        <xdr:cNvPr id="76" name="TextBox 75"/>
        <xdr:cNvSpPr txBox="1"/>
      </xdr:nvSpPr>
      <xdr:spPr>
        <a:xfrm>
          <a:off x="1729314" y="3492499"/>
          <a:ext cx="1991783" cy="304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vi-VN" sz="1600" b="1">
              <a:solidFill>
                <a:schemeClr val="bg1"/>
              </a:solidFill>
            </a:rPr>
            <a:t>Daily</a:t>
          </a:r>
          <a:r>
            <a:rPr lang="vi-VN" sz="1400" b="1">
              <a:solidFill>
                <a:schemeClr val="bg1"/>
              </a:solidFill>
            </a:rPr>
            <a:t>	</a:t>
          </a:r>
          <a:endParaRPr lang="en-US" sz="1400" b="1">
            <a:solidFill>
              <a:schemeClr val="bg1"/>
            </a:solidFill>
          </a:endParaRPr>
        </a:p>
      </xdr:txBody>
    </xdr:sp>
    <xdr:clientData/>
  </xdr:oneCellAnchor>
  <xdr:twoCellAnchor editAs="oneCell">
    <xdr:from>
      <xdr:col>5</xdr:col>
      <xdr:colOff>172508</xdr:colOff>
      <xdr:row>0</xdr:row>
      <xdr:rowOff>95251</xdr:rowOff>
    </xdr:from>
    <xdr:to>
      <xdr:col>15</xdr:col>
      <xdr:colOff>190500</xdr:colOff>
      <xdr:row>3</xdr:row>
      <xdr:rowOff>148169</xdr:rowOff>
    </xdr:to>
    <mc:AlternateContent xmlns:mc="http://schemas.openxmlformats.org/markup-compatibility/2006" xmlns:a14="http://schemas.microsoft.com/office/drawing/2010/main">
      <mc:Choice Requires="a14">
        <xdr:graphicFrame macro="">
          <xdr:nvGraphicFramePr>
            <xdr:cNvPr id="32" name="Hình Thức Bán"/>
            <xdr:cNvGraphicFramePr/>
          </xdr:nvGraphicFramePr>
          <xdr:xfrm>
            <a:off x="0" y="0"/>
            <a:ext cx="0" cy="0"/>
          </xdr:xfrm>
          <a:graphic>
            <a:graphicData uri="http://schemas.microsoft.com/office/drawing/2010/slicer">
              <sle:slicer xmlns:sle="http://schemas.microsoft.com/office/drawing/2010/slicer" name="Hình Thức Bán"/>
            </a:graphicData>
          </a:graphic>
        </xdr:graphicFrame>
      </mc:Choice>
      <mc:Fallback xmlns="">
        <xdr:sp macro="" textlink="">
          <xdr:nvSpPr>
            <xdr:cNvPr id="0" name=""/>
            <xdr:cNvSpPr>
              <a:spLocks noTextEdit="1"/>
            </xdr:cNvSpPr>
          </xdr:nvSpPr>
          <xdr:spPr>
            <a:xfrm>
              <a:off x="3241675" y="95251"/>
              <a:ext cx="6156325" cy="62441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306917</xdr:colOff>
      <xdr:row>0</xdr:row>
      <xdr:rowOff>84667</xdr:rowOff>
    </xdr:from>
    <xdr:to>
      <xdr:col>20</xdr:col>
      <xdr:colOff>243411</xdr:colOff>
      <xdr:row>3</xdr:row>
      <xdr:rowOff>127002</xdr:rowOff>
    </xdr:to>
    <mc:AlternateContent xmlns:mc="http://schemas.openxmlformats.org/markup-compatibility/2006" xmlns:a14="http://schemas.microsoft.com/office/drawing/2010/main">
      <mc:Choice Requires="a14">
        <xdr:graphicFrame macro="">
          <xdr:nvGraphicFramePr>
            <xdr:cNvPr id="33" name="Thanh Toán"/>
            <xdr:cNvGraphicFramePr/>
          </xdr:nvGraphicFramePr>
          <xdr:xfrm>
            <a:off x="0" y="0"/>
            <a:ext cx="0" cy="0"/>
          </xdr:xfrm>
          <a:graphic>
            <a:graphicData uri="http://schemas.microsoft.com/office/drawing/2010/slicer">
              <sle:slicer xmlns:sle="http://schemas.microsoft.com/office/drawing/2010/slicer" name="Thanh Toán"/>
            </a:graphicData>
          </a:graphic>
        </xdr:graphicFrame>
      </mc:Choice>
      <mc:Fallback xmlns="">
        <xdr:sp macro="" textlink="">
          <xdr:nvSpPr>
            <xdr:cNvPr id="0" name=""/>
            <xdr:cNvSpPr>
              <a:spLocks noTextEdit="1"/>
            </xdr:cNvSpPr>
          </xdr:nvSpPr>
          <xdr:spPr>
            <a:xfrm>
              <a:off x="9514417" y="84667"/>
              <a:ext cx="3005661" cy="61383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359832</xdr:colOff>
      <xdr:row>9</xdr:row>
      <xdr:rowOff>85720</xdr:rowOff>
    </xdr:from>
    <xdr:to>
      <xdr:col>2</xdr:col>
      <xdr:colOff>412749</xdr:colOff>
      <xdr:row>20</xdr:row>
      <xdr:rowOff>21161</xdr:rowOff>
    </xdr:to>
    <mc:AlternateContent xmlns:mc="http://schemas.openxmlformats.org/markup-compatibility/2006" xmlns:a14="http://schemas.microsoft.com/office/drawing/2010/main">
      <mc:Choice Requires="a14">
        <xdr:graphicFrame macro="">
          <xdr:nvGraphicFramePr>
            <xdr:cNvPr id="3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9832" y="1800220"/>
              <a:ext cx="1280584" cy="203094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352424</xdr:colOff>
      <xdr:row>4</xdr:row>
      <xdr:rowOff>31750</xdr:rowOff>
    </xdr:from>
    <xdr:to>
      <xdr:col>2</xdr:col>
      <xdr:colOff>423333</xdr:colOff>
      <xdr:row>8</xdr:row>
      <xdr:rowOff>190499</xdr:rowOff>
    </xdr:to>
    <mc:AlternateContent xmlns:mc="http://schemas.openxmlformats.org/markup-compatibility/2006" xmlns:a14="http://schemas.microsoft.com/office/drawing/2010/main">
      <mc:Choice Requires="a14">
        <xdr:graphicFrame macro="">
          <xdr:nvGraphicFramePr>
            <xdr:cNvPr id="35"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352424" y="793750"/>
              <a:ext cx="1298576"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8</xdr:col>
          <xdr:colOff>495300</xdr:colOff>
          <xdr:row>9</xdr:row>
          <xdr:rowOff>171450</xdr:rowOff>
        </xdr:from>
        <xdr:to>
          <xdr:col>8</xdr:col>
          <xdr:colOff>600075</xdr:colOff>
          <xdr:row>17</xdr:row>
          <xdr:rowOff>66675</xdr:rowOff>
        </xdr:to>
        <xdr:sp macro="" textlink="">
          <xdr:nvSpPr>
            <xdr:cNvPr id="6151" name="Scroll Bar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xdr:twoCellAnchor>
    <xdr:from>
      <xdr:col>9</xdr:col>
      <xdr:colOff>31750</xdr:colOff>
      <xdr:row>9</xdr:row>
      <xdr:rowOff>116417</xdr:rowOff>
    </xdr:from>
    <xdr:to>
      <xdr:col>12</xdr:col>
      <xdr:colOff>148167</xdr:colOff>
      <xdr:row>17</xdr:row>
      <xdr:rowOff>158750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42329</xdr:colOff>
      <xdr:row>0</xdr:row>
      <xdr:rowOff>126999</xdr:rowOff>
    </xdr:from>
    <xdr:to>
      <xdr:col>2</xdr:col>
      <xdr:colOff>116414</xdr:colOff>
      <xdr:row>3</xdr:row>
      <xdr:rowOff>105832</xdr:rowOff>
    </xdr:to>
    <xdr:pic>
      <xdr:nvPicPr>
        <xdr:cNvPr id="66" name="Picture 65"/>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BEBA8EAE-BF5A-486C-A8C5-ECC9F3942E4B}">
              <a14:imgProps xmlns:a14="http://schemas.microsoft.com/office/drawing/2010/main">
                <a14:imgLayer r:embed="rId7">
                  <a14:imgEffect>
                    <a14:artisticCutout/>
                  </a14:imgEffect>
                  <a14:imgEffect>
                    <a14:sharpenSoften amount="25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56162" y="126999"/>
          <a:ext cx="687919" cy="550333"/>
        </a:xfrm>
        <a:prstGeom prst="rect">
          <a:avLst/>
        </a:prstGeom>
      </xdr:spPr>
    </xdr:pic>
    <xdr:clientData/>
  </xdr:twoCellAnchor>
  <xdr:twoCellAnchor editAs="oneCell">
    <xdr:from>
      <xdr:col>0</xdr:col>
      <xdr:colOff>433916</xdr:colOff>
      <xdr:row>21</xdr:row>
      <xdr:rowOff>31751</xdr:rowOff>
    </xdr:from>
    <xdr:to>
      <xdr:col>2</xdr:col>
      <xdr:colOff>328082</xdr:colOff>
      <xdr:row>27</xdr:row>
      <xdr:rowOff>52917</xdr:rowOff>
    </xdr:to>
    <xdr:pic>
      <xdr:nvPicPr>
        <xdr:cNvPr id="77" name="Picture 76"/>
        <xdr:cNvPicPr>
          <a:picLocks noChangeAspect="1"/>
        </xdr:cNvPicPr>
      </xdr:nvPicPr>
      <xdr:blipFill>
        <a:blip xmlns:r="http://schemas.openxmlformats.org/officeDocument/2006/relationships" r:embed="rId8">
          <a:lum bright="70000" contrast="-70000"/>
        </a:blip>
        <a:stretch>
          <a:fillRect/>
        </a:stretch>
      </xdr:blipFill>
      <xdr:spPr>
        <a:xfrm>
          <a:off x="433916" y="4032251"/>
          <a:ext cx="1121833" cy="1164166"/>
        </a:xfrm>
        <a:prstGeom prst="rect">
          <a:avLst/>
        </a:prstGeom>
      </xdr:spPr>
    </xdr:pic>
    <xdr:clientData/>
  </xdr:twoCellAnchor>
  <xdr:twoCellAnchor editAs="oneCell">
    <xdr:from>
      <xdr:col>13</xdr:col>
      <xdr:colOff>539750</xdr:colOff>
      <xdr:row>4</xdr:row>
      <xdr:rowOff>52916</xdr:rowOff>
    </xdr:from>
    <xdr:to>
      <xdr:col>14</xdr:col>
      <xdr:colOff>590616</xdr:colOff>
      <xdr:row>7</xdr:row>
      <xdr:rowOff>105833</xdr:rowOff>
    </xdr:to>
    <xdr:pic>
      <xdr:nvPicPr>
        <xdr:cNvPr id="78" name="Picture 77"/>
        <xdr:cNvPicPr>
          <a:picLocks noChangeAspect="1"/>
        </xdr:cNvPicPr>
      </xdr:nvPicPr>
      <xdr:blipFill>
        <a:blip xmlns:r="http://schemas.openxmlformats.org/officeDocument/2006/relationships" r:embed="rId9">
          <a:lum bright="70000" contrast="-70000"/>
        </a:blip>
        <a:stretch>
          <a:fillRect/>
        </a:stretch>
      </xdr:blipFill>
      <xdr:spPr>
        <a:xfrm flipH="1">
          <a:off x="8519583" y="814916"/>
          <a:ext cx="664700" cy="624417"/>
        </a:xfrm>
        <a:prstGeom prst="rect">
          <a:avLst/>
        </a:prstGeom>
      </xdr:spPr>
    </xdr:pic>
    <xdr:clientData/>
  </xdr:twoCellAnchor>
  <xdr:twoCellAnchor editAs="oneCell">
    <xdr:from>
      <xdr:col>9</xdr:col>
      <xdr:colOff>518584</xdr:colOff>
      <xdr:row>4</xdr:row>
      <xdr:rowOff>116415</xdr:rowOff>
    </xdr:from>
    <xdr:to>
      <xdr:col>10</xdr:col>
      <xdr:colOff>423333</xdr:colOff>
      <xdr:row>7</xdr:row>
      <xdr:rowOff>63497</xdr:rowOff>
    </xdr:to>
    <xdr:pic>
      <xdr:nvPicPr>
        <xdr:cNvPr id="79" name="Picture 78"/>
        <xdr:cNvPicPr>
          <a:picLocks noChangeAspect="1"/>
        </xdr:cNvPicPr>
      </xdr:nvPicPr>
      <xdr:blipFill>
        <a:blip xmlns:r="http://schemas.openxmlformats.org/officeDocument/2006/relationships" r:embed="rId10">
          <a:lum bright="70000" contrast="-70000"/>
        </a:blip>
        <a:stretch>
          <a:fillRect/>
        </a:stretch>
      </xdr:blipFill>
      <xdr:spPr>
        <a:xfrm>
          <a:off x="6043084" y="878415"/>
          <a:ext cx="518582" cy="518582"/>
        </a:xfrm>
        <a:prstGeom prst="rect">
          <a:avLst/>
        </a:prstGeom>
      </xdr:spPr>
    </xdr:pic>
    <xdr:clientData/>
  </xdr:twoCellAnchor>
  <xdr:twoCellAnchor editAs="oneCell">
    <xdr:from>
      <xdr:col>5</xdr:col>
      <xdr:colOff>404467</xdr:colOff>
      <xdr:row>4</xdr:row>
      <xdr:rowOff>59819</xdr:rowOff>
    </xdr:from>
    <xdr:to>
      <xdr:col>6</xdr:col>
      <xdr:colOff>381000</xdr:colOff>
      <xdr:row>7</xdr:row>
      <xdr:rowOff>92894</xdr:rowOff>
    </xdr:to>
    <xdr:pic>
      <xdr:nvPicPr>
        <xdr:cNvPr id="89" name="Picture 88"/>
        <xdr:cNvPicPr>
          <a:picLocks noChangeAspect="1"/>
        </xdr:cNvPicPr>
      </xdr:nvPicPr>
      <xdr:blipFill>
        <a:blip xmlns:r="http://schemas.openxmlformats.org/officeDocument/2006/relationships" r:embed="rId11">
          <a:lum bright="70000" contrast="-70000"/>
        </a:blip>
        <a:stretch>
          <a:fillRect/>
        </a:stretch>
      </xdr:blipFill>
      <xdr:spPr>
        <a:xfrm>
          <a:off x="3473634" y="821819"/>
          <a:ext cx="590366" cy="604575"/>
        </a:xfrm>
        <a:prstGeom prst="rect">
          <a:avLst/>
        </a:prstGeom>
      </xdr:spPr>
    </xdr:pic>
    <xdr:clientData/>
  </xdr:twoCellAnchor>
  <xdr:twoCellAnchor editAs="oneCell">
    <xdr:from>
      <xdr:col>18</xdr:col>
      <xdr:colOff>545501</xdr:colOff>
      <xdr:row>11</xdr:row>
      <xdr:rowOff>38566</xdr:rowOff>
    </xdr:from>
    <xdr:to>
      <xdr:col>19</xdr:col>
      <xdr:colOff>296333</xdr:colOff>
      <xdr:row>13</xdr:row>
      <xdr:rowOff>22231</xdr:rowOff>
    </xdr:to>
    <xdr:pic>
      <xdr:nvPicPr>
        <xdr:cNvPr id="91" name="Picture 90"/>
        <xdr:cNvPicPr>
          <a:picLocks noChangeAspect="1"/>
        </xdr:cNvPicPr>
      </xdr:nvPicPr>
      <xdr:blipFill>
        <a:blip xmlns:r="http://schemas.openxmlformats.org/officeDocument/2006/relationships" r:embed="rId12">
          <a:duotone>
            <a:schemeClr val="accent4">
              <a:shade val="45000"/>
              <a:satMod val="135000"/>
            </a:schemeClr>
            <a:prstClr val="white"/>
          </a:duotone>
          <a:extLst>
            <a:ext uri="{BEBA8EAE-BF5A-486C-A8C5-ECC9F3942E4B}">
              <a14:imgProps xmlns:a14="http://schemas.microsoft.com/office/drawing/2010/main">
                <a14:imgLayer r:embed="rId13">
                  <a14:imgEffect>
                    <a14:sharpenSoften amount="-8000"/>
                  </a14:imgEffect>
                  <a14:imgEffect>
                    <a14:colorTemperature colorTemp="11200"/>
                  </a14:imgEffect>
                  <a14:imgEffect>
                    <a14:brightnessContrast bright="39000" contrast="67000"/>
                  </a14:imgEffect>
                </a14:imgLayer>
              </a14:imgProps>
            </a:ext>
          </a:extLst>
        </a:blip>
        <a:stretch>
          <a:fillRect/>
        </a:stretch>
      </xdr:blipFill>
      <xdr:spPr>
        <a:xfrm>
          <a:off x="11594501" y="2134066"/>
          <a:ext cx="364665" cy="364665"/>
        </a:xfrm>
        <a:prstGeom prst="rect">
          <a:avLst/>
        </a:prstGeom>
      </xdr:spPr>
    </xdr:pic>
    <xdr:clientData/>
  </xdr:twoCellAnchor>
  <xdr:twoCellAnchor editAs="oneCell">
    <xdr:from>
      <xdr:col>16</xdr:col>
      <xdr:colOff>328086</xdr:colOff>
      <xdr:row>11</xdr:row>
      <xdr:rowOff>74084</xdr:rowOff>
    </xdr:from>
    <xdr:to>
      <xdr:col>17</xdr:col>
      <xdr:colOff>52918</xdr:colOff>
      <xdr:row>13</xdr:row>
      <xdr:rowOff>31750</xdr:rowOff>
    </xdr:to>
    <xdr:pic>
      <xdr:nvPicPr>
        <xdr:cNvPr id="93" name="Picture 92"/>
        <xdr:cNvPicPr>
          <a:picLocks noChangeAspect="1"/>
        </xdr:cNvPicPr>
      </xdr:nvPicPr>
      <xdr:blipFill>
        <a:blip xmlns:r="http://schemas.openxmlformats.org/officeDocument/2006/relationships" r:embed="rId14">
          <a:duotone>
            <a:schemeClr val="accent4">
              <a:shade val="45000"/>
              <a:satMod val="135000"/>
            </a:schemeClr>
            <a:prstClr val="white"/>
          </a:duotone>
        </a:blip>
        <a:stretch>
          <a:fillRect/>
        </a:stretch>
      </xdr:blipFill>
      <xdr:spPr>
        <a:xfrm>
          <a:off x="10149419" y="2169584"/>
          <a:ext cx="338666" cy="338666"/>
        </a:xfrm>
        <a:prstGeom prst="rect">
          <a:avLst/>
        </a:prstGeom>
      </xdr:spPr>
    </xdr:pic>
    <xdr:clientData/>
  </xdr:twoCellAnchor>
  <xdr:twoCellAnchor>
    <xdr:from>
      <xdr:col>15</xdr:col>
      <xdr:colOff>431801</xdr:colOff>
      <xdr:row>16</xdr:row>
      <xdr:rowOff>35432</xdr:rowOff>
    </xdr:from>
    <xdr:to>
      <xdr:col>20</xdr:col>
      <xdr:colOff>359834</xdr:colOff>
      <xdr:row>27</xdr:row>
      <xdr:rowOff>95250</xdr:rowOff>
    </xdr:to>
    <xdr:graphicFrame macro="">
      <xdr:nvGraphicFramePr>
        <xdr:cNvPr id="94"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68.651899999997" createdVersion="4" refreshedVersion="4" minRefreshableVersion="3" recordCount="527">
  <cacheSource type="worksheet">
    <worksheetSource name="tblSale"/>
  </cacheSource>
  <cacheFields count="16">
    <cacheField name="Ngày" numFmtId="14">
      <sharedItems containsSemiMixedTypes="0" containsNonDate="0" containsDate="1" containsString="0" minDate="2023-01-01T00:00:00" maxDate="2025-01-01T00:00:00"/>
    </cacheField>
    <cacheField name="Mã SP" numFmtId="0">
      <sharedItems/>
    </cacheField>
    <cacheField name="Số Lượng" numFmtId="0">
      <sharedItems containsSemiMixedTypes="0" containsString="0" containsNumber="1" containsInteger="1" minValue="1" maxValue="15"/>
    </cacheField>
    <cacheField name="Hình Thức Bán" numFmtId="0">
      <sharedItems count="3">
        <s v="NPP Bán Buôn"/>
        <s v="Online"/>
        <s v="Bán Trực Tiếp"/>
      </sharedItems>
    </cacheField>
    <cacheField name="Thanh Toán" numFmtId="0">
      <sharedItems count="2">
        <s v="Chuyển Khoản"/>
        <s v="Tiền Mặt"/>
      </sharedItems>
    </cacheField>
    <cacheField name="% Giảm Giá" numFmtId="0">
      <sharedItems containsSemiMixedTypes="0" containsString="0" containsNumber="1" containsInteger="1" minValue="0" maxValue="0"/>
    </cacheField>
    <cacheField name="Sản Phẩm" numFmtId="0">
      <sharedItems count="44">
        <s v="Sản phẩm 24"/>
        <s v="Sản phẩm 38"/>
        <s v="Sản phẩm 13"/>
        <s v="Sản phẩm 04"/>
        <s v="Sản phẩm 35"/>
        <s v="Sản phẩm 31"/>
        <s v="Sản phẩm 03"/>
        <s v="Sản phẩm 25"/>
        <s v="Sản phẩm 37"/>
        <s v="Sản phẩm 14"/>
        <s v="Sản phẩm 42"/>
        <s v="Sản phẩm 44"/>
        <s v="Sản phẩm 23"/>
        <s v="Sản phẩm 34"/>
        <s v="Sản phẩm 20"/>
        <s v="Sản phẩm 06"/>
        <s v="Sản phẩm 01"/>
        <s v="Sản phẩm 40"/>
        <s v="Sản phẩm 32"/>
        <s v="Sản phẩm 29"/>
        <s v="Sản phẩm 10"/>
        <s v="Sản phẩm 16"/>
        <s v="Sản phẩm 22"/>
        <s v="Sản phẩm 43"/>
        <s v="Sản phẩm 05"/>
        <s v="Sản phẩm 08"/>
        <s v="Sản phẩm 27"/>
        <s v="Sản phẩm 15"/>
        <s v="Sản phẩm 30"/>
        <s v="Sản phẩm 02"/>
        <s v="Sản phẩm 18"/>
        <s v="Sản phẩm 11"/>
        <s v="Sản phẩm 21"/>
        <s v="Sản phẩm 28"/>
        <s v="Sản phẩm 39"/>
        <s v="Sản phẩm 12"/>
        <s v="Sản phẩm 07"/>
        <s v="Sản phẩm 09"/>
        <s v="Sản phẩm 33"/>
        <s v="Sản phẩm 17"/>
        <s v="Sản phẩm 19"/>
        <s v="Sản phẩm 41"/>
        <s v="Sản phẩm 26"/>
        <s v="Sản phẩm 36"/>
      </sharedItems>
    </cacheField>
    <cacheField name="Danh Mục" numFmtId="0">
      <sharedItems count="5">
        <s v="Danh Mục 03"/>
        <s v="Danh Mục 05"/>
        <s v="Danh Mục 02"/>
        <s v="Danh Mục 01"/>
        <s v="Danh Mục 04"/>
      </sharedItems>
    </cacheField>
    <cacheField name="Đơn Vị" numFmtId="0">
      <sharedItems count="4">
        <s v="Chiếc"/>
        <s v="Kg"/>
        <s v="Cái"/>
        <s v="m"/>
      </sharedItems>
    </cacheField>
    <cacheField name="Giá Mua" numFmtId="0">
      <sharedItems containsSemiMixedTypes="0" containsString="0" containsNumber="1" containsInteger="1" minValue="5" maxValue="152"/>
    </cacheField>
    <cacheField name="Giá Bán" numFmtId="0">
      <sharedItems containsSemiMixedTypes="0" containsString="0" containsNumber="1" minValue="6.7" maxValue="219"/>
    </cacheField>
    <cacheField name="Tiền Mua " numFmtId="0">
      <sharedItems containsSemiMixedTypes="0" containsString="0" containsNumber="1" containsInteger="1" minValue="5" maxValue="2280"/>
    </cacheField>
    <cacheField name="Tiền Bán " numFmtId="0">
      <sharedItems containsSemiMixedTypes="0" containsString="0" containsNumber="1" minValue="6.7" maxValue="3285"/>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3-01-01T00:00:00"/>
    <s v="SP0024"/>
    <n v="9"/>
    <x v="0"/>
    <x v="0"/>
    <n v="0"/>
    <x v="0"/>
    <x v="0"/>
    <x v="0"/>
    <n v="148"/>
    <n v="158.96"/>
    <n v="1332"/>
    <n v="1430.64"/>
    <x v="0"/>
    <x v="0"/>
    <x v="0"/>
  </r>
  <r>
    <d v="2023-01-02T00:00:00"/>
    <s v="SP0038"/>
    <n v="15"/>
    <x v="1"/>
    <x v="1"/>
    <n v="0"/>
    <x v="1"/>
    <x v="1"/>
    <x v="1"/>
    <n v="75"/>
    <n v="81.92"/>
    <n v="1125"/>
    <n v="1228.8"/>
    <x v="1"/>
    <x v="0"/>
    <x v="0"/>
  </r>
  <r>
    <d v="2023-01-02T00:00:00"/>
    <s v="SP0013"/>
    <n v="6"/>
    <x v="2"/>
    <x v="1"/>
    <n v="0"/>
    <x v="2"/>
    <x v="2"/>
    <x v="1"/>
    <n v="116"/>
    <n v="120.08"/>
    <n v="696"/>
    <n v="720.48"/>
    <x v="1"/>
    <x v="0"/>
    <x v="0"/>
  </r>
  <r>
    <d v="2023-01-03T00:00:00"/>
    <s v="SP0004"/>
    <n v="5"/>
    <x v="2"/>
    <x v="0"/>
    <n v="0"/>
    <x v="3"/>
    <x v="3"/>
    <x v="2"/>
    <n v="42"/>
    <n v="47.84"/>
    <n v="210"/>
    <n v="239.20000000000002"/>
    <x v="2"/>
    <x v="0"/>
    <x v="0"/>
  </r>
  <r>
    <d v="2023-01-04T00:00:00"/>
    <s v="SP0035"/>
    <n v="12"/>
    <x v="1"/>
    <x v="0"/>
    <n v="0"/>
    <x v="4"/>
    <x v="4"/>
    <x v="3"/>
    <n v="5"/>
    <n v="6.7"/>
    <n v="60"/>
    <n v="80.400000000000006"/>
    <x v="3"/>
    <x v="0"/>
    <x v="0"/>
  </r>
  <r>
    <d v="2023-01-09T00:00:00"/>
    <s v="SP0031"/>
    <n v="1"/>
    <x v="2"/>
    <x v="1"/>
    <n v="0"/>
    <x v="5"/>
    <x v="4"/>
    <x v="1"/>
    <n v="95"/>
    <n v="106.16"/>
    <n v="95"/>
    <n v="106.16"/>
    <x v="4"/>
    <x v="0"/>
    <x v="0"/>
  </r>
  <r>
    <d v="2023-01-09T00:00:00"/>
    <s v="SP0003"/>
    <n v="8"/>
    <x v="2"/>
    <x v="1"/>
    <n v="0"/>
    <x v="6"/>
    <x v="3"/>
    <x v="1"/>
    <n v="74"/>
    <n v="80.94"/>
    <n v="592"/>
    <n v="647.52"/>
    <x v="4"/>
    <x v="0"/>
    <x v="0"/>
  </r>
  <r>
    <d v="2023-01-09T00:00:00"/>
    <s v="SP0025"/>
    <n v="4"/>
    <x v="2"/>
    <x v="0"/>
    <n v="0"/>
    <x v="7"/>
    <x v="0"/>
    <x v="3"/>
    <n v="7"/>
    <n v="8.33"/>
    <n v="28"/>
    <n v="33.32"/>
    <x v="4"/>
    <x v="0"/>
    <x v="0"/>
  </r>
  <r>
    <d v="2023-01-11T00:00:00"/>
    <s v="SP0037"/>
    <n v="3"/>
    <x v="2"/>
    <x v="1"/>
    <n v="0"/>
    <x v="8"/>
    <x v="1"/>
    <x v="1"/>
    <n v="67"/>
    <n v="88.76"/>
    <n v="201"/>
    <n v="266.28000000000003"/>
    <x v="5"/>
    <x v="0"/>
    <x v="0"/>
  </r>
  <r>
    <d v="2023-01-11T00:00:00"/>
    <s v="SP0014"/>
    <n v="4"/>
    <x v="0"/>
    <x v="0"/>
    <n v="0"/>
    <x v="9"/>
    <x v="2"/>
    <x v="1"/>
    <n v="113"/>
    <n v="143.72"/>
    <n v="452"/>
    <n v="574.88"/>
    <x v="5"/>
    <x v="0"/>
    <x v="0"/>
  </r>
  <r>
    <d v="2023-01-11T00:00:00"/>
    <s v="SP0042"/>
    <n v="4"/>
    <x v="2"/>
    <x v="0"/>
    <n v="0"/>
    <x v="10"/>
    <x v="1"/>
    <x v="0"/>
    <n v="123"/>
    <n v="170"/>
    <n v="492"/>
    <n v="680"/>
    <x v="5"/>
    <x v="0"/>
    <x v="0"/>
  </r>
  <r>
    <d v="2023-01-12T00:00:00"/>
    <s v="SP0042"/>
    <n v="10"/>
    <x v="1"/>
    <x v="1"/>
    <n v="0"/>
    <x v="10"/>
    <x v="1"/>
    <x v="0"/>
    <n v="123"/>
    <n v="170"/>
    <n v="1230"/>
    <n v="1700"/>
    <x v="6"/>
    <x v="0"/>
    <x v="0"/>
  </r>
  <r>
    <d v="2023-01-18T00:00:00"/>
    <s v="SP0044"/>
    <n v="13"/>
    <x v="2"/>
    <x v="0"/>
    <n v="0"/>
    <x v="11"/>
    <x v="1"/>
    <x v="1"/>
    <n v="76"/>
    <n v="83.08"/>
    <n v="988"/>
    <n v="1080.04"/>
    <x v="7"/>
    <x v="0"/>
    <x v="0"/>
  </r>
  <r>
    <d v="2023-01-18T00:00:00"/>
    <s v="SP0023"/>
    <n v="3"/>
    <x v="1"/>
    <x v="1"/>
    <n v="0"/>
    <x v="12"/>
    <x v="0"/>
    <x v="0"/>
    <n v="145"/>
    <n v="148.46"/>
    <n v="435"/>
    <n v="445.38"/>
    <x v="7"/>
    <x v="0"/>
    <x v="0"/>
  </r>
  <r>
    <d v="2023-01-19T00:00:00"/>
    <s v="SP0035"/>
    <n v="6"/>
    <x v="2"/>
    <x v="1"/>
    <n v="0"/>
    <x v="4"/>
    <x v="4"/>
    <x v="3"/>
    <n v="5"/>
    <n v="6.7"/>
    <n v="30"/>
    <n v="40.200000000000003"/>
    <x v="8"/>
    <x v="0"/>
    <x v="0"/>
  </r>
  <r>
    <d v="2023-01-20T00:00:00"/>
    <s v="SP0034"/>
    <n v="4"/>
    <x v="2"/>
    <x v="1"/>
    <n v="0"/>
    <x v="13"/>
    <x v="4"/>
    <x v="2"/>
    <n v="57"/>
    <n v="56.3"/>
    <n v="228"/>
    <n v="225.2"/>
    <x v="9"/>
    <x v="0"/>
    <x v="0"/>
  </r>
  <r>
    <d v="2023-01-20T00:00:00"/>
    <s v="SP0020"/>
    <n v="4"/>
    <x v="2"/>
    <x v="1"/>
    <n v="0"/>
    <x v="14"/>
    <x v="0"/>
    <x v="2"/>
    <n v="64"/>
    <n v="77.25"/>
    <n v="256"/>
    <n v="309"/>
    <x v="9"/>
    <x v="0"/>
    <x v="0"/>
  </r>
  <r>
    <d v="2023-01-21T00:00:00"/>
    <s v="SP0004"/>
    <n v="15"/>
    <x v="0"/>
    <x v="1"/>
    <n v="0"/>
    <x v="3"/>
    <x v="3"/>
    <x v="2"/>
    <n v="42"/>
    <n v="47.84"/>
    <n v="630"/>
    <n v="717.6"/>
    <x v="10"/>
    <x v="0"/>
    <x v="0"/>
  </r>
  <r>
    <d v="2023-01-21T00:00:00"/>
    <s v="SP0003"/>
    <n v="9"/>
    <x v="2"/>
    <x v="0"/>
    <n v="0"/>
    <x v="6"/>
    <x v="3"/>
    <x v="1"/>
    <n v="74"/>
    <n v="80.94"/>
    <n v="666"/>
    <n v="728.46"/>
    <x v="10"/>
    <x v="0"/>
    <x v="0"/>
  </r>
  <r>
    <d v="2023-01-21T00:00:00"/>
    <s v="SP0042"/>
    <n v="6"/>
    <x v="2"/>
    <x v="0"/>
    <n v="0"/>
    <x v="10"/>
    <x v="1"/>
    <x v="0"/>
    <n v="123"/>
    <n v="170"/>
    <n v="738"/>
    <n v="1020"/>
    <x v="10"/>
    <x v="0"/>
    <x v="0"/>
  </r>
  <r>
    <d v="2023-01-25T00:00:00"/>
    <s v="SP0034"/>
    <n v="6"/>
    <x v="2"/>
    <x v="1"/>
    <n v="0"/>
    <x v="13"/>
    <x v="4"/>
    <x v="2"/>
    <n v="57"/>
    <n v="56.3"/>
    <n v="342"/>
    <n v="337.79999999999995"/>
    <x v="11"/>
    <x v="0"/>
    <x v="0"/>
  </r>
  <r>
    <d v="2023-01-25T00:00:00"/>
    <s v="SP0035"/>
    <n v="7"/>
    <x v="2"/>
    <x v="0"/>
    <n v="0"/>
    <x v="4"/>
    <x v="4"/>
    <x v="3"/>
    <n v="5"/>
    <n v="6.7"/>
    <n v="35"/>
    <n v="46.9"/>
    <x v="11"/>
    <x v="0"/>
    <x v="0"/>
  </r>
  <r>
    <d v="2023-01-25T00:00:00"/>
    <s v="SP0031"/>
    <n v="14"/>
    <x v="2"/>
    <x v="0"/>
    <n v="0"/>
    <x v="5"/>
    <x v="4"/>
    <x v="1"/>
    <n v="95"/>
    <n v="106.16"/>
    <n v="1330"/>
    <n v="1486.24"/>
    <x v="11"/>
    <x v="0"/>
    <x v="0"/>
  </r>
  <r>
    <d v="2023-01-26T00:00:00"/>
    <s v="SP0044"/>
    <n v="9"/>
    <x v="0"/>
    <x v="1"/>
    <n v="0"/>
    <x v="11"/>
    <x v="1"/>
    <x v="1"/>
    <n v="76"/>
    <n v="83.08"/>
    <n v="684"/>
    <n v="747.72"/>
    <x v="12"/>
    <x v="0"/>
    <x v="0"/>
  </r>
  <r>
    <d v="2023-01-26T00:00:00"/>
    <s v="SP0006"/>
    <n v="7"/>
    <x v="1"/>
    <x v="1"/>
    <n v="0"/>
    <x v="15"/>
    <x v="3"/>
    <x v="1"/>
    <n v="75"/>
    <n v="89.5"/>
    <n v="525"/>
    <n v="626.5"/>
    <x v="12"/>
    <x v="0"/>
    <x v="0"/>
  </r>
  <r>
    <d v="2023-01-26T00:00:00"/>
    <s v="SP0001"/>
    <n v="7"/>
    <x v="1"/>
    <x v="0"/>
    <n v="0"/>
    <x v="16"/>
    <x v="3"/>
    <x v="1"/>
    <n v="96"/>
    <n v="108.88"/>
    <n v="672"/>
    <n v="762.16"/>
    <x v="12"/>
    <x v="0"/>
    <x v="0"/>
  </r>
  <r>
    <d v="2023-01-27T00:00:00"/>
    <s v="SP0040"/>
    <n v="7"/>
    <x v="0"/>
    <x v="0"/>
    <n v="0"/>
    <x v="17"/>
    <x v="1"/>
    <x v="1"/>
    <n v="94"/>
    <n v="114.2"/>
    <n v="658"/>
    <n v="799.4"/>
    <x v="13"/>
    <x v="0"/>
    <x v="0"/>
  </r>
  <r>
    <d v="2023-01-27T00:00:00"/>
    <s v="SP0032"/>
    <n v="3"/>
    <x v="0"/>
    <x v="0"/>
    <n v="0"/>
    <x v="18"/>
    <x v="4"/>
    <x v="1"/>
    <n v="88"/>
    <n v="118.48"/>
    <n v="264"/>
    <n v="355.44"/>
    <x v="13"/>
    <x v="0"/>
    <x v="0"/>
  </r>
  <r>
    <d v="2023-01-28T00:00:00"/>
    <s v="SP0004"/>
    <n v="10"/>
    <x v="1"/>
    <x v="1"/>
    <n v="0"/>
    <x v="3"/>
    <x v="3"/>
    <x v="2"/>
    <n v="42"/>
    <n v="47.84"/>
    <n v="420"/>
    <n v="478.40000000000003"/>
    <x v="14"/>
    <x v="0"/>
    <x v="0"/>
  </r>
  <r>
    <d v="2023-01-28T00:00:00"/>
    <s v="SP0029"/>
    <n v="2"/>
    <x v="2"/>
    <x v="1"/>
    <n v="0"/>
    <x v="19"/>
    <x v="4"/>
    <x v="2"/>
    <n v="45"/>
    <n v="51.11"/>
    <n v="90"/>
    <n v="102.22"/>
    <x v="14"/>
    <x v="0"/>
    <x v="0"/>
  </r>
  <r>
    <d v="2023-02-02T00:00:00"/>
    <s v="SP0010"/>
    <n v="7"/>
    <x v="1"/>
    <x v="0"/>
    <n v="0"/>
    <x v="20"/>
    <x v="2"/>
    <x v="0"/>
    <n v="147"/>
    <n v="164.28"/>
    <n v="1029"/>
    <n v="1149.96"/>
    <x v="1"/>
    <x v="1"/>
    <x v="0"/>
  </r>
  <r>
    <d v="2023-02-03T00:00:00"/>
    <s v="SP0016"/>
    <n v="13"/>
    <x v="2"/>
    <x v="0"/>
    <n v="0"/>
    <x v="21"/>
    <x v="2"/>
    <x v="3"/>
    <n v="13"/>
    <n v="16.64"/>
    <n v="169"/>
    <n v="216.32"/>
    <x v="2"/>
    <x v="1"/>
    <x v="0"/>
  </r>
  <r>
    <d v="2023-02-03T00:00:00"/>
    <s v="SP0022"/>
    <n v="2"/>
    <x v="0"/>
    <x v="1"/>
    <n v="0"/>
    <x v="22"/>
    <x v="0"/>
    <x v="0"/>
    <n v="127"/>
    <n v="135.57"/>
    <n v="254"/>
    <n v="271.14"/>
    <x v="2"/>
    <x v="1"/>
    <x v="0"/>
  </r>
  <r>
    <d v="2023-02-04T00:00:00"/>
    <s v="SP0037"/>
    <n v="4"/>
    <x v="1"/>
    <x v="0"/>
    <n v="0"/>
    <x v="8"/>
    <x v="1"/>
    <x v="1"/>
    <n v="67"/>
    <n v="88.76"/>
    <n v="268"/>
    <n v="355.04"/>
    <x v="3"/>
    <x v="1"/>
    <x v="0"/>
  </r>
  <r>
    <d v="2023-02-05T00:00:00"/>
    <s v="SP0043"/>
    <n v="7"/>
    <x v="1"/>
    <x v="1"/>
    <n v="0"/>
    <x v="23"/>
    <x v="1"/>
    <x v="1"/>
    <n v="67"/>
    <n v="86.08"/>
    <n v="469"/>
    <n v="602.55999999999995"/>
    <x v="15"/>
    <x v="1"/>
    <x v="0"/>
  </r>
  <r>
    <d v="2023-02-05T00:00:00"/>
    <s v="SP0005"/>
    <n v="1"/>
    <x v="2"/>
    <x v="1"/>
    <n v="0"/>
    <x v="24"/>
    <x v="3"/>
    <x v="0"/>
    <n v="134"/>
    <n v="156.61000000000001"/>
    <n v="134"/>
    <n v="156.61000000000001"/>
    <x v="15"/>
    <x v="1"/>
    <x v="0"/>
  </r>
  <r>
    <d v="2023-02-05T00:00:00"/>
    <s v="SP0043"/>
    <n v="9"/>
    <x v="2"/>
    <x v="1"/>
    <n v="0"/>
    <x v="23"/>
    <x v="1"/>
    <x v="1"/>
    <n v="67"/>
    <n v="86.08"/>
    <n v="603"/>
    <n v="774.72"/>
    <x v="15"/>
    <x v="1"/>
    <x v="0"/>
  </r>
  <r>
    <d v="2023-02-06T00:00:00"/>
    <s v="SP0035"/>
    <n v="1"/>
    <x v="2"/>
    <x v="1"/>
    <n v="0"/>
    <x v="4"/>
    <x v="4"/>
    <x v="3"/>
    <n v="5"/>
    <n v="6.7"/>
    <n v="5"/>
    <n v="6.7"/>
    <x v="16"/>
    <x v="1"/>
    <x v="0"/>
  </r>
  <r>
    <d v="2023-02-09T00:00:00"/>
    <s v="SP0034"/>
    <n v="14"/>
    <x v="2"/>
    <x v="0"/>
    <n v="0"/>
    <x v="13"/>
    <x v="4"/>
    <x v="2"/>
    <n v="57"/>
    <n v="56.3"/>
    <n v="798"/>
    <n v="788.19999999999993"/>
    <x v="4"/>
    <x v="1"/>
    <x v="0"/>
  </r>
  <r>
    <d v="2023-02-12T00:00:00"/>
    <s v="SP0008"/>
    <n v="7"/>
    <x v="2"/>
    <x v="1"/>
    <n v="0"/>
    <x v="25"/>
    <x v="3"/>
    <x v="1"/>
    <n v="87"/>
    <n v="92.62"/>
    <n v="609"/>
    <n v="648.34"/>
    <x v="6"/>
    <x v="1"/>
    <x v="0"/>
  </r>
  <r>
    <d v="2023-02-12T00:00:00"/>
    <s v="SP0023"/>
    <n v="9"/>
    <x v="1"/>
    <x v="1"/>
    <n v="0"/>
    <x v="12"/>
    <x v="0"/>
    <x v="0"/>
    <n v="145"/>
    <n v="148.46"/>
    <n v="1305"/>
    <n v="1336.14"/>
    <x v="6"/>
    <x v="1"/>
    <x v="0"/>
  </r>
  <r>
    <d v="2023-02-15T00:00:00"/>
    <s v="SP0027"/>
    <n v="4"/>
    <x v="2"/>
    <x v="0"/>
    <n v="0"/>
    <x v="26"/>
    <x v="4"/>
    <x v="2"/>
    <n v="48"/>
    <n v="55.120000000000005"/>
    <n v="192"/>
    <n v="220.48000000000002"/>
    <x v="17"/>
    <x v="1"/>
    <x v="0"/>
  </r>
  <r>
    <d v="2023-02-18T00:00:00"/>
    <s v="SP0015"/>
    <n v="6"/>
    <x v="1"/>
    <x v="1"/>
    <n v="0"/>
    <x v="27"/>
    <x v="2"/>
    <x v="3"/>
    <n v="12"/>
    <n v="15.719999999999999"/>
    <n v="72"/>
    <n v="94.32"/>
    <x v="7"/>
    <x v="1"/>
    <x v="0"/>
  </r>
  <r>
    <d v="2023-02-20T00:00:00"/>
    <s v="SP0030"/>
    <n v="11"/>
    <x v="1"/>
    <x v="1"/>
    <n v="0"/>
    <x v="28"/>
    <x v="4"/>
    <x v="0"/>
    <n v="152"/>
    <n v="199.28"/>
    <n v="1672"/>
    <n v="2192.08"/>
    <x v="9"/>
    <x v="1"/>
    <x v="0"/>
  </r>
  <r>
    <d v="2023-02-22T00:00:00"/>
    <s v="SP0013"/>
    <n v="5"/>
    <x v="1"/>
    <x v="1"/>
    <n v="0"/>
    <x v="2"/>
    <x v="2"/>
    <x v="1"/>
    <n v="116"/>
    <n v="120.08"/>
    <n v="580"/>
    <n v="600.4"/>
    <x v="18"/>
    <x v="1"/>
    <x v="0"/>
  </r>
  <r>
    <d v="2023-02-23T00:00:00"/>
    <s v="SP0025"/>
    <n v="3"/>
    <x v="2"/>
    <x v="1"/>
    <n v="0"/>
    <x v="7"/>
    <x v="0"/>
    <x v="3"/>
    <n v="7"/>
    <n v="8.33"/>
    <n v="21"/>
    <n v="24.990000000000002"/>
    <x v="19"/>
    <x v="1"/>
    <x v="0"/>
  </r>
  <r>
    <d v="2023-02-23T00:00:00"/>
    <s v="SP0005"/>
    <n v="2"/>
    <x v="2"/>
    <x v="0"/>
    <n v="0"/>
    <x v="24"/>
    <x v="3"/>
    <x v="0"/>
    <n v="134"/>
    <n v="156.61000000000001"/>
    <n v="268"/>
    <n v="313.22000000000003"/>
    <x v="19"/>
    <x v="1"/>
    <x v="0"/>
  </r>
  <r>
    <d v="2023-02-25T00:00:00"/>
    <s v="SP0002"/>
    <n v="4"/>
    <x v="0"/>
    <x v="0"/>
    <n v="0"/>
    <x v="29"/>
    <x v="3"/>
    <x v="1"/>
    <n v="104"/>
    <n v="138.80000000000001"/>
    <n v="416"/>
    <n v="555.20000000000005"/>
    <x v="11"/>
    <x v="1"/>
    <x v="0"/>
  </r>
  <r>
    <d v="2023-02-25T00:00:00"/>
    <s v="SP0032"/>
    <n v="11"/>
    <x v="1"/>
    <x v="1"/>
    <n v="0"/>
    <x v="18"/>
    <x v="4"/>
    <x v="1"/>
    <n v="88"/>
    <n v="118.48"/>
    <n v="968"/>
    <n v="1303.28"/>
    <x v="11"/>
    <x v="1"/>
    <x v="0"/>
  </r>
  <r>
    <d v="2023-02-25T00:00:00"/>
    <s v="SP0030"/>
    <n v="2"/>
    <x v="2"/>
    <x v="0"/>
    <n v="0"/>
    <x v="28"/>
    <x v="4"/>
    <x v="0"/>
    <n v="152"/>
    <n v="199.28"/>
    <n v="304"/>
    <n v="398.56"/>
    <x v="11"/>
    <x v="1"/>
    <x v="0"/>
  </r>
  <r>
    <d v="2023-02-27T00:00:00"/>
    <s v="SP0018"/>
    <n v="11"/>
    <x v="0"/>
    <x v="0"/>
    <n v="0"/>
    <x v="30"/>
    <x v="2"/>
    <x v="3"/>
    <n v="37"/>
    <n v="47.21"/>
    <n v="407"/>
    <n v="519.31000000000006"/>
    <x v="13"/>
    <x v="1"/>
    <x v="0"/>
  </r>
  <r>
    <d v="2023-03-03T00:00:00"/>
    <s v="SP0011"/>
    <n v="1"/>
    <x v="2"/>
    <x v="0"/>
    <n v="0"/>
    <x v="31"/>
    <x v="2"/>
    <x v="2"/>
    <n v="43"/>
    <n v="48.4"/>
    <n v="43"/>
    <n v="48.4"/>
    <x v="2"/>
    <x v="2"/>
    <x v="0"/>
  </r>
  <r>
    <d v="2023-03-07T00:00:00"/>
    <s v="SP0021"/>
    <n v="9"/>
    <x v="2"/>
    <x v="1"/>
    <n v="0"/>
    <x v="32"/>
    <x v="0"/>
    <x v="0"/>
    <n v="121"/>
    <n v="156.54"/>
    <n v="1089"/>
    <n v="1408.86"/>
    <x v="20"/>
    <x v="2"/>
    <x v="0"/>
  </r>
  <r>
    <d v="2023-03-08T00:00:00"/>
    <s v="SP0027"/>
    <n v="6"/>
    <x v="1"/>
    <x v="1"/>
    <n v="0"/>
    <x v="26"/>
    <x v="4"/>
    <x v="2"/>
    <n v="48"/>
    <n v="55.120000000000005"/>
    <n v="288"/>
    <n v="330.72"/>
    <x v="21"/>
    <x v="2"/>
    <x v="0"/>
  </r>
  <r>
    <d v="2023-03-08T00:00:00"/>
    <s v="SP0044"/>
    <n v="9"/>
    <x v="1"/>
    <x v="0"/>
    <n v="0"/>
    <x v="11"/>
    <x v="1"/>
    <x v="1"/>
    <n v="76"/>
    <n v="83.08"/>
    <n v="684"/>
    <n v="747.72"/>
    <x v="21"/>
    <x v="2"/>
    <x v="0"/>
  </r>
  <r>
    <d v="2023-03-09T00:00:00"/>
    <s v="SP0029"/>
    <n v="6"/>
    <x v="0"/>
    <x v="0"/>
    <n v="0"/>
    <x v="19"/>
    <x v="4"/>
    <x v="2"/>
    <n v="45"/>
    <n v="51.11"/>
    <n v="270"/>
    <n v="306.65999999999997"/>
    <x v="4"/>
    <x v="2"/>
    <x v="0"/>
  </r>
  <r>
    <d v="2023-03-11T00:00:00"/>
    <s v="SP0025"/>
    <n v="11"/>
    <x v="2"/>
    <x v="1"/>
    <n v="0"/>
    <x v="7"/>
    <x v="0"/>
    <x v="3"/>
    <n v="7"/>
    <n v="8.33"/>
    <n v="77"/>
    <n v="91.63"/>
    <x v="5"/>
    <x v="2"/>
    <x v="0"/>
  </r>
  <r>
    <d v="2023-03-13T00:00:00"/>
    <s v="SP0028"/>
    <n v="10"/>
    <x v="0"/>
    <x v="1"/>
    <n v="0"/>
    <x v="33"/>
    <x v="4"/>
    <x v="3"/>
    <n v="37"/>
    <n v="39.81"/>
    <n v="370"/>
    <n v="398.1"/>
    <x v="22"/>
    <x v="2"/>
    <x v="0"/>
  </r>
  <r>
    <d v="2023-03-15T00:00:00"/>
    <s v="SP0039"/>
    <n v="11"/>
    <x v="1"/>
    <x v="1"/>
    <n v="0"/>
    <x v="34"/>
    <x v="1"/>
    <x v="3"/>
    <n v="36"/>
    <n v="43.55"/>
    <n v="396"/>
    <n v="479.04999999999995"/>
    <x v="17"/>
    <x v="2"/>
    <x v="0"/>
  </r>
  <r>
    <d v="2023-03-16T00:00:00"/>
    <s v="SP0012"/>
    <n v="14"/>
    <x v="2"/>
    <x v="1"/>
    <n v="0"/>
    <x v="35"/>
    <x v="2"/>
    <x v="1"/>
    <n v="76"/>
    <n v="94.17"/>
    <n v="1064"/>
    <n v="1318.38"/>
    <x v="23"/>
    <x v="2"/>
    <x v="0"/>
  </r>
  <r>
    <d v="2023-03-18T00:00:00"/>
    <s v="SP0042"/>
    <n v="8"/>
    <x v="0"/>
    <x v="1"/>
    <n v="0"/>
    <x v="10"/>
    <x v="1"/>
    <x v="0"/>
    <n v="123"/>
    <n v="170"/>
    <n v="984"/>
    <n v="1360"/>
    <x v="7"/>
    <x v="2"/>
    <x v="0"/>
  </r>
  <r>
    <d v="2023-03-19T00:00:00"/>
    <s v="SP0028"/>
    <n v="9"/>
    <x v="1"/>
    <x v="1"/>
    <n v="0"/>
    <x v="33"/>
    <x v="4"/>
    <x v="3"/>
    <n v="37"/>
    <n v="39.81"/>
    <n v="333"/>
    <n v="358.29"/>
    <x v="8"/>
    <x v="2"/>
    <x v="0"/>
  </r>
  <r>
    <d v="2023-03-21T00:00:00"/>
    <s v="SP0020"/>
    <n v="13"/>
    <x v="1"/>
    <x v="0"/>
    <n v="0"/>
    <x v="14"/>
    <x v="0"/>
    <x v="2"/>
    <n v="64"/>
    <n v="77.25"/>
    <n v="832"/>
    <n v="1004.25"/>
    <x v="10"/>
    <x v="2"/>
    <x v="0"/>
  </r>
  <r>
    <d v="2023-03-21T00:00:00"/>
    <s v="SP0039"/>
    <n v="7"/>
    <x v="2"/>
    <x v="0"/>
    <n v="0"/>
    <x v="34"/>
    <x v="1"/>
    <x v="3"/>
    <n v="36"/>
    <n v="43.55"/>
    <n v="252"/>
    <n v="304.84999999999997"/>
    <x v="10"/>
    <x v="2"/>
    <x v="0"/>
  </r>
  <r>
    <d v="2023-03-22T00:00:00"/>
    <s v="SP0002"/>
    <n v="8"/>
    <x v="1"/>
    <x v="0"/>
    <n v="0"/>
    <x v="29"/>
    <x v="3"/>
    <x v="1"/>
    <n v="104"/>
    <n v="138.80000000000001"/>
    <n v="832"/>
    <n v="1110.4000000000001"/>
    <x v="18"/>
    <x v="2"/>
    <x v="0"/>
  </r>
  <r>
    <d v="2023-03-22T00:00:00"/>
    <s v="SP0012"/>
    <n v="4"/>
    <x v="1"/>
    <x v="0"/>
    <n v="0"/>
    <x v="35"/>
    <x v="2"/>
    <x v="1"/>
    <n v="76"/>
    <n v="94.17"/>
    <n v="304"/>
    <n v="376.68"/>
    <x v="18"/>
    <x v="2"/>
    <x v="0"/>
  </r>
  <r>
    <d v="2023-03-25T00:00:00"/>
    <s v="SP0024"/>
    <n v="14"/>
    <x v="1"/>
    <x v="1"/>
    <n v="0"/>
    <x v="0"/>
    <x v="0"/>
    <x v="0"/>
    <n v="148"/>
    <n v="158.96"/>
    <n v="2072"/>
    <n v="2225.44"/>
    <x v="11"/>
    <x v="2"/>
    <x v="0"/>
  </r>
  <r>
    <d v="2023-03-25T00:00:00"/>
    <s v="SP0006"/>
    <n v="4"/>
    <x v="2"/>
    <x v="1"/>
    <n v="0"/>
    <x v="15"/>
    <x v="3"/>
    <x v="1"/>
    <n v="75"/>
    <n v="89.5"/>
    <n v="300"/>
    <n v="358"/>
    <x v="11"/>
    <x v="2"/>
    <x v="0"/>
  </r>
  <r>
    <d v="2023-03-25T00:00:00"/>
    <s v="SP0029"/>
    <n v="8"/>
    <x v="2"/>
    <x v="1"/>
    <n v="0"/>
    <x v="19"/>
    <x v="4"/>
    <x v="2"/>
    <n v="45"/>
    <n v="51.11"/>
    <n v="360"/>
    <n v="408.88"/>
    <x v="11"/>
    <x v="2"/>
    <x v="0"/>
  </r>
  <r>
    <d v="2023-03-25T00:00:00"/>
    <s v="SP0038"/>
    <n v="2"/>
    <x v="2"/>
    <x v="0"/>
    <n v="0"/>
    <x v="1"/>
    <x v="1"/>
    <x v="1"/>
    <n v="75"/>
    <n v="81.92"/>
    <n v="150"/>
    <n v="163.84"/>
    <x v="11"/>
    <x v="2"/>
    <x v="0"/>
  </r>
  <r>
    <d v="2023-03-26T00:00:00"/>
    <s v="SP0001"/>
    <n v="4"/>
    <x v="2"/>
    <x v="1"/>
    <n v="0"/>
    <x v="16"/>
    <x v="3"/>
    <x v="1"/>
    <n v="96"/>
    <n v="108.88"/>
    <n v="384"/>
    <n v="435.52"/>
    <x v="12"/>
    <x v="2"/>
    <x v="0"/>
  </r>
  <r>
    <d v="2023-03-26T00:00:00"/>
    <s v="SP0042"/>
    <n v="1"/>
    <x v="2"/>
    <x v="1"/>
    <n v="0"/>
    <x v="10"/>
    <x v="1"/>
    <x v="0"/>
    <n v="123"/>
    <n v="170"/>
    <n v="123"/>
    <n v="170"/>
    <x v="12"/>
    <x v="2"/>
    <x v="0"/>
  </r>
  <r>
    <d v="2023-03-26T00:00:00"/>
    <s v="SP0010"/>
    <n v="9"/>
    <x v="2"/>
    <x v="0"/>
    <n v="0"/>
    <x v="20"/>
    <x v="2"/>
    <x v="0"/>
    <n v="147"/>
    <n v="164.28"/>
    <n v="1323"/>
    <n v="1478.52"/>
    <x v="12"/>
    <x v="2"/>
    <x v="0"/>
  </r>
  <r>
    <d v="2023-03-27T00:00:00"/>
    <s v="SP0030"/>
    <n v="3"/>
    <x v="2"/>
    <x v="0"/>
    <n v="0"/>
    <x v="28"/>
    <x v="4"/>
    <x v="0"/>
    <n v="152"/>
    <n v="199.28"/>
    <n v="456"/>
    <n v="597.84"/>
    <x v="13"/>
    <x v="2"/>
    <x v="0"/>
  </r>
  <r>
    <d v="2023-03-28T00:00:00"/>
    <s v="SP0007"/>
    <n v="8"/>
    <x v="1"/>
    <x v="1"/>
    <n v="0"/>
    <x v="36"/>
    <x v="3"/>
    <x v="2"/>
    <n v="43"/>
    <n v="49.730000000000004"/>
    <n v="344"/>
    <n v="397.84000000000003"/>
    <x v="14"/>
    <x v="2"/>
    <x v="0"/>
  </r>
  <r>
    <d v="2023-03-30T00:00:00"/>
    <s v="SP0038"/>
    <n v="1"/>
    <x v="1"/>
    <x v="1"/>
    <n v="0"/>
    <x v="1"/>
    <x v="1"/>
    <x v="1"/>
    <n v="75"/>
    <n v="81.92"/>
    <n v="75"/>
    <n v="81.92"/>
    <x v="24"/>
    <x v="2"/>
    <x v="0"/>
  </r>
  <r>
    <d v="2023-03-31T00:00:00"/>
    <s v="SP0042"/>
    <n v="3"/>
    <x v="2"/>
    <x v="1"/>
    <n v="0"/>
    <x v="10"/>
    <x v="1"/>
    <x v="0"/>
    <n v="123"/>
    <n v="170"/>
    <n v="369"/>
    <n v="510"/>
    <x v="25"/>
    <x v="2"/>
    <x v="0"/>
  </r>
  <r>
    <d v="2023-04-04T00:00:00"/>
    <s v="SP0040"/>
    <n v="4"/>
    <x v="2"/>
    <x v="1"/>
    <n v="0"/>
    <x v="17"/>
    <x v="1"/>
    <x v="1"/>
    <n v="94"/>
    <n v="114.2"/>
    <n v="376"/>
    <n v="456.8"/>
    <x v="3"/>
    <x v="3"/>
    <x v="0"/>
  </r>
  <r>
    <d v="2023-04-04T00:00:00"/>
    <s v="SP0009"/>
    <n v="9"/>
    <x v="1"/>
    <x v="1"/>
    <n v="0"/>
    <x v="37"/>
    <x v="3"/>
    <x v="3"/>
    <n v="6"/>
    <n v="7.8599999999999994"/>
    <n v="54"/>
    <n v="70.739999999999995"/>
    <x v="3"/>
    <x v="3"/>
    <x v="0"/>
  </r>
  <r>
    <d v="2023-04-05T00:00:00"/>
    <s v="SP0031"/>
    <n v="15"/>
    <x v="1"/>
    <x v="0"/>
    <n v="0"/>
    <x v="5"/>
    <x v="4"/>
    <x v="1"/>
    <n v="95"/>
    <n v="106.16"/>
    <n v="1425"/>
    <n v="1592.3999999999999"/>
    <x v="15"/>
    <x v="3"/>
    <x v="0"/>
  </r>
  <r>
    <d v="2023-04-09T00:00:00"/>
    <s v="SP0005"/>
    <n v="3"/>
    <x v="1"/>
    <x v="0"/>
    <n v="0"/>
    <x v="24"/>
    <x v="3"/>
    <x v="0"/>
    <n v="134"/>
    <n v="156.61000000000001"/>
    <n v="402"/>
    <n v="469.83000000000004"/>
    <x v="4"/>
    <x v="3"/>
    <x v="0"/>
  </r>
  <r>
    <d v="2023-04-10T00:00:00"/>
    <s v="SP0022"/>
    <n v="14"/>
    <x v="2"/>
    <x v="0"/>
    <n v="0"/>
    <x v="22"/>
    <x v="0"/>
    <x v="0"/>
    <n v="127"/>
    <n v="135.57"/>
    <n v="1778"/>
    <n v="1897.98"/>
    <x v="26"/>
    <x v="3"/>
    <x v="0"/>
  </r>
  <r>
    <d v="2023-04-12T00:00:00"/>
    <s v="SP0037"/>
    <n v="3"/>
    <x v="2"/>
    <x v="1"/>
    <n v="0"/>
    <x v="8"/>
    <x v="1"/>
    <x v="1"/>
    <n v="67"/>
    <n v="88.76"/>
    <n v="201"/>
    <n v="266.28000000000003"/>
    <x v="6"/>
    <x v="3"/>
    <x v="0"/>
  </r>
  <r>
    <d v="2023-04-12T00:00:00"/>
    <s v="SP0029"/>
    <n v="4"/>
    <x v="2"/>
    <x v="0"/>
    <n v="0"/>
    <x v="19"/>
    <x v="4"/>
    <x v="2"/>
    <n v="45"/>
    <n v="51.11"/>
    <n v="180"/>
    <n v="204.44"/>
    <x v="6"/>
    <x v="3"/>
    <x v="0"/>
  </r>
  <r>
    <d v="2023-04-12T00:00:00"/>
    <s v="SP0027"/>
    <n v="9"/>
    <x v="2"/>
    <x v="0"/>
    <n v="0"/>
    <x v="26"/>
    <x v="4"/>
    <x v="2"/>
    <n v="48"/>
    <n v="55.120000000000005"/>
    <n v="432"/>
    <n v="496.08000000000004"/>
    <x v="6"/>
    <x v="3"/>
    <x v="0"/>
  </r>
  <r>
    <d v="2023-04-12T00:00:00"/>
    <s v="SP0033"/>
    <n v="13"/>
    <x v="2"/>
    <x v="1"/>
    <n v="0"/>
    <x v="38"/>
    <x v="4"/>
    <x v="1"/>
    <n v="95"/>
    <n v="114.7"/>
    <n v="1235"/>
    <n v="1491.1000000000001"/>
    <x v="6"/>
    <x v="3"/>
    <x v="0"/>
  </r>
  <r>
    <d v="2023-04-15T00:00:00"/>
    <s v="SP0017"/>
    <n v="3"/>
    <x v="2"/>
    <x v="0"/>
    <n v="0"/>
    <x v="39"/>
    <x v="2"/>
    <x v="0"/>
    <n v="133"/>
    <n v="158.78"/>
    <n v="399"/>
    <n v="476.34000000000003"/>
    <x v="17"/>
    <x v="3"/>
    <x v="0"/>
  </r>
  <r>
    <d v="2023-04-16T00:00:00"/>
    <s v="SP0018"/>
    <n v="15"/>
    <x v="2"/>
    <x v="1"/>
    <n v="0"/>
    <x v="30"/>
    <x v="2"/>
    <x v="3"/>
    <n v="37"/>
    <n v="47.21"/>
    <n v="555"/>
    <n v="708.15"/>
    <x v="23"/>
    <x v="3"/>
    <x v="0"/>
  </r>
  <r>
    <d v="2023-04-18T00:00:00"/>
    <s v="SP0038"/>
    <n v="9"/>
    <x v="0"/>
    <x v="0"/>
    <n v="0"/>
    <x v="1"/>
    <x v="1"/>
    <x v="1"/>
    <n v="75"/>
    <n v="81.92"/>
    <n v="675"/>
    <n v="737.28"/>
    <x v="7"/>
    <x v="3"/>
    <x v="0"/>
  </r>
  <r>
    <d v="2023-04-18T00:00:00"/>
    <s v="SP0019"/>
    <n v="13"/>
    <x v="2"/>
    <x v="1"/>
    <n v="0"/>
    <x v="40"/>
    <x v="2"/>
    <x v="0"/>
    <n v="143"/>
    <n v="219"/>
    <n v="1859"/>
    <n v="2847"/>
    <x v="7"/>
    <x v="3"/>
    <x v="0"/>
  </r>
  <r>
    <d v="2023-04-23T00:00:00"/>
    <s v="SP0042"/>
    <n v="6"/>
    <x v="2"/>
    <x v="0"/>
    <n v="0"/>
    <x v="10"/>
    <x v="1"/>
    <x v="0"/>
    <n v="123"/>
    <n v="170"/>
    <n v="738"/>
    <n v="1020"/>
    <x v="19"/>
    <x v="3"/>
    <x v="0"/>
  </r>
  <r>
    <d v="2023-04-23T00:00:00"/>
    <s v="SP0028"/>
    <n v="10"/>
    <x v="2"/>
    <x v="0"/>
    <n v="0"/>
    <x v="33"/>
    <x v="4"/>
    <x v="3"/>
    <n v="37"/>
    <n v="39.81"/>
    <n v="370"/>
    <n v="398.1"/>
    <x v="19"/>
    <x v="3"/>
    <x v="0"/>
  </r>
  <r>
    <d v="2023-04-24T00:00:00"/>
    <s v="SP0030"/>
    <n v="2"/>
    <x v="1"/>
    <x v="0"/>
    <n v="0"/>
    <x v="28"/>
    <x v="4"/>
    <x v="0"/>
    <n v="152"/>
    <n v="199.28"/>
    <n v="304"/>
    <n v="398.56"/>
    <x v="27"/>
    <x v="3"/>
    <x v="0"/>
  </r>
  <r>
    <d v="2023-04-26T00:00:00"/>
    <s v="SP0037"/>
    <n v="3"/>
    <x v="2"/>
    <x v="0"/>
    <n v="0"/>
    <x v="8"/>
    <x v="1"/>
    <x v="1"/>
    <n v="67"/>
    <n v="88.76"/>
    <n v="201"/>
    <n v="266.28000000000003"/>
    <x v="12"/>
    <x v="3"/>
    <x v="0"/>
  </r>
  <r>
    <d v="2023-04-29T00:00:00"/>
    <s v="SP0030"/>
    <n v="7"/>
    <x v="2"/>
    <x v="0"/>
    <n v="0"/>
    <x v="28"/>
    <x v="4"/>
    <x v="0"/>
    <n v="152"/>
    <n v="199.28"/>
    <n v="1064"/>
    <n v="1394.96"/>
    <x v="28"/>
    <x v="3"/>
    <x v="0"/>
  </r>
  <r>
    <d v="2023-04-30T00:00:00"/>
    <s v="SP0029"/>
    <n v="1"/>
    <x v="2"/>
    <x v="0"/>
    <n v="0"/>
    <x v="19"/>
    <x v="4"/>
    <x v="2"/>
    <n v="45"/>
    <n v="51.11"/>
    <n v="45"/>
    <n v="51.11"/>
    <x v="24"/>
    <x v="3"/>
    <x v="0"/>
  </r>
  <r>
    <d v="2023-05-01T00:00:00"/>
    <s v="SP0018"/>
    <n v="3"/>
    <x v="1"/>
    <x v="1"/>
    <n v="0"/>
    <x v="30"/>
    <x v="2"/>
    <x v="3"/>
    <n v="37"/>
    <n v="47.21"/>
    <n v="111"/>
    <n v="141.63"/>
    <x v="0"/>
    <x v="4"/>
    <x v="0"/>
  </r>
  <r>
    <d v="2023-05-01T00:00:00"/>
    <s v="SP0042"/>
    <n v="1"/>
    <x v="1"/>
    <x v="1"/>
    <n v="0"/>
    <x v="10"/>
    <x v="1"/>
    <x v="0"/>
    <n v="123"/>
    <n v="170"/>
    <n v="123"/>
    <n v="170"/>
    <x v="0"/>
    <x v="4"/>
    <x v="0"/>
  </r>
  <r>
    <d v="2023-05-03T00:00:00"/>
    <s v="SP0034"/>
    <n v="3"/>
    <x v="1"/>
    <x v="0"/>
    <n v="0"/>
    <x v="13"/>
    <x v="4"/>
    <x v="2"/>
    <n v="57"/>
    <n v="56.3"/>
    <n v="171"/>
    <n v="168.89999999999998"/>
    <x v="2"/>
    <x v="4"/>
    <x v="0"/>
  </r>
  <r>
    <d v="2023-05-04T00:00:00"/>
    <s v="SP0015"/>
    <n v="13"/>
    <x v="1"/>
    <x v="0"/>
    <n v="0"/>
    <x v="27"/>
    <x v="2"/>
    <x v="3"/>
    <n v="12"/>
    <n v="15.719999999999999"/>
    <n v="156"/>
    <n v="204.35999999999999"/>
    <x v="3"/>
    <x v="4"/>
    <x v="0"/>
  </r>
  <r>
    <d v="2023-05-04T00:00:00"/>
    <s v="SP0014"/>
    <n v="4"/>
    <x v="2"/>
    <x v="1"/>
    <n v="0"/>
    <x v="9"/>
    <x v="2"/>
    <x v="1"/>
    <n v="113"/>
    <n v="143.72"/>
    <n v="452"/>
    <n v="574.88"/>
    <x v="3"/>
    <x v="4"/>
    <x v="0"/>
  </r>
  <r>
    <d v="2023-05-05T00:00:00"/>
    <s v="SP0009"/>
    <n v="13"/>
    <x v="2"/>
    <x v="1"/>
    <n v="0"/>
    <x v="37"/>
    <x v="3"/>
    <x v="3"/>
    <n v="6"/>
    <n v="7.8599999999999994"/>
    <n v="78"/>
    <n v="102.17999999999999"/>
    <x v="15"/>
    <x v="4"/>
    <x v="0"/>
  </r>
  <r>
    <d v="2023-05-06T00:00:00"/>
    <s v="SP0008"/>
    <n v="15"/>
    <x v="2"/>
    <x v="0"/>
    <n v="0"/>
    <x v="25"/>
    <x v="3"/>
    <x v="1"/>
    <n v="87"/>
    <n v="92.62"/>
    <n v="1305"/>
    <n v="1389.3000000000002"/>
    <x v="16"/>
    <x v="4"/>
    <x v="0"/>
  </r>
  <r>
    <d v="2023-05-06T00:00:00"/>
    <s v="SP0009"/>
    <n v="6"/>
    <x v="1"/>
    <x v="0"/>
    <n v="0"/>
    <x v="37"/>
    <x v="3"/>
    <x v="3"/>
    <n v="6"/>
    <n v="7.8599999999999994"/>
    <n v="36"/>
    <n v="47.16"/>
    <x v="16"/>
    <x v="4"/>
    <x v="0"/>
  </r>
  <r>
    <d v="2023-05-07T00:00:00"/>
    <s v="SP0018"/>
    <n v="1"/>
    <x v="2"/>
    <x v="1"/>
    <n v="0"/>
    <x v="30"/>
    <x v="2"/>
    <x v="3"/>
    <n v="37"/>
    <n v="47.21"/>
    <n v="37"/>
    <n v="47.21"/>
    <x v="20"/>
    <x v="4"/>
    <x v="0"/>
  </r>
  <r>
    <d v="2023-05-09T00:00:00"/>
    <s v="SP0016"/>
    <n v="6"/>
    <x v="1"/>
    <x v="0"/>
    <n v="0"/>
    <x v="21"/>
    <x v="2"/>
    <x v="3"/>
    <n v="13"/>
    <n v="16.64"/>
    <n v="78"/>
    <n v="99.84"/>
    <x v="4"/>
    <x v="4"/>
    <x v="0"/>
  </r>
  <r>
    <d v="2023-05-09T00:00:00"/>
    <s v="SP0028"/>
    <n v="8"/>
    <x v="2"/>
    <x v="1"/>
    <n v="0"/>
    <x v="33"/>
    <x v="4"/>
    <x v="3"/>
    <n v="37"/>
    <n v="39.81"/>
    <n v="296"/>
    <n v="318.48"/>
    <x v="4"/>
    <x v="4"/>
    <x v="0"/>
  </r>
  <r>
    <d v="2023-05-12T00:00:00"/>
    <s v="SP0016"/>
    <n v="3"/>
    <x v="2"/>
    <x v="0"/>
    <n v="0"/>
    <x v="21"/>
    <x v="2"/>
    <x v="3"/>
    <n v="13"/>
    <n v="16.64"/>
    <n v="39"/>
    <n v="49.92"/>
    <x v="6"/>
    <x v="4"/>
    <x v="0"/>
  </r>
  <r>
    <d v="2023-05-12T00:00:00"/>
    <s v="SP0035"/>
    <n v="15"/>
    <x v="2"/>
    <x v="0"/>
    <n v="0"/>
    <x v="4"/>
    <x v="4"/>
    <x v="3"/>
    <n v="5"/>
    <n v="6.7"/>
    <n v="75"/>
    <n v="100.5"/>
    <x v="6"/>
    <x v="4"/>
    <x v="0"/>
  </r>
  <r>
    <d v="2023-05-13T00:00:00"/>
    <s v="SP0029"/>
    <n v="4"/>
    <x v="2"/>
    <x v="0"/>
    <n v="0"/>
    <x v="19"/>
    <x v="4"/>
    <x v="2"/>
    <n v="45"/>
    <n v="51.11"/>
    <n v="180"/>
    <n v="204.44"/>
    <x v="22"/>
    <x v="4"/>
    <x v="0"/>
  </r>
  <r>
    <d v="2023-05-20T00:00:00"/>
    <s v="SP0042"/>
    <n v="2"/>
    <x v="1"/>
    <x v="1"/>
    <n v="0"/>
    <x v="10"/>
    <x v="1"/>
    <x v="0"/>
    <n v="123"/>
    <n v="170"/>
    <n v="246"/>
    <n v="340"/>
    <x v="9"/>
    <x v="4"/>
    <x v="0"/>
  </r>
  <r>
    <d v="2023-05-23T00:00:00"/>
    <s v="SP0040"/>
    <n v="11"/>
    <x v="2"/>
    <x v="0"/>
    <n v="0"/>
    <x v="17"/>
    <x v="1"/>
    <x v="1"/>
    <n v="94"/>
    <n v="114.2"/>
    <n v="1034"/>
    <n v="1256.2"/>
    <x v="19"/>
    <x v="4"/>
    <x v="0"/>
  </r>
  <r>
    <d v="2023-05-30T00:00:00"/>
    <s v="SP0023"/>
    <n v="13"/>
    <x v="1"/>
    <x v="0"/>
    <n v="0"/>
    <x v="12"/>
    <x v="0"/>
    <x v="0"/>
    <n v="145"/>
    <n v="148.46"/>
    <n v="1885"/>
    <n v="1929.98"/>
    <x v="24"/>
    <x v="4"/>
    <x v="0"/>
  </r>
  <r>
    <d v="2023-05-30T00:00:00"/>
    <s v="SP0013"/>
    <n v="6"/>
    <x v="1"/>
    <x v="1"/>
    <n v="0"/>
    <x v="2"/>
    <x v="2"/>
    <x v="1"/>
    <n v="116"/>
    <n v="120.08"/>
    <n v="696"/>
    <n v="720.48"/>
    <x v="24"/>
    <x v="4"/>
    <x v="0"/>
  </r>
  <r>
    <d v="2023-06-03T00:00:00"/>
    <s v="SP0021"/>
    <n v="10"/>
    <x v="2"/>
    <x v="1"/>
    <n v="0"/>
    <x v="32"/>
    <x v="0"/>
    <x v="0"/>
    <n v="121"/>
    <n v="156.54"/>
    <n v="1210"/>
    <n v="1565.3999999999999"/>
    <x v="2"/>
    <x v="5"/>
    <x v="0"/>
  </r>
  <r>
    <d v="2023-06-04T00:00:00"/>
    <s v="SP0020"/>
    <n v="8"/>
    <x v="0"/>
    <x v="0"/>
    <n v="0"/>
    <x v="14"/>
    <x v="0"/>
    <x v="2"/>
    <n v="64"/>
    <n v="77.25"/>
    <n v="512"/>
    <n v="618"/>
    <x v="3"/>
    <x v="5"/>
    <x v="0"/>
  </r>
  <r>
    <d v="2023-06-04T00:00:00"/>
    <s v="SP0020"/>
    <n v="12"/>
    <x v="1"/>
    <x v="1"/>
    <n v="0"/>
    <x v="14"/>
    <x v="0"/>
    <x v="2"/>
    <n v="64"/>
    <n v="77.25"/>
    <n v="768"/>
    <n v="927"/>
    <x v="3"/>
    <x v="5"/>
    <x v="0"/>
  </r>
  <r>
    <d v="2023-06-05T00:00:00"/>
    <s v="SP0022"/>
    <n v="15"/>
    <x v="0"/>
    <x v="0"/>
    <n v="0"/>
    <x v="22"/>
    <x v="0"/>
    <x v="0"/>
    <n v="127"/>
    <n v="135.57"/>
    <n v="1905"/>
    <n v="2033.55"/>
    <x v="15"/>
    <x v="5"/>
    <x v="0"/>
  </r>
  <r>
    <d v="2023-06-05T00:00:00"/>
    <s v="SP0035"/>
    <n v="10"/>
    <x v="2"/>
    <x v="0"/>
    <n v="0"/>
    <x v="4"/>
    <x v="4"/>
    <x v="3"/>
    <n v="5"/>
    <n v="6.7"/>
    <n v="50"/>
    <n v="67"/>
    <x v="15"/>
    <x v="5"/>
    <x v="0"/>
  </r>
  <r>
    <d v="2023-06-06T00:00:00"/>
    <s v="SP0033"/>
    <n v="6"/>
    <x v="2"/>
    <x v="0"/>
    <n v="0"/>
    <x v="38"/>
    <x v="4"/>
    <x v="1"/>
    <n v="95"/>
    <n v="114.7"/>
    <n v="570"/>
    <n v="688.2"/>
    <x v="16"/>
    <x v="5"/>
    <x v="0"/>
  </r>
  <r>
    <d v="2023-06-08T00:00:00"/>
    <s v="SP0028"/>
    <n v="11"/>
    <x v="2"/>
    <x v="0"/>
    <n v="0"/>
    <x v="33"/>
    <x v="4"/>
    <x v="3"/>
    <n v="37"/>
    <n v="39.81"/>
    <n v="407"/>
    <n v="437.91"/>
    <x v="21"/>
    <x v="5"/>
    <x v="0"/>
  </r>
  <r>
    <d v="2023-06-08T00:00:00"/>
    <s v="SP0004"/>
    <n v="11"/>
    <x v="0"/>
    <x v="1"/>
    <n v="0"/>
    <x v="3"/>
    <x v="3"/>
    <x v="2"/>
    <n v="42"/>
    <n v="47.84"/>
    <n v="462"/>
    <n v="526.24"/>
    <x v="21"/>
    <x v="5"/>
    <x v="0"/>
  </r>
  <r>
    <d v="2023-06-09T00:00:00"/>
    <s v="SP0001"/>
    <n v="7"/>
    <x v="2"/>
    <x v="0"/>
    <n v="0"/>
    <x v="16"/>
    <x v="3"/>
    <x v="1"/>
    <n v="96"/>
    <n v="108.88"/>
    <n v="672"/>
    <n v="762.16"/>
    <x v="4"/>
    <x v="5"/>
    <x v="0"/>
  </r>
  <r>
    <d v="2023-06-11T00:00:00"/>
    <s v="SP0032"/>
    <n v="12"/>
    <x v="0"/>
    <x v="1"/>
    <n v="0"/>
    <x v="18"/>
    <x v="4"/>
    <x v="1"/>
    <n v="88"/>
    <n v="118.48"/>
    <n v="1056"/>
    <n v="1421.76"/>
    <x v="5"/>
    <x v="5"/>
    <x v="0"/>
  </r>
  <r>
    <d v="2023-06-12T00:00:00"/>
    <s v="SP0041"/>
    <n v="6"/>
    <x v="2"/>
    <x v="0"/>
    <n v="0"/>
    <x v="41"/>
    <x v="1"/>
    <x v="0"/>
    <n v="133"/>
    <n v="181.88"/>
    <n v="798"/>
    <n v="1091.28"/>
    <x v="6"/>
    <x v="5"/>
    <x v="0"/>
  </r>
  <r>
    <d v="2023-06-14T00:00:00"/>
    <s v="SP0025"/>
    <n v="10"/>
    <x v="1"/>
    <x v="1"/>
    <n v="0"/>
    <x v="7"/>
    <x v="0"/>
    <x v="3"/>
    <n v="7"/>
    <n v="8.33"/>
    <n v="70"/>
    <n v="83.3"/>
    <x v="29"/>
    <x v="5"/>
    <x v="0"/>
  </r>
  <r>
    <d v="2023-06-16T00:00:00"/>
    <s v="SP0019"/>
    <n v="5"/>
    <x v="0"/>
    <x v="1"/>
    <n v="0"/>
    <x v="40"/>
    <x v="2"/>
    <x v="0"/>
    <n v="143"/>
    <n v="219"/>
    <n v="715"/>
    <n v="1095"/>
    <x v="23"/>
    <x v="5"/>
    <x v="0"/>
  </r>
  <r>
    <d v="2023-06-16T00:00:00"/>
    <s v="SP0015"/>
    <n v="12"/>
    <x v="1"/>
    <x v="1"/>
    <n v="0"/>
    <x v="27"/>
    <x v="2"/>
    <x v="3"/>
    <n v="12"/>
    <n v="15.719999999999999"/>
    <n v="144"/>
    <n v="188.64"/>
    <x v="23"/>
    <x v="5"/>
    <x v="0"/>
  </r>
  <r>
    <d v="2023-06-16T00:00:00"/>
    <s v="SP0039"/>
    <n v="11"/>
    <x v="2"/>
    <x v="1"/>
    <n v="0"/>
    <x v="34"/>
    <x v="1"/>
    <x v="3"/>
    <n v="36"/>
    <n v="43.55"/>
    <n v="396"/>
    <n v="479.04999999999995"/>
    <x v="23"/>
    <x v="5"/>
    <x v="0"/>
  </r>
  <r>
    <d v="2023-06-18T00:00:00"/>
    <s v="SP0025"/>
    <n v="13"/>
    <x v="2"/>
    <x v="1"/>
    <n v="0"/>
    <x v="7"/>
    <x v="0"/>
    <x v="3"/>
    <n v="7"/>
    <n v="8.33"/>
    <n v="91"/>
    <n v="108.29"/>
    <x v="7"/>
    <x v="5"/>
    <x v="0"/>
  </r>
  <r>
    <d v="2023-06-19T00:00:00"/>
    <s v="SP0041"/>
    <n v="5"/>
    <x v="2"/>
    <x v="0"/>
    <n v="0"/>
    <x v="41"/>
    <x v="1"/>
    <x v="0"/>
    <n v="133"/>
    <n v="181.88"/>
    <n v="665"/>
    <n v="909.4"/>
    <x v="8"/>
    <x v="5"/>
    <x v="0"/>
  </r>
  <r>
    <d v="2023-06-20T00:00:00"/>
    <s v="SP0016"/>
    <n v="1"/>
    <x v="0"/>
    <x v="1"/>
    <n v="0"/>
    <x v="21"/>
    <x v="2"/>
    <x v="3"/>
    <n v="13"/>
    <n v="16.64"/>
    <n v="13"/>
    <n v="16.64"/>
    <x v="9"/>
    <x v="5"/>
    <x v="0"/>
  </r>
  <r>
    <d v="2023-06-23T00:00:00"/>
    <s v="SP0016"/>
    <n v="4"/>
    <x v="2"/>
    <x v="0"/>
    <n v="0"/>
    <x v="21"/>
    <x v="2"/>
    <x v="3"/>
    <n v="13"/>
    <n v="16.64"/>
    <n v="52"/>
    <n v="66.56"/>
    <x v="19"/>
    <x v="5"/>
    <x v="0"/>
  </r>
  <r>
    <d v="2023-06-24T00:00:00"/>
    <s v="SP0011"/>
    <n v="13"/>
    <x v="2"/>
    <x v="0"/>
    <n v="0"/>
    <x v="31"/>
    <x v="2"/>
    <x v="2"/>
    <n v="43"/>
    <n v="48.4"/>
    <n v="559"/>
    <n v="629.19999999999993"/>
    <x v="27"/>
    <x v="5"/>
    <x v="0"/>
  </r>
  <r>
    <d v="2023-06-26T00:00:00"/>
    <s v="SP0009"/>
    <n v="7"/>
    <x v="1"/>
    <x v="0"/>
    <n v="0"/>
    <x v="37"/>
    <x v="3"/>
    <x v="3"/>
    <n v="6"/>
    <n v="7.8599999999999994"/>
    <n v="42"/>
    <n v="55.019999999999996"/>
    <x v="12"/>
    <x v="5"/>
    <x v="0"/>
  </r>
  <r>
    <d v="2023-06-27T00:00:00"/>
    <s v="SP0005"/>
    <n v="11"/>
    <x v="2"/>
    <x v="1"/>
    <n v="0"/>
    <x v="24"/>
    <x v="3"/>
    <x v="0"/>
    <n v="134"/>
    <n v="156.61000000000001"/>
    <n v="1474"/>
    <n v="1722.71"/>
    <x v="13"/>
    <x v="5"/>
    <x v="0"/>
  </r>
  <r>
    <d v="2023-06-28T00:00:00"/>
    <s v="SP0021"/>
    <n v="2"/>
    <x v="1"/>
    <x v="1"/>
    <n v="0"/>
    <x v="32"/>
    <x v="0"/>
    <x v="0"/>
    <n v="121"/>
    <n v="156.54"/>
    <n v="242"/>
    <n v="313.08"/>
    <x v="14"/>
    <x v="5"/>
    <x v="0"/>
  </r>
  <r>
    <d v="2023-06-28T00:00:00"/>
    <s v="SP0035"/>
    <n v="7"/>
    <x v="1"/>
    <x v="0"/>
    <n v="0"/>
    <x v="4"/>
    <x v="4"/>
    <x v="3"/>
    <n v="5"/>
    <n v="6.7"/>
    <n v="35"/>
    <n v="46.9"/>
    <x v="14"/>
    <x v="5"/>
    <x v="0"/>
  </r>
  <r>
    <d v="2023-06-29T00:00:00"/>
    <s v="SP0014"/>
    <n v="4"/>
    <x v="2"/>
    <x v="0"/>
    <n v="0"/>
    <x v="9"/>
    <x v="2"/>
    <x v="1"/>
    <n v="113"/>
    <n v="143.72"/>
    <n v="452"/>
    <n v="574.88"/>
    <x v="28"/>
    <x v="5"/>
    <x v="0"/>
  </r>
  <r>
    <d v="2023-07-01T00:00:00"/>
    <s v="SP0005"/>
    <n v="11"/>
    <x v="2"/>
    <x v="1"/>
    <n v="0"/>
    <x v="24"/>
    <x v="3"/>
    <x v="0"/>
    <n v="134"/>
    <n v="156.61000000000001"/>
    <n v="1474"/>
    <n v="1722.71"/>
    <x v="0"/>
    <x v="6"/>
    <x v="0"/>
  </r>
  <r>
    <d v="2023-07-02T00:00:00"/>
    <s v="SP0010"/>
    <n v="11"/>
    <x v="2"/>
    <x v="1"/>
    <n v="0"/>
    <x v="20"/>
    <x v="2"/>
    <x v="0"/>
    <n v="147"/>
    <n v="164.28"/>
    <n v="1617"/>
    <n v="1807.08"/>
    <x v="1"/>
    <x v="6"/>
    <x v="0"/>
  </r>
  <r>
    <d v="2023-07-03T00:00:00"/>
    <s v="SP0033"/>
    <n v="9"/>
    <x v="1"/>
    <x v="1"/>
    <n v="0"/>
    <x v="38"/>
    <x v="4"/>
    <x v="1"/>
    <n v="95"/>
    <n v="114.7"/>
    <n v="855"/>
    <n v="1032.3"/>
    <x v="2"/>
    <x v="6"/>
    <x v="0"/>
  </r>
  <r>
    <d v="2023-07-03T00:00:00"/>
    <s v="SP0003"/>
    <n v="8"/>
    <x v="1"/>
    <x v="1"/>
    <n v="0"/>
    <x v="6"/>
    <x v="3"/>
    <x v="1"/>
    <n v="74"/>
    <n v="80.94"/>
    <n v="592"/>
    <n v="647.52"/>
    <x v="2"/>
    <x v="6"/>
    <x v="0"/>
  </r>
  <r>
    <d v="2023-07-05T00:00:00"/>
    <s v="SP0002"/>
    <n v="8"/>
    <x v="2"/>
    <x v="0"/>
    <n v="0"/>
    <x v="29"/>
    <x v="3"/>
    <x v="1"/>
    <n v="104"/>
    <n v="138.80000000000001"/>
    <n v="832"/>
    <n v="1110.4000000000001"/>
    <x v="15"/>
    <x v="6"/>
    <x v="0"/>
  </r>
  <r>
    <d v="2023-07-06T00:00:00"/>
    <s v="SP0041"/>
    <n v="15"/>
    <x v="2"/>
    <x v="1"/>
    <n v="0"/>
    <x v="41"/>
    <x v="1"/>
    <x v="0"/>
    <n v="133"/>
    <n v="181.88"/>
    <n v="1995"/>
    <n v="2728.2"/>
    <x v="16"/>
    <x v="6"/>
    <x v="0"/>
  </r>
  <r>
    <d v="2023-07-08T00:00:00"/>
    <s v="SP0004"/>
    <n v="10"/>
    <x v="2"/>
    <x v="0"/>
    <n v="0"/>
    <x v="3"/>
    <x v="3"/>
    <x v="2"/>
    <n v="42"/>
    <n v="47.84"/>
    <n v="420"/>
    <n v="478.40000000000003"/>
    <x v="21"/>
    <x v="6"/>
    <x v="0"/>
  </r>
  <r>
    <d v="2023-07-10T00:00:00"/>
    <s v="SP0034"/>
    <n v="6"/>
    <x v="0"/>
    <x v="1"/>
    <n v="0"/>
    <x v="13"/>
    <x v="4"/>
    <x v="2"/>
    <n v="57"/>
    <n v="56.3"/>
    <n v="342"/>
    <n v="337.79999999999995"/>
    <x v="26"/>
    <x v="6"/>
    <x v="0"/>
  </r>
  <r>
    <d v="2023-07-11T00:00:00"/>
    <s v="SP0009"/>
    <n v="4"/>
    <x v="0"/>
    <x v="0"/>
    <n v="0"/>
    <x v="37"/>
    <x v="3"/>
    <x v="3"/>
    <n v="6"/>
    <n v="7.8599999999999994"/>
    <n v="24"/>
    <n v="31.439999999999998"/>
    <x v="5"/>
    <x v="6"/>
    <x v="0"/>
  </r>
  <r>
    <d v="2023-07-13T00:00:00"/>
    <s v="SP0019"/>
    <n v="1"/>
    <x v="2"/>
    <x v="1"/>
    <n v="0"/>
    <x v="40"/>
    <x v="2"/>
    <x v="0"/>
    <n v="143"/>
    <n v="219"/>
    <n v="143"/>
    <n v="219"/>
    <x v="22"/>
    <x v="6"/>
    <x v="0"/>
  </r>
  <r>
    <d v="2023-07-16T00:00:00"/>
    <s v="SP0023"/>
    <n v="8"/>
    <x v="0"/>
    <x v="1"/>
    <n v="0"/>
    <x v="12"/>
    <x v="0"/>
    <x v="0"/>
    <n v="145"/>
    <n v="148.46"/>
    <n v="1160"/>
    <n v="1187.68"/>
    <x v="23"/>
    <x v="6"/>
    <x v="0"/>
  </r>
  <r>
    <d v="2023-07-18T00:00:00"/>
    <s v="SP0027"/>
    <n v="14"/>
    <x v="1"/>
    <x v="0"/>
    <n v="0"/>
    <x v="26"/>
    <x v="4"/>
    <x v="2"/>
    <n v="48"/>
    <n v="55.120000000000005"/>
    <n v="672"/>
    <n v="771.68000000000006"/>
    <x v="7"/>
    <x v="6"/>
    <x v="0"/>
  </r>
  <r>
    <d v="2023-07-20T00:00:00"/>
    <s v="SP0038"/>
    <n v="11"/>
    <x v="1"/>
    <x v="0"/>
    <n v="0"/>
    <x v="1"/>
    <x v="1"/>
    <x v="1"/>
    <n v="75"/>
    <n v="81.92"/>
    <n v="825"/>
    <n v="901.12"/>
    <x v="9"/>
    <x v="6"/>
    <x v="0"/>
  </r>
  <r>
    <d v="2023-07-20T00:00:00"/>
    <s v="SP0043"/>
    <n v="5"/>
    <x v="2"/>
    <x v="0"/>
    <n v="0"/>
    <x v="23"/>
    <x v="1"/>
    <x v="1"/>
    <n v="67"/>
    <n v="86.08"/>
    <n v="335"/>
    <n v="430.4"/>
    <x v="9"/>
    <x v="6"/>
    <x v="0"/>
  </r>
  <r>
    <d v="2023-07-21T00:00:00"/>
    <s v="SP0029"/>
    <n v="15"/>
    <x v="2"/>
    <x v="0"/>
    <n v="0"/>
    <x v="19"/>
    <x v="4"/>
    <x v="2"/>
    <n v="45"/>
    <n v="51.11"/>
    <n v="675"/>
    <n v="766.65"/>
    <x v="10"/>
    <x v="6"/>
    <x v="0"/>
  </r>
  <r>
    <d v="2023-07-22T00:00:00"/>
    <s v="SP0026"/>
    <n v="3"/>
    <x v="0"/>
    <x v="1"/>
    <n v="0"/>
    <x v="42"/>
    <x v="4"/>
    <x v="3"/>
    <n v="18"/>
    <n v="24.66"/>
    <n v="54"/>
    <n v="73.98"/>
    <x v="18"/>
    <x v="6"/>
    <x v="0"/>
  </r>
  <r>
    <d v="2023-07-22T00:00:00"/>
    <s v="SP0024"/>
    <n v="14"/>
    <x v="1"/>
    <x v="1"/>
    <n v="0"/>
    <x v="0"/>
    <x v="0"/>
    <x v="0"/>
    <n v="148"/>
    <n v="158.96"/>
    <n v="2072"/>
    <n v="2225.44"/>
    <x v="18"/>
    <x v="6"/>
    <x v="0"/>
  </r>
  <r>
    <d v="2023-07-23T00:00:00"/>
    <s v="SP0036"/>
    <n v="7"/>
    <x v="0"/>
    <x v="0"/>
    <n v="0"/>
    <x v="43"/>
    <x v="4"/>
    <x v="1"/>
    <n v="86"/>
    <n v="98.3"/>
    <n v="602"/>
    <n v="688.1"/>
    <x v="19"/>
    <x v="6"/>
    <x v="0"/>
  </r>
  <r>
    <d v="2023-07-23T00:00:00"/>
    <s v="SP0037"/>
    <n v="8"/>
    <x v="2"/>
    <x v="0"/>
    <n v="0"/>
    <x v="8"/>
    <x v="1"/>
    <x v="1"/>
    <n v="67"/>
    <n v="88.76"/>
    <n v="536"/>
    <n v="710.08"/>
    <x v="19"/>
    <x v="6"/>
    <x v="0"/>
  </r>
  <r>
    <d v="2023-07-24T00:00:00"/>
    <s v="SP0009"/>
    <n v="4"/>
    <x v="1"/>
    <x v="1"/>
    <n v="0"/>
    <x v="37"/>
    <x v="3"/>
    <x v="3"/>
    <n v="6"/>
    <n v="7.8599999999999994"/>
    <n v="24"/>
    <n v="31.439999999999998"/>
    <x v="27"/>
    <x v="6"/>
    <x v="0"/>
  </r>
  <r>
    <d v="2023-07-29T00:00:00"/>
    <s v="SP0044"/>
    <n v="15"/>
    <x v="1"/>
    <x v="1"/>
    <n v="0"/>
    <x v="11"/>
    <x v="1"/>
    <x v="1"/>
    <n v="76"/>
    <n v="83.08"/>
    <n v="1140"/>
    <n v="1246.2"/>
    <x v="28"/>
    <x v="6"/>
    <x v="0"/>
  </r>
  <r>
    <d v="2023-08-01T00:00:00"/>
    <s v="SP0001"/>
    <n v="11"/>
    <x v="2"/>
    <x v="1"/>
    <n v="0"/>
    <x v="16"/>
    <x v="3"/>
    <x v="1"/>
    <n v="96"/>
    <n v="108.88"/>
    <n v="1056"/>
    <n v="1197.6799999999998"/>
    <x v="0"/>
    <x v="7"/>
    <x v="0"/>
  </r>
  <r>
    <d v="2023-08-02T00:00:00"/>
    <s v="SP0023"/>
    <n v="3"/>
    <x v="2"/>
    <x v="0"/>
    <n v="0"/>
    <x v="12"/>
    <x v="0"/>
    <x v="0"/>
    <n v="145"/>
    <n v="148.46"/>
    <n v="435"/>
    <n v="445.38"/>
    <x v="1"/>
    <x v="7"/>
    <x v="0"/>
  </r>
  <r>
    <d v="2023-08-03T00:00:00"/>
    <s v="SP0022"/>
    <n v="13"/>
    <x v="1"/>
    <x v="0"/>
    <n v="0"/>
    <x v="22"/>
    <x v="0"/>
    <x v="0"/>
    <n v="127"/>
    <n v="135.57"/>
    <n v="1651"/>
    <n v="1762.4099999999999"/>
    <x v="2"/>
    <x v="7"/>
    <x v="0"/>
  </r>
  <r>
    <d v="2023-08-03T00:00:00"/>
    <s v="SP0034"/>
    <n v="12"/>
    <x v="1"/>
    <x v="0"/>
    <n v="0"/>
    <x v="13"/>
    <x v="4"/>
    <x v="2"/>
    <n v="57"/>
    <n v="56.3"/>
    <n v="684"/>
    <n v="675.59999999999991"/>
    <x v="2"/>
    <x v="7"/>
    <x v="0"/>
  </r>
  <r>
    <d v="2023-08-05T00:00:00"/>
    <s v="SP0028"/>
    <n v="14"/>
    <x v="2"/>
    <x v="1"/>
    <n v="0"/>
    <x v="33"/>
    <x v="4"/>
    <x v="3"/>
    <n v="37"/>
    <n v="39.81"/>
    <n v="518"/>
    <n v="557.34"/>
    <x v="15"/>
    <x v="7"/>
    <x v="0"/>
  </r>
  <r>
    <d v="2023-08-06T00:00:00"/>
    <s v="SP0037"/>
    <n v="1"/>
    <x v="0"/>
    <x v="1"/>
    <n v="0"/>
    <x v="8"/>
    <x v="1"/>
    <x v="1"/>
    <n v="67"/>
    <n v="88.76"/>
    <n v="67"/>
    <n v="88.76"/>
    <x v="16"/>
    <x v="7"/>
    <x v="0"/>
  </r>
  <r>
    <d v="2023-08-10T00:00:00"/>
    <s v="SP0005"/>
    <n v="4"/>
    <x v="0"/>
    <x v="1"/>
    <n v="0"/>
    <x v="24"/>
    <x v="3"/>
    <x v="0"/>
    <n v="134"/>
    <n v="156.61000000000001"/>
    <n v="536"/>
    <n v="626.44000000000005"/>
    <x v="26"/>
    <x v="7"/>
    <x v="0"/>
  </r>
  <r>
    <d v="2023-08-10T00:00:00"/>
    <s v="SP0044"/>
    <n v="10"/>
    <x v="1"/>
    <x v="1"/>
    <n v="0"/>
    <x v="11"/>
    <x v="1"/>
    <x v="1"/>
    <n v="76"/>
    <n v="83.08"/>
    <n v="760"/>
    <n v="830.8"/>
    <x v="26"/>
    <x v="7"/>
    <x v="0"/>
  </r>
  <r>
    <d v="2023-08-10T00:00:00"/>
    <s v="SP0006"/>
    <n v="6"/>
    <x v="2"/>
    <x v="1"/>
    <n v="0"/>
    <x v="15"/>
    <x v="3"/>
    <x v="1"/>
    <n v="75"/>
    <n v="89.5"/>
    <n v="450"/>
    <n v="537"/>
    <x v="26"/>
    <x v="7"/>
    <x v="0"/>
  </r>
  <r>
    <d v="2023-08-11T00:00:00"/>
    <s v="SP0023"/>
    <n v="4"/>
    <x v="2"/>
    <x v="0"/>
    <n v="0"/>
    <x v="12"/>
    <x v="0"/>
    <x v="0"/>
    <n v="145"/>
    <n v="148.46"/>
    <n v="580"/>
    <n v="593.84"/>
    <x v="5"/>
    <x v="7"/>
    <x v="0"/>
  </r>
  <r>
    <d v="2023-08-13T00:00:00"/>
    <s v="SP0011"/>
    <n v="13"/>
    <x v="2"/>
    <x v="0"/>
    <n v="0"/>
    <x v="31"/>
    <x v="2"/>
    <x v="2"/>
    <n v="43"/>
    <n v="48.4"/>
    <n v="559"/>
    <n v="629.19999999999993"/>
    <x v="22"/>
    <x v="7"/>
    <x v="0"/>
  </r>
  <r>
    <d v="2023-08-13T00:00:00"/>
    <s v="SP0027"/>
    <n v="9"/>
    <x v="2"/>
    <x v="0"/>
    <n v="0"/>
    <x v="26"/>
    <x v="4"/>
    <x v="2"/>
    <n v="48"/>
    <n v="55.120000000000005"/>
    <n v="432"/>
    <n v="496.08000000000004"/>
    <x v="22"/>
    <x v="7"/>
    <x v="0"/>
  </r>
  <r>
    <d v="2023-08-16T00:00:00"/>
    <s v="SP0003"/>
    <n v="3"/>
    <x v="1"/>
    <x v="0"/>
    <n v="0"/>
    <x v="6"/>
    <x v="3"/>
    <x v="1"/>
    <n v="74"/>
    <n v="80.94"/>
    <n v="222"/>
    <n v="242.82"/>
    <x v="23"/>
    <x v="7"/>
    <x v="0"/>
  </r>
  <r>
    <d v="2023-08-18T00:00:00"/>
    <s v="SP0025"/>
    <n v="6"/>
    <x v="2"/>
    <x v="0"/>
    <n v="0"/>
    <x v="7"/>
    <x v="0"/>
    <x v="3"/>
    <n v="7"/>
    <n v="8.33"/>
    <n v="42"/>
    <n v="49.980000000000004"/>
    <x v="7"/>
    <x v="7"/>
    <x v="0"/>
  </r>
  <r>
    <d v="2023-08-20T00:00:00"/>
    <s v="SP0020"/>
    <n v="15"/>
    <x v="2"/>
    <x v="1"/>
    <n v="0"/>
    <x v="14"/>
    <x v="0"/>
    <x v="2"/>
    <n v="64"/>
    <n v="77.25"/>
    <n v="960"/>
    <n v="1158.75"/>
    <x v="9"/>
    <x v="7"/>
    <x v="0"/>
  </r>
  <r>
    <d v="2023-08-20T00:00:00"/>
    <s v="SP0031"/>
    <n v="9"/>
    <x v="2"/>
    <x v="0"/>
    <n v="0"/>
    <x v="5"/>
    <x v="4"/>
    <x v="1"/>
    <n v="95"/>
    <n v="106.16"/>
    <n v="855"/>
    <n v="955.43999999999994"/>
    <x v="9"/>
    <x v="7"/>
    <x v="0"/>
  </r>
  <r>
    <d v="2023-08-20T00:00:00"/>
    <s v="SP0028"/>
    <n v="13"/>
    <x v="2"/>
    <x v="0"/>
    <n v="0"/>
    <x v="33"/>
    <x v="4"/>
    <x v="3"/>
    <n v="37"/>
    <n v="39.81"/>
    <n v="481"/>
    <n v="517.53"/>
    <x v="9"/>
    <x v="7"/>
    <x v="0"/>
  </r>
  <r>
    <d v="2023-08-26T00:00:00"/>
    <s v="SP0039"/>
    <n v="4"/>
    <x v="2"/>
    <x v="0"/>
    <n v="0"/>
    <x v="34"/>
    <x v="1"/>
    <x v="3"/>
    <n v="36"/>
    <n v="43.55"/>
    <n v="144"/>
    <n v="174.2"/>
    <x v="12"/>
    <x v="7"/>
    <x v="0"/>
  </r>
  <r>
    <d v="2023-08-29T00:00:00"/>
    <s v="SP0034"/>
    <n v="12"/>
    <x v="0"/>
    <x v="0"/>
    <n v="0"/>
    <x v="13"/>
    <x v="4"/>
    <x v="2"/>
    <n v="57"/>
    <n v="56.3"/>
    <n v="684"/>
    <n v="675.59999999999991"/>
    <x v="28"/>
    <x v="7"/>
    <x v="0"/>
  </r>
  <r>
    <d v="2023-08-30T00:00:00"/>
    <s v="SP0013"/>
    <n v="13"/>
    <x v="2"/>
    <x v="0"/>
    <n v="0"/>
    <x v="2"/>
    <x v="2"/>
    <x v="1"/>
    <n v="116"/>
    <n v="120.08"/>
    <n v="1508"/>
    <n v="1561.04"/>
    <x v="24"/>
    <x v="7"/>
    <x v="0"/>
  </r>
  <r>
    <d v="2023-08-31T00:00:00"/>
    <s v="SP0001"/>
    <n v="2"/>
    <x v="2"/>
    <x v="0"/>
    <n v="0"/>
    <x v="16"/>
    <x v="3"/>
    <x v="1"/>
    <n v="96"/>
    <n v="108.88"/>
    <n v="192"/>
    <n v="217.76"/>
    <x v="25"/>
    <x v="7"/>
    <x v="0"/>
  </r>
  <r>
    <d v="2023-08-31T00:00:00"/>
    <s v="SP0035"/>
    <n v="11"/>
    <x v="2"/>
    <x v="0"/>
    <n v="0"/>
    <x v="4"/>
    <x v="4"/>
    <x v="3"/>
    <n v="5"/>
    <n v="6.7"/>
    <n v="55"/>
    <n v="73.7"/>
    <x v="25"/>
    <x v="7"/>
    <x v="0"/>
  </r>
  <r>
    <d v="2023-09-01T00:00:00"/>
    <s v="SP0024"/>
    <n v="1"/>
    <x v="0"/>
    <x v="1"/>
    <n v="0"/>
    <x v="0"/>
    <x v="0"/>
    <x v="0"/>
    <n v="148"/>
    <n v="158.96"/>
    <n v="148"/>
    <n v="158.96"/>
    <x v="0"/>
    <x v="8"/>
    <x v="0"/>
  </r>
  <r>
    <d v="2023-09-01T00:00:00"/>
    <s v="SP0003"/>
    <n v="14"/>
    <x v="1"/>
    <x v="0"/>
    <n v="0"/>
    <x v="6"/>
    <x v="3"/>
    <x v="1"/>
    <n v="74"/>
    <n v="80.94"/>
    <n v="1036"/>
    <n v="1133.1599999999999"/>
    <x v="0"/>
    <x v="8"/>
    <x v="0"/>
  </r>
  <r>
    <d v="2023-09-03T00:00:00"/>
    <s v="SP0041"/>
    <n v="8"/>
    <x v="2"/>
    <x v="0"/>
    <n v="0"/>
    <x v="41"/>
    <x v="1"/>
    <x v="0"/>
    <n v="133"/>
    <n v="181.88"/>
    <n v="1064"/>
    <n v="1455.04"/>
    <x v="2"/>
    <x v="8"/>
    <x v="0"/>
  </r>
  <r>
    <d v="2023-09-04T00:00:00"/>
    <s v="SP0028"/>
    <n v="7"/>
    <x v="2"/>
    <x v="0"/>
    <n v="0"/>
    <x v="33"/>
    <x v="4"/>
    <x v="3"/>
    <n v="37"/>
    <n v="39.81"/>
    <n v="259"/>
    <n v="278.67"/>
    <x v="3"/>
    <x v="8"/>
    <x v="0"/>
  </r>
  <r>
    <d v="2023-09-04T00:00:00"/>
    <s v="SP0023"/>
    <n v="15"/>
    <x v="2"/>
    <x v="0"/>
    <n v="0"/>
    <x v="12"/>
    <x v="0"/>
    <x v="0"/>
    <n v="145"/>
    <n v="148.46"/>
    <n v="2175"/>
    <n v="2226.9"/>
    <x v="3"/>
    <x v="8"/>
    <x v="0"/>
  </r>
  <r>
    <d v="2023-09-05T00:00:00"/>
    <s v="SP0032"/>
    <n v="1"/>
    <x v="2"/>
    <x v="1"/>
    <n v="0"/>
    <x v="18"/>
    <x v="4"/>
    <x v="1"/>
    <n v="88"/>
    <n v="118.48"/>
    <n v="88"/>
    <n v="118.48"/>
    <x v="15"/>
    <x v="8"/>
    <x v="0"/>
  </r>
  <r>
    <d v="2023-09-07T00:00:00"/>
    <s v="SP0019"/>
    <n v="5"/>
    <x v="2"/>
    <x v="0"/>
    <n v="0"/>
    <x v="40"/>
    <x v="2"/>
    <x v="0"/>
    <n v="143"/>
    <n v="219"/>
    <n v="715"/>
    <n v="1095"/>
    <x v="20"/>
    <x v="8"/>
    <x v="0"/>
  </r>
  <r>
    <d v="2023-09-09T00:00:00"/>
    <s v="SP0044"/>
    <n v="4"/>
    <x v="2"/>
    <x v="0"/>
    <n v="0"/>
    <x v="11"/>
    <x v="1"/>
    <x v="1"/>
    <n v="76"/>
    <n v="83.08"/>
    <n v="304"/>
    <n v="332.32"/>
    <x v="4"/>
    <x v="8"/>
    <x v="0"/>
  </r>
  <r>
    <d v="2023-09-10T00:00:00"/>
    <s v="SP0030"/>
    <n v="6"/>
    <x v="2"/>
    <x v="0"/>
    <n v="0"/>
    <x v="28"/>
    <x v="4"/>
    <x v="0"/>
    <n v="152"/>
    <n v="199.28"/>
    <n v="912"/>
    <n v="1195.68"/>
    <x v="26"/>
    <x v="8"/>
    <x v="0"/>
  </r>
  <r>
    <d v="2023-09-10T00:00:00"/>
    <s v="SP0001"/>
    <n v="9"/>
    <x v="0"/>
    <x v="0"/>
    <n v="0"/>
    <x v="16"/>
    <x v="3"/>
    <x v="1"/>
    <n v="96"/>
    <n v="108.88"/>
    <n v="864"/>
    <n v="979.92"/>
    <x v="26"/>
    <x v="8"/>
    <x v="0"/>
  </r>
  <r>
    <d v="2023-09-10T00:00:00"/>
    <s v="SP0026"/>
    <n v="2"/>
    <x v="2"/>
    <x v="0"/>
    <n v="0"/>
    <x v="42"/>
    <x v="4"/>
    <x v="3"/>
    <n v="18"/>
    <n v="24.66"/>
    <n v="36"/>
    <n v="49.32"/>
    <x v="26"/>
    <x v="8"/>
    <x v="0"/>
  </r>
  <r>
    <d v="2023-09-11T00:00:00"/>
    <s v="SP0001"/>
    <n v="6"/>
    <x v="0"/>
    <x v="0"/>
    <n v="0"/>
    <x v="16"/>
    <x v="3"/>
    <x v="1"/>
    <n v="96"/>
    <n v="108.88"/>
    <n v="576"/>
    <n v="653.28"/>
    <x v="5"/>
    <x v="8"/>
    <x v="0"/>
  </r>
  <r>
    <d v="2023-09-13T00:00:00"/>
    <s v="SP0041"/>
    <n v="7"/>
    <x v="2"/>
    <x v="1"/>
    <n v="0"/>
    <x v="41"/>
    <x v="1"/>
    <x v="0"/>
    <n v="133"/>
    <n v="181.88"/>
    <n v="931"/>
    <n v="1273.1599999999999"/>
    <x v="22"/>
    <x v="8"/>
    <x v="0"/>
  </r>
  <r>
    <d v="2023-09-15T00:00:00"/>
    <s v="SP0042"/>
    <n v="6"/>
    <x v="2"/>
    <x v="0"/>
    <n v="0"/>
    <x v="10"/>
    <x v="1"/>
    <x v="0"/>
    <n v="123"/>
    <n v="170"/>
    <n v="738"/>
    <n v="1020"/>
    <x v="17"/>
    <x v="8"/>
    <x v="0"/>
  </r>
  <r>
    <d v="2023-09-15T00:00:00"/>
    <s v="SP0042"/>
    <n v="14"/>
    <x v="2"/>
    <x v="0"/>
    <n v="0"/>
    <x v="10"/>
    <x v="1"/>
    <x v="0"/>
    <n v="123"/>
    <n v="170"/>
    <n v="1722"/>
    <n v="2380"/>
    <x v="17"/>
    <x v="8"/>
    <x v="0"/>
  </r>
  <r>
    <d v="2023-09-21T00:00:00"/>
    <s v="SP0020"/>
    <n v="7"/>
    <x v="0"/>
    <x v="1"/>
    <n v="0"/>
    <x v="14"/>
    <x v="0"/>
    <x v="2"/>
    <n v="64"/>
    <n v="77.25"/>
    <n v="448"/>
    <n v="540.75"/>
    <x v="10"/>
    <x v="8"/>
    <x v="0"/>
  </r>
  <r>
    <d v="2023-09-22T00:00:00"/>
    <s v="SP0040"/>
    <n v="2"/>
    <x v="1"/>
    <x v="1"/>
    <n v="0"/>
    <x v="17"/>
    <x v="1"/>
    <x v="1"/>
    <n v="94"/>
    <n v="114.2"/>
    <n v="188"/>
    <n v="228.4"/>
    <x v="18"/>
    <x v="8"/>
    <x v="0"/>
  </r>
  <r>
    <d v="2023-09-22T00:00:00"/>
    <s v="SP0002"/>
    <n v="4"/>
    <x v="2"/>
    <x v="1"/>
    <n v="0"/>
    <x v="29"/>
    <x v="3"/>
    <x v="1"/>
    <n v="104"/>
    <n v="138.80000000000001"/>
    <n v="416"/>
    <n v="555.20000000000005"/>
    <x v="18"/>
    <x v="8"/>
    <x v="0"/>
  </r>
  <r>
    <d v="2023-09-23T00:00:00"/>
    <s v="SP0018"/>
    <n v="12"/>
    <x v="2"/>
    <x v="1"/>
    <n v="0"/>
    <x v="30"/>
    <x v="2"/>
    <x v="3"/>
    <n v="37"/>
    <n v="47.21"/>
    <n v="444"/>
    <n v="566.52"/>
    <x v="19"/>
    <x v="8"/>
    <x v="0"/>
  </r>
  <r>
    <d v="2023-09-23T00:00:00"/>
    <s v="SP0021"/>
    <n v="7"/>
    <x v="1"/>
    <x v="0"/>
    <n v="0"/>
    <x v="32"/>
    <x v="0"/>
    <x v="0"/>
    <n v="121"/>
    <n v="156.54"/>
    <n v="847"/>
    <n v="1095.78"/>
    <x v="19"/>
    <x v="8"/>
    <x v="0"/>
  </r>
  <r>
    <d v="2023-09-27T00:00:00"/>
    <s v="SP0034"/>
    <n v="1"/>
    <x v="2"/>
    <x v="1"/>
    <n v="0"/>
    <x v="13"/>
    <x v="4"/>
    <x v="2"/>
    <n v="57"/>
    <n v="56.3"/>
    <n v="57"/>
    <n v="56.3"/>
    <x v="13"/>
    <x v="8"/>
    <x v="0"/>
  </r>
  <r>
    <d v="2023-09-30T00:00:00"/>
    <s v="SP0014"/>
    <n v="9"/>
    <x v="1"/>
    <x v="0"/>
    <n v="0"/>
    <x v="9"/>
    <x v="2"/>
    <x v="1"/>
    <n v="113"/>
    <n v="143.72"/>
    <n v="1017"/>
    <n v="1293.48"/>
    <x v="24"/>
    <x v="8"/>
    <x v="0"/>
  </r>
  <r>
    <d v="2023-09-30T00:00:00"/>
    <s v="SP0006"/>
    <n v="5"/>
    <x v="1"/>
    <x v="0"/>
    <n v="0"/>
    <x v="15"/>
    <x v="3"/>
    <x v="1"/>
    <n v="75"/>
    <n v="89.5"/>
    <n v="375"/>
    <n v="447.5"/>
    <x v="24"/>
    <x v="8"/>
    <x v="0"/>
  </r>
  <r>
    <d v="2023-10-01T00:00:00"/>
    <s v="SP0030"/>
    <n v="14"/>
    <x v="1"/>
    <x v="1"/>
    <n v="0"/>
    <x v="28"/>
    <x v="4"/>
    <x v="0"/>
    <n v="152"/>
    <n v="199.28"/>
    <n v="2128"/>
    <n v="2789.92"/>
    <x v="0"/>
    <x v="9"/>
    <x v="0"/>
  </r>
  <r>
    <d v="2023-10-02T00:00:00"/>
    <s v="SP0014"/>
    <n v="15"/>
    <x v="2"/>
    <x v="0"/>
    <n v="0"/>
    <x v="9"/>
    <x v="2"/>
    <x v="1"/>
    <n v="113"/>
    <n v="143.72"/>
    <n v="1695"/>
    <n v="2155.8000000000002"/>
    <x v="1"/>
    <x v="9"/>
    <x v="0"/>
  </r>
  <r>
    <d v="2023-10-03T00:00:00"/>
    <s v="SP0019"/>
    <n v="9"/>
    <x v="2"/>
    <x v="0"/>
    <n v="0"/>
    <x v="40"/>
    <x v="2"/>
    <x v="0"/>
    <n v="143"/>
    <n v="219"/>
    <n v="1287"/>
    <n v="1971"/>
    <x v="2"/>
    <x v="9"/>
    <x v="0"/>
  </r>
  <r>
    <d v="2023-10-06T00:00:00"/>
    <s v="SP0035"/>
    <n v="1"/>
    <x v="2"/>
    <x v="0"/>
    <n v="0"/>
    <x v="4"/>
    <x v="4"/>
    <x v="3"/>
    <n v="5"/>
    <n v="6.7"/>
    <n v="5"/>
    <n v="6.7"/>
    <x v="16"/>
    <x v="9"/>
    <x v="0"/>
  </r>
  <r>
    <d v="2023-10-06T00:00:00"/>
    <s v="SP0036"/>
    <n v="12"/>
    <x v="1"/>
    <x v="0"/>
    <n v="0"/>
    <x v="43"/>
    <x v="4"/>
    <x v="1"/>
    <n v="86"/>
    <n v="98.3"/>
    <n v="1032"/>
    <n v="1179.5999999999999"/>
    <x v="16"/>
    <x v="9"/>
    <x v="0"/>
  </r>
  <r>
    <d v="2023-10-07T00:00:00"/>
    <s v="SP0026"/>
    <n v="6"/>
    <x v="2"/>
    <x v="1"/>
    <n v="0"/>
    <x v="42"/>
    <x v="4"/>
    <x v="3"/>
    <n v="18"/>
    <n v="24.66"/>
    <n v="108"/>
    <n v="147.96"/>
    <x v="20"/>
    <x v="9"/>
    <x v="0"/>
  </r>
  <r>
    <d v="2023-10-09T00:00:00"/>
    <s v="SP0038"/>
    <n v="5"/>
    <x v="2"/>
    <x v="1"/>
    <n v="0"/>
    <x v="1"/>
    <x v="1"/>
    <x v="1"/>
    <n v="75"/>
    <n v="81.92"/>
    <n v="375"/>
    <n v="409.6"/>
    <x v="4"/>
    <x v="9"/>
    <x v="0"/>
  </r>
  <r>
    <d v="2023-10-09T00:00:00"/>
    <s v="SP0032"/>
    <n v="11"/>
    <x v="1"/>
    <x v="1"/>
    <n v="0"/>
    <x v="18"/>
    <x v="4"/>
    <x v="1"/>
    <n v="88"/>
    <n v="118.48"/>
    <n v="968"/>
    <n v="1303.28"/>
    <x v="4"/>
    <x v="9"/>
    <x v="0"/>
  </r>
  <r>
    <d v="2023-10-10T00:00:00"/>
    <s v="SP0035"/>
    <n v="14"/>
    <x v="2"/>
    <x v="1"/>
    <n v="0"/>
    <x v="4"/>
    <x v="4"/>
    <x v="3"/>
    <n v="5"/>
    <n v="6.7"/>
    <n v="70"/>
    <n v="93.8"/>
    <x v="26"/>
    <x v="9"/>
    <x v="0"/>
  </r>
  <r>
    <d v="2023-10-11T00:00:00"/>
    <s v="SP0011"/>
    <n v="15"/>
    <x v="2"/>
    <x v="1"/>
    <n v="0"/>
    <x v="31"/>
    <x v="2"/>
    <x v="2"/>
    <n v="43"/>
    <n v="48.4"/>
    <n v="645"/>
    <n v="726"/>
    <x v="5"/>
    <x v="9"/>
    <x v="0"/>
  </r>
  <r>
    <d v="2023-10-12T00:00:00"/>
    <s v="SP0027"/>
    <n v="8"/>
    <x v="1"/>
    <x v="0"/>
    <n v="0"/>
    <x v="26"/>
    <x v="4"/>
    <x v="2"/>
    <n v="48"/>
    <n v="55.120000000000005"/>
    <n v="384"/>
    <n v="440.96000000000004"/>
    <x v="6"/>
    <x v="9"/>
    <x v="0"/>
  </r>
  <r>
    <d v="2023-10-17T00:00:00"/>
    <s v="SP0001"/>
    <n v="13"/>
    <x v="2"/>
    <x v="0"/>
    <n v="0"/>
    <x v="16"/>
    <x v="3"/>
    <x v="1"/>
    <n v="96"/>
    <n v="108.88"/>
    <n v="1248"/>
    <n v="1415.44"/>
    <x v="30"/>
    <x v="9"/>
    <x v="0"/>
  </r>
  <r>
    <d v="2023-10-18T00:00:00"/>
    <s v="SP0025"/>
    <n v="6"/>
    <x v="1"/>
    <x v="1"/>
    <n v="0"/>
    <x v="7"/>
    <x v="0"/>
    <x v="3"/>
    <n v="7"/>
    <n v="8.33"/>
    <n v="42"/>
    <n v="49.980000000000004"/>
    <x v="7"/>
    <x v="9"/>
    <x v="0"/>
  </r>
  <r>
    <d v="2023-10-18T00:00:00"/>
    <s v="SP0021"/>
    <n v="13"/>
    <x v="1"/>
    <x v="1"/>
    <n v="0"/>
    <x v="32"/>
    <x v="0"/>
    <x v="0"/>
    <n v="121"/>
    <n v="156.54"/>
    <n v="1573"/>
    <n v="2035.02"/>
    <x v="7"/>
    <x v="9"/>
    <x v="0"/>
  </r>
  <r>
    <d v="2023-10-22T00:00:00"/>
    <s v="SP0011"/>
    <n v="7"/>
    <x v="2"/>
    <x v="1"/>
    <n v="0"/>
    <x v="31"/>
    <x v="2"/>
    <x v="2"/>
    <n v="43"/>
    <n v="48.4"/>
    <n v="301"/>
    <n v="338.8"/>
    <x v="18"/>
    <x v="9"/>
    <x v="0"/>
  </r>
  <r>
    <d v="2023-10-22T00:00:00"/>
    <s v="SP0024"/>
    <n v="13"/>
    <x v="1"/>
    <x v="1"/>
    <n v="0"/>
    <x v="0"/>
    <x v="0"/>
    <x v="0"/>
    <n v="148"/>
    <n v="158.96"/>
    <n v="1924"/>
    <n v="2066.48"/>
    <x v="18"/>
    <x v="9"/>
    <x v="0"/>
  </r>
  <r>
    <d v="2023-10-22T00:00:00"/>
    <s v="SP0009"/>
    <n v="1"/>
    <x v="2"/>
    <x v="1"/>
    <n v="0"/>
    <x v="37"/>
    <x v="3"/>
    <x v="3"/>
    <n v="6"/>
    <n v="7.8599999999999994"/>
    <n v="6"/>
    <n v="7.8599999999999994"/>
    <x v="18"/>
    <x v="9"/>
    <x v="0"/>
  </r>
  <r>
    <d v="2023-10-24T00:00:00"/>
    <s v="SP0011"/>
    <n v="3"/>
    <x v="0"/>
    <x v="1"/>
    <n v="0"/>
    <x v="31"/>
    <x v="2"/>
    <x v="2"/>
    <n v="43"/>
    <n v="48.4"/>
    <n v="129"/>
    <n v="145.19999999999999"/>
    <x v="27"/>
    <x v="9"/>
    <x v="0"/>
  </r>
  <r>
    <d v="2023-10-25T00:00:00"/>
    <s v="SP0044"/>
    <n v="9"/>
    <x v="1"/>
    <x v="1"/>
    <n v="0"/>
    <x v="11"/>
    <x v="1"/>
    <x v="1"/>
    <n v="76"/>
    <n v="83.08"/>
    <n v="684"/>
    <n v="747.72"/>
    <x v="11"/>
    <x v="9"/>
    <x v="0"/>
  </r>
  <r>
    <d v="2023-10-26T00:00:00"/>
    <s v="SP0004"/>
    <n v="6"/>
    <x v="0"/>
    <x v="1"/>
    <n v="0"/>
    <x v="3"/>
    <x v="3"/>
    <x v="2"/>
    <n v="42"/>
    <n v="47.84"/>
    <n v="252"/>
    <n v="287.04000000000002"/>
    <x v="12"/>
    <x v="9"/>
    <x v="0"/>
  </r>
  <r>
    <d v="2023-10-28T00:00:00"/>
    <s v="SP0008"/>
    <n v="1"/>
    <x v="2"/>
    <x v="1"/>
    <n v="0"/>
    <x v="25"/>
    <x v="3"/>
    <x v="1"/>
    <n v="87"/>
    <n v="92.62"/>
    <n v="87"/>
    <n v="92.62"/>
    <x v="14"/>
    <x v="9"/>
    <x v="0"/>
  </r>
  <r>
    <d v="2023-10-29T00:00:00"/>
    <s v="SP0038"/>
    <n v="14"/>
    <x v="1"/>
    <x v="0"/>
    <n v="0"/>
    <x v="1"/>
    <x v="1"/>
    <x v="1"/>
    <n v="75"/>
    <n v="81.92"/>
    <n v="1050"/>
    <n v="1146.8800000000001"/>
    <x v="28"/>
    <x v="9"/>
    <x v="0"/>
  </r>
  <r>
    <d v="2023-10-31T00:00:00"/>
    <s v="SP0021"/>
    <n v="6"/>
    <x v="1"/>
    <x v="1"/>
    <n v="0"/>
    <x v="32"/>
    <x v="0"/>
    <x v="0"/>
    <n v="121"/>
    <n v="156.54"/>
    <n v="726"/>
    <n v="939.24"/>
    <x v="25"/>
    <x v="9"/>
    <x v="0"/>
  </r>
  <r>
    <d v="2023-11-03T00:00:00"/>
    <s v="SP0013"/>
    <n v="12"/>
    <x v="2"/>
    <x v="1"/>
    <n v="0"/>
    <x v="2"/>
    <x v="2"/>
    <x v="1"/>
    <n v="116"/>
    <n v="120.08"/>
    <n v="1392"/>
    <n v="1440.96"/>
    <x v="2"/>
    <x v="10"/>
    <x v="0"/>
  </r>
  <r>
    <d v="2023-11-06T00:00:00"/>
    <s v="SP0036"/>
    <n v="10"/>
    <x v="2"/>
    <x v="0"/>
    <n v="0"/>
    <x v="43"/>
    <x v="4"/>
    <x v="1"/>
    <n v="86"/>
    <n v="98.3"/>
    <n v="860"/>
    <n v="983"/>
    <x v="16"/>
    <x v="10"/>
    <x v="0"/>
  </r>
  <r>
    <d v="2023-11-08T00:00:00"/>
    <s v="SP0007"/>
    <n v="15"/>
    <x v="2"/>
    <x v="0"/>
    <n v="0"/>
    <x v="36"/>
    <x v="3"/>
    <x v="2"/>
    <n v="43"/>
    <n v="49.730000000000004"/>
    <n v="645"/>
    <n v="745.95"/>
    <x v="21"/>
    <x v="10"/>
    <x v="0"/>
  </r>
  <r>
    <d v="2023-11-10T00:00:00"/>
    <s v="SP0042"/>
    <n v="6"/>
    <x v="1"/>
    <x v="1"/>
    <n v="0"/>
    <x v="10"/>
    <x v="1"/>
    <x v="0"/>
    <n v="123"/>
    <n v="170"/>
    <n v="738"/>
    <n v="1020"/>
    <x v="26"/>
    <x v="10"/>
    <x v="0"/>
  </r>
  <r>
    <d v="2023-11-11T00:00:00"/>
    <s v="SP0040"/>
    <n v="12"/>
    <x v="0"/>
    <x v="0"/>
    <n v="0"/>
    <x v="17"/>
    <x v="1"/>
    <x v="1"/>
    <n v="94"/>
    <n v="114.2"/>
    <n v="1128"/>
    <n v="1370.4"/>
    <x v="5"/>
    <x v="10"/>
    <x v="0"/>
  </r>
  <r>
    <d v="2023-11-12T00:00:00"/>
    <s v="SP0010"/>
    <n v="3"/>
    <x v="1"/>
    <x v="1"/>
    <n v="0"/>
    <x v="20"/>
    <x v="2"/>
    <x v="0"/>
    <n v="147"/>
    <n v="164.28"/>
    <n v="441"/>
    <n v="492.84000000000003"/>
    <x v="6"/>
    <x v="10"/>
    <x v="0"/>
  </r>
  <r>
    <d v="2023-11-20T00:00:00"/>
    <s v="SP0034"/>
    <n v="14"/>
    <x v="1"/>
    <x v="0"/>
    <n v="0"/>
    <x v="13"/>
    <x v="4"/>
    <x v="2"/>
    <n v="57"/>
    <n v="56.3"/>
    <n v="798"/>
    <n v="788.19999999999993"/>
    <x v="9"/>
    <x v="10"/>
    <x v="0"/>
  </r>
  <r>
    <d v="2023-11-20T00:00:00"/>
    <s v="SP0008"/>
    <n v="11"/>
    <x v="1"/>
    <x v="1"/>
    <n v="0"/>
    <x v="25"/>
    <x v="3"/>
    <x v="1"/>
    <n v="87"/>
    <n v="92.62"/>
    <n v="957"/>
    <n v="1018.82"/>
    <x v="9"/>
    <x v="10"/>
    <x v="0"/>
  </r>
  <r>
    <d v="2023-11-21T00:00:00"/>
    <s v="SP0014"/>
    <n v="1"/>
    <x v="0"/>
    <x v="0"/>
    <n v="0"/>
    <x v="9"/>
    <x v="2"/>
    <x v="1"/>
    <n v="113"/>
    <n v="143.72"/>
    <n v="113"/>
    <n v="143.72"/>
    <x v="10"/>
    <x v="10"/>
    <x v="0"/>
  </r>
  <r>
    <d v="2023-11-21T00:00:00"/>
    <s v="SP0006"/>
    <n v="1"/>
    <x v="1"/>
    <x v="1"/>
    <n v="0"/>
    <x v="15"/>
    <x v="3"/>
    <x v="1"/>
    <n v="75"/>
    <n v="89.5"/>
    <n v="75"/>
    <n v="89.5"/>
    <x v="10"/>
    <x v="10"/>
    <x v="0"/>
  </r>
  <r>
    <d v="2023-11-27T00:00:00"/>
    <s v="SP0012"/>
    <n v="8"/>
    <x v="1"/>
    <x v="0"/>
    <n v="0"/>
    <x v="35"/>
    <x v="2"/>
    <x v="1"/>
    <n v="76"/>
    <n v="94.17"/>
    <n v="608"/>
    <n v="753.36"/>
    <x v="13"/>
    <x v="10"/>
    <x v="0"/>
  </r>
  <r>
    <d v="2023-11-28T00:00:00"/>
    <s v="SP0040"/>
    <n v="2"/>
    <x v="2"/>
    <x v="1"/>
    <n v="0"/>
    <x v="17"/>
    <x v="1"/>
    <x v="1"/>
    <n v="94"/>
    <n v="114.2"/>
    <n v="188"/>
    <n v="228.4"/>
    <x v="14"/>
    <x v="10"/>
    <x v="0"/>
  </r>
  <r>
    <d v="2023-11-30T00:00:00"/>
    <s v="SP0039"/>
    <n v="15"/>
    <x v="2"/>
    <x v="0"/>
    <n v="0"/>
    <x v="34"/>
    <x v="1"/>
    <x v="3"/>
    <n v="36"/>
    <n v="43.55"/>
    <n v="540"/>
    <n v="653.25"/>
    <x v="24"/>
    <x v="10"/>
    <x v="0"/>
  </r>
  <r>
    <d v="2023-12-02T00:00:00"/>
    <s v="SP0016"/>
    <n v="10"/>
    <x v="2"/>
    <x v="1"/>
    <n v="0"/>
    <x v="21"/>
    <x v="2"/>
    <x v="3"/>
    <n v="13"/>
    <n v="16.64"/>
    <n v="130"/>
    <n v="166.4"/>
    <x v="1"/>
    <x v="11"/>
    <x v="0"/>
  </r>
  <r>
    <d v="2023-12-03T00:00:00"/>
    <s v="SP0034"/>
    <n v="2"/>
    <x v="1"/>
    <x v="1"/>
    <n v="0"/>
    <x v="13"/>
    <x v="4"/>
    <x v="2"/>
    <n v="57"/>
    <n v="56.3"/>
    <n v="114"/>
    <n v="112.6"/>
    <x v="2"/>
    <x v="11"/>
    <x v="0"/>
  </r>
  <r>
    <d v="2023-12-03T00:00:00"/>
    <s v="SP0019"/>
    <n v="8"/>
    <x v="1"/>
    <x v="0"/>
    <n v="0"/>
    <x v="40"/>
    <x v="2"/>
    <x v="0"/>
    <n v="143"/>
    <n v="219"/>
    <n v="1144"/>
    <n v="1752"/>
    <x v="2"/>
    <x v="11"/>
    <x v="0"/>
  </r>
  <r>
    <d v="2023-12-05T00:00:00"/>
    <s v="SP0004"/>
    <n v="15"/>
    <x v="2"/>
    <x v="1"/>
    <n v="0"/>
    <x v="3"/>
    <x v="3"/>
    <x v="2"/>
    <n v="42"/>
    <n v="47.84"/>
    <n v="630"/>
    <n v="717.6"/>
    <x v="15"/>
    <x v="11"/>
    <x v="0"/>
  </r>
  <r>
    <d v="2023-12-05T00:00:00"/>
    <s v="SP0010"/>
    <n v="1"/>
    <x v="2"/>
    <x v="0"/>
    <n v="0"/>
    <x v="20"/>
    <x v="2"/>
    <x v="0"/>
    <n v="147"/>
    <n v="164.28"/>
    <n v="147"/>
    <n v="164.28"/>
    <x v="15"/>
    <x v="11"/>
    <x v="0"/>
  </r>
  <r>
    <d v="2023-12-07T00:00:00"/>
    <s v="SP0013"/>
    <n v="8"/>
    <x v="2"/>
    <x v="0"/>
    <n v="0"/>
    <x v="2"/>
    <x v="2"/>
    <x v="1"/>
    <n v="116"/>
    <n v="120.08"/>
    <n v="928"/>
    <n v="960.64"/>
    <x v="20"/>
    <x v="11"/>
    <x v="0"/>
  </r>
  <r>
    <d v="2023-12-08T00:00:00"/>
    <s v="SP0044"/>
    <n v="14"/>
    <x v="2"/>
    <x v="0"/>
    <n v="0"/>
    <x v="11"/>
    <x v="1"/>
    <x v="1"/>
    <n v="76"/>
    <n v="83.08"/>
    <n v="1064"/>
    <n v="1163.1199999999999"/>
    <x v="21"/>
    <x v="11"/>
    <x v="0"/>
  </r>
  <r>
    <d v="2023-12-14T00:00:00"/>
    <s v="SP0042"/>
    <n v="4"/>
    <x v="2"/>
    <x v="0"/>
    <n v="0"/>
    <x v="10"/>
    <x v="1"/>
    <x v="0"/>
    <n v="123"/>
    <n v="170"/>
    <n v="492"/>
    <n v="680"/>
    <x v="29"/>
    <x v="11"/>
    <x v="0"/>
  </r>
  <r>
    <d v="2023-12-18T00:00:00"/>
    <s v="SP0003"/>
    <n v="2"/>
    <x v="2"/>
    <x v="1"/>
    <n v="0"/>
    <x v="6"/>
    <x v="3"/>
    <x v="1"/>
    <n v="74"/>
    <n v="80.94"/>
    <n v="148"/>
    <n v="161.88"/>
    <x v="7"/>
    <x v="11"/>
    <x v="0"/>
  </r>
  <r>
    <d v="2023-12-18T00:00:00"/>
    <s v="SP0022"/>
    <n v="8"/>
    <x v="1"/>
    <x v="1"/>
    <n v="0"/>
    <x v="22"/>
    <x v="0"/>
    <x v="0"/>
    <n v="127"/>
    <n v="135.57"/>
    <n v="1016"/>
    <n v="1084.56"/>
    <x v="7"/>
    <x v="11"/>
    <x v="0"/>
  </r>
  <r>
    <d v="2023-12-19T00:00:00"/>
    <s v="SP0023"/>
    <n v="12"/>
    <x v="2"/>
    <x v="0"/>
    <n v="0"/>
    <x v="12"/>
    <x v="0"/>
    <x v="0"/>
    <n v="145"/>
    <n v="148.46"/>
    <n v="1740"/>
    <n v="1781.52"/>
    <x v="8"/>
    <x v="11"/>
    <x v="0"/>
  </r>
  <r>
    <d v="2023-12-19T00:00:00"/>
    <s v="SP0029"/>
    <n v="3"/>
    <x v="0"/>
    <x v="0"/>
    <n v="0"/>
    <x v="19"/>
    <x v="4"/>
    <x v="2"/>
    <n v="45"/>
    <n v="51.11"/>
    <n v="135"/>
    <n v="153.32999999999998"/>
    <x v="8"/>
    <x v="11"/>
    <x v="0"/>
  </r>
  <r>
    <d v="2023-12-19T00:00:00"/>
    <s v="SP0011"/>
    <n v="10"/>
    <x v="1"/>
    <x v="0"/>
    <n v="0"/>
    <x v="31"/>
    <x v="2"/>
    <x v="2"/>
    <n v="43"/>
    <n v="48.4"/>
    <n v="430"/>
    <n v="484"/>
    <x v="8"/>
    <x v="11"/>
    <x v="0"/>
  </r>
  <r>
    <d v="2023-12-20T00:00:00"/>
    <s v="SP0012"/>
    <n v="14"/>
    <x v="2"/>
    <x v="0"/>
    <n v="0"/>
    <x v="35"/>
    <x v="2"/>
    <x v="1"/>
    <n v="76"/>
    <n v="94.17"/>
    <n v="1064"/>
    <n v="1318.38"/>
    <x v="9"/>
    <x v="11"/>
    <x v="0"/>
  </r>
  <r>
    <d v="2023-12-21T00:00:00"/>
    <s v="SP0026"/>
    <n v="10"/>
    <x v="1"/>
    <x v="1"/>
    <n v="0"/>
    <x v="42"/>
    <x v="4"/>
    <x v="3"/>
    <n v="18"/>
    <n v="24.66"/>
    <n v="180"/>
    <n v="246.6"/>
    <x v="10"/>
    <x v="11"/>
    <x v="0"/>
  </r>
  <r>
    <d v="2023-12-24T00:00:00"/>
    <s v="SP0042"/>
    <n v="8"/>
    <x v="0"/>
    <x v="1"/>
    <n v="0"/>
    <x v="10"/>
    <x v="1"/>
    <x v="0"/>
    <n v="123"/>
    <n v="170"/>
    <n v="984"/>
    <n v="1360"/>
    <x v="27"/>
    <x v="11"/>
    <x v="0"/>
  </r>
  <r>
    <d v="2023-12-24T00:00:00"/>
    <s v="SP0036"/>
    <n v="8"/>
    <x v="0"/>
    <x v="0"/>
    <n v="0"/>
    <x v="43"/>
    <x v="4"/>
    <x v="1"/>
    <n v="86"/>
    <n v="98.3"/>
    <n v="688"/>
    <n v="786.4"/>
    <x v="27"/>
    <x v="11"/>
    <x v="0"/>
  </r>
  <r>
    <d v="2023-12-26T00:00:00"/>
    <s v="SP0041"/>
    <n v="14"/>
    <x v="1"/>
    <x v="1"/>
    <n v="0"/>
    <x v="41"/>
    <x v="1"/>
    <x v="0"/>
    <n v="133"/>
    <n v="181.88"/>
    <n v="1862"/>
    <n v="2546.3199999999997"/>
    <x v="12"/>
    <x v="11"/>
    <x v="0"/>
  </r>
  <r>
    <d v="2023-12-27T00:00:00"/>
    <s v="SP0029"/>
    <n v="14"/>
    <x v="2"/>
    <x v="1"/>
    <n v="0"/>
    <x v="19"/>
    <x v="4"/>
    <x v="2"/>
    <n v="45"/>
    <n v="51.11"/>
    <n v="630"/>
    <n v="715.54"/>
    <x v="13"/>
    <x v="11"/>
    <x v="0"/>
  </r>
  <r>
    <d v="2023-12-28T00:00:00"/>
    <s v="SP0029"/>
    <n v="6"/>
    <x v="2"/>
    <x v="1"/>
    <n v="0"/>
    <x v="19"/>
    <x v="4"/>
    <x v="2"/>
    <n v="45"/>
    <n v="51.11"/>
    <n v="270"/>
    <n v="306.65999999999997"/>
    <x v="14"/>
    <x v="11"/>
    <x v="0"/>
  </r>
  <r>
    <d v="2023-12-30T00:00:00"/>
    <s v="SP0010"/>
    <n v="13"/>
    <x v="1"/>
    <x v="0"/>
    <n v="0"/>
    <x v="20"/>
    <x v="2"/>
    <x v="0"/>
    <n v="147"/>
    <n v="164.28"/>
    <n v="1911"/>
    <n v="2135.64"/>
    <x v="24"/>
    <x v="11"/>
    <x v="0"/>
  </r>
  <r>
    <d v="2024-01-01T00:00:00"/>
    <s v="SP0022"/>
    <n v="1"/>
    <x v="0"/>
    <x v="1"/>
    <n v="0"/>
    <x v="22"/>
    <x v="0"/>
    <x v="0"/>
    <n v="127"/>
    <n v="135.57"/>
    <n v="127"/>
    <n v="135.57"/>
    <x v="0"/>
    <x v="0"/>
    <x v="1"/>
  </r>
  <r>
    <d v="2024-01-02T00:00:00"/>
    <s v="SP0010"/>
    <n v="7"/>
    <x v="2"/>
    <x v="1"/>
    <n v="0"/>
    <x v="20"/>
    <x v="2"/>
    <x v="0"/>
    <n v="147"/>
    <n v="164.28"/>
    <n v="1029"/>
    <n v="1149.96"/>
    <x v="1"/>
    <x v="0"/>
    <x v="1"/>
  </r>
  <r>
    <d v="2024-01-02T00:00:00"/>
    <s v="SP0015"/>
    <n v="2"/>
    <x v="1"/>
    <x v="1"/>
    <n v="0"/>
    <x v="27"/>
    <x v="2"/>
    <x v="3"/>
    <n v="12"/>
    <n v="15.719999999999999"/>
    <n v="24"/>
    <n v="31.439999999999998"/>
    <x v="1"/>
    <x v="0"/>
    <x v="1"/>
  </r>
  <r>
    <d v="2024-01-02T00:00:00"/>
    <s v="SP0033"/>
    <n v="1"/>
    <x v="2"/>
    <x v="1"/>
    <n v="0"/>
    <x v="38"/>
    <x v="4"/>
    <x v="1"/>
    <n v="95"/>
    <n v="114.7"/>
    <n v="95"/>
    <n v="114.7"/>
    <x v="1"/>
    <x v="0"/>
    <x v="1"/>
  </r>
  <r>
    <d v="2024-01-03T00:00:00"/>
    <s v="SP0043"/>
    <n v="9"/>
    <x v="2"/>
    <x v="1"/>
    <n v="0"/>
    <x v="23"/>
    <x v="1"/>
    <x v="1"/>
    <n v="67"/>
    <n v="86.08"/>
    <n v="603"/>
    <n v="774.72"/>
    <x v="2"/>
    <x v="0"/>
    <x v="1"/>
  </r>
  <r>
    <d v="2024-01-04T00:00:00"/>
    <s v="SP0012"/>
    <n v="8"/>
    <x v="2"/>
    <x v="0"/>
    <n v="0"/>
    <x v="35"/>
    <x v="2"/>
    <x v="1"/>
    <n v="76"/>
    <n v="94.17"/>
    <n v="608"/>
    <n v="753.36"/>
    <x v="3"/>
    <x v="0"/>
    <x v="1"/>
  </r>
  <r>
    <d v="2024-01-04T00:00:00"/>
    <s v="SP0029"/>
    <n v="1"/>
    <x v="1"/>
    <x v="0"/>
    <n v="0"/>
    <x v="19"/>
    <x v="4"/>
    <x v="2"/>
    <n v="45"/>
    <n v="51.11"/>
    <n v="45"/>
    <n v="51.11"/>
    <x v="3"/>
    <x v="0"/>
    <x v="1"/>
  </r>
  <r>
    <d v="2024-01-09T00:00:00"/>
    <s v="SP0032"/>
    <n v="12"/>
    <x v="2"/>
    <x v="0"/>
    <n v="0"/>
    <x v="18"/>
    <x v="4"/>
    <x v="1"/>
    <n v="88"/>
    <n v="118.48"/>
    <n v="1056"/>
    <n v="1421.76"/>
    <x v="4"/>
    <x v="0"/>
    <x v="1"/>
  </r>
  <r>
    <d v="2024-01-10T00:00:00"/>
    <s v="SP0034"/>
    <n v="14"/>
    <x v="1"/>
    <x v="0"/>
    <n v="0"/>
    <x v="13"/>
    <x v="4"/>
    <x v="2"/>
    <n v="57"/>
    <n v="56.3"/>
    <n v="798"/>
    <n v="788.19999999999993"/>
    <x v="26"/>
    <x v="0"/>
    <x v="1"/>
  </r>
  <r>
    <d v="2024-01-11T00:00:00"/>
    <s v="SP0032"/>
    <n v="2"/>
    <x v="2"/>
    <x v="0"/>
    <n v="0"/>
    <x v="18"/>
    <x v="4"/>
    <x v="1"/>
    <n v="88"/>
    <n v="118.48"/>
    <n v="176"/>
    <n v="236.96"/>
    <x v="5"/>
    <x v="0"/>
    <x v="1"/>
  </r>
  <r>
    <d v="2024-01-13T00:00:00"/>
    <s v="SP0019"/>
    <n v="6"/>
    <x v="1"/>
    <x v="0"/>
    <n v="0"/>
    <x v="40"/>
    <x v="2"/>
    <x v="0"/>
    <n v="143"/>
    <n v="219"/>
    <n v="858"/>
    <n v="1314"/>
    <x v="22"/>
    <x v="0"/>
    <x v="1"/>
  </r>
  <r>
    <d v="2024-01-14T00:00:00"/>
    <s v="SP0011"/>
    <n v="14"/>
    <x v="2"/>
    <x v="0"/>
    <n v="0"/>
    <x v="31"/>
    <x v="2"/>
    <x v="2"/>
    <n v="43"/>
    <n v="48.4"/>
    <n v="602"/>
    <n v="677.6"/>
    <x v="29"/>
    <x v="0"/>
    <x v="1"/>
  </r>
  <r>
    <d v="2024-01-15T00:00:00"/>
    <s v="SP0022"/>
    <n v="10"/>
    <x v="2"/>
    <x v="1"/>
    <n v="0"/>
    <x v="22"/>
    <x v="0"/>
    <x v="0"/>
    <n v="127"/>
    <n v="135.57"/>
    <n v="1270"/>
    <n v="1355.6999999999998"/>
    <x v="17"/>
    <x v="0"/>
    <x v="1"/>
  </r>
  <r>
    <d v="2024-01-16T00:00:00"/>
    <s v="SP0014"/>
    <n v="11"/>
    <x v="1"/>
    <x v="1"/>
    <n v="0"/>
    <x v="9"/>
    <x v="2"/>
    <x v="1"/>
    <n v="113"/>
    <n v="143.72"/>
    <n v="1243"/>
    <n v="1580.92"/>
    <x v="23"/>
    <x v="0"/>
    <x v="1"/>
  </r>
  <r>
    <d v="2024-01-17T00:00:00"/>
    <s v="SP0040"/>
    <n v="4"/>
    <x v="1"/>
    <x v="0"/>
    <n v="0"/>
    <x v="17"/>
    <x v="1"/>
    <x v="1"/>
    <n v="94"/>
    <n v="114.2"/>
    <n v="376"/>
    <n v="456.8"/>
    <x v="30"/>
    <x v="0"/>
    <x v="1"/>
  </r>
  <r>
    <d v="2024-01-18T00:00:00"/>
    <s v="SP0008"/>
    <n v="9"/>
    <x v="0"/>
    <x v="1"/>
    <n v="0"/>
    <x v="25"/>
    <x v="3"/>
    <x v="1"/>
    <n v="87"/>
    <n v="92.62"/>
    <n v="783"/>
    <n v="833.58"/>
    <x v="7"/>
    <x v="0"/>
    <x v="1"/>
  </r>
  <r>
    <d v="2024-01-20T00:00:00"/>
    <s v="SP0021"/>
    <n v="2"/>
    <x v="2"/>
    <x v="1"/>
    <n v="0"/>
    <x v="32"/>
    <x v="0"/>
    <x v="0"/>
    <n v="121"/>
    <n v="156.54"/>
    <n v="242"/>
    <n v="313.08"/>
    <x v="9"/>
    <x v="0"/>
    <x v="1"/>
  </r>
  <r>
    <d v="2024-01-20T00:00:00"/>
    <s v="SP0014"/>
    <n v="7"/>
    <x v="1"/>
    <x v="0"/>
    <n v="0"/>
    <x v="9"/>
    <x v="2"/>
    <x v="1"/>
    <n v="113"/>
    <n v="143.72"/>
    <n v="791"/>
    <n v="1006.04"/>
    <x v="9"/>
    <x v="0"/>
    <x v="1"/>
  </r>
  <r>
    <d v="2024-01-22T00:00:00"/>
    <s v="SP0001"/>
    <n v="6"/>
    <x v="1"/>
    <x v="1"/>
    <n v="0"/>
    <x v="16"/>
    <x v="3"/>
    <x v="1"/>
    <n v="96"/>
    <n v="108.88"/>
    <n v="576"/>
    <n v="653.28"/>
    <x v="18"/>
    <x v="0"/>
    <x v="1"/>
  </r>
  <r>
    <d v="2024-01-23T00:00:00"/>
    <s v="SP0002"/>
    <n v="5"/>
    <x v="0"/>
    <x v="1"/>
    <n v="0"/>
    <x v="29"/>
    <x v="3"/>
    <x v="1"/>
    <n v="104"/>
    <n v="138.80000000000001"/>
    <n v="520"/>
    <n v="694"/>
    <x v="19"/>
    <x v="0"/>
    <x v="1"/>
  </r>
  <r>
    <d v="2024-01-23T00:00:00"/>
    <s v="SP0042"/>
    <n v="8"/>
    <x v="2"/>
    <x v="0"/>
    <n v="0"/>
    <x v="10"/>
    <x v="1"/>
    <x v="0"/>
    <n v="123"/>
    <n v="170"/>
    <n v="984"/>
    <n v="1360"/>
    <x v="19"/>
    <x v="0"/>
    <x v="1"/>
  </r>
  <r>
    <d v="2024-01-24T00:00:00"/>
    <s v="SP0030"/>
    <n v="15"/>
    <x v="1"/>
    <x v="0"/>
    <n v="0"/>
    <x v="28"/>
    <x v="4"/>
    <x v="0"/>
    <n v="152"/>
    <n v="199.28"/>
    <n v="2280"/>
    <n v="2989.2"/>
    <x v="27"/>
    <x v="0"/>
    <x v="1"/>
  </r>
  <r>
    <d v="2024-01-25T00:00:00"/>
    <s v="SP0017"/>
    <n v="14"/>
    <x v="2"/>
    <x v="1"/>
    <n v="0"/>
    <x v="39"/>
    <x v="2"/>
    <x v="0"/>
    <n v="133"/>
    <n v="158.78"/>
    <n v="1862"/>
    <n v="2222.92"/>
    <x v="11"/>
    <x v="0"/>
    <x v="1"/>
  </r>
  <r>
    <d v="2024-01-28T00:00:00"/>
    <s v="SP0016"/>
    <n v="11"/>
    <x v="2"/>
    <x v="0"/>
    <n v="0"/>
    <x v="21"/>
    <x v="2"/>
    <x v="3"/>
    <n v="13"/>
    <n v="16.64"/>
    <n v="143"/>
    <n v="183.04000000000002"/>
    <x v="14"/>
    <x v="0"/>
    <x v="1"/>
  </r>
  <r>
    <d v="2024-01-31T00:00:00"/>
    <s v="SP0023"/>
    <n v="6"/>
    <x v="1"/>
    <x v="1"/>
    <n v="0"/>
    <x v="12"/>
    <x v="0"/>
    <x v="0"/>
    <n v="145"/>
    <n v="148.46"/>
    <n v="870"/>
    <n v="890.76"/>
    <x v="25"/>
    <x v="0"/>
    <x v="1"/>
  </r>
  <r>
    <d v="2024-01-31T00:00:00"/>
    <s v="SP0041"/>
    <n v="9"/>
    <x v="2"/>
    <x v="1"/>
    <n v="0"/>
    <x v="41"/>
    <x v="1"/>
    <x v="0"/>
    <n v="133"/>
    <n v="181.88"/>
    <n v="1197"/>
    <n v="1636.92"/>
    <x v="25"/>
    <x v="0"/>
    <x v="1"/>
  </r>
  <r>
    <d v="2024-02-01T00:00:00"/>
    <s v="SP0005"/>
    <n v="9"/>
    <x v="2"/>
    <x v="1"/>
    <n v="0"/>
    <x v="24"/>
    <x v="3"/>
    <x v="0"/>
    <n v="134"/>
    <n v="156.61000000000001"/>
    <n v="1206"/>
    <n v="1409.4900000000002"/>
    <x v="0"/>
    <x v="1"/>
    <x v="1"/>
  </r>
  <r>
    <d v="2024-02-03T00:00:00"/>
    <s v="SP0014"/>
    <n v="8"/>
    <x v="2"/>
    <x v="0"/>
    <n v="0"/>
    <x v="9"/>
    <x v="2"/>
    <x v="1"/>
    <n v="113"/>
    <n v="143.72"/>
    <n v="904"/>
    <n v="1149.76"/>
    <x v="2"/>
    <x v="1"/>
    <x v="1"/>
  </r>
  <r>
    <d v="2024-02-05T00:00:00"/>
    <s v="SP0018"/>
    <n v="6"/>
    <x v="2"/>
    <x v="1"/>
    <n v="0"/>
    <x v="30"/>
    <x v="2"/>
    <x v="3"/>
    <n v="37"/>
    <n v="47.21"/>
    <n v="222"/>
    <n v="283.26"/>
    <x v="15"/>
    <x v="1"/>
    <x v="1"/>
  </r>
  <r>
    <d v="2024-02-06T00:00:00"/>
    <s v="SP0002"/>
    <n v="6"/>
    <x v="2"/>
    <x v="1"/>
    <n v="0"/>
    <x v="29"/>
    <x v="3"/>
    <x v="1"/>
    <n v="104"/>
    <n v="138.80000000000001"/>
    <n v="624"/>
    <n v="832.80000000000007"/>
    <x v="16"/>
    <x v="1"/>
    <x v="1"/>
  </r>
  <r>
    <d v="2024-02-08T00:00:00"/>
    <s v="SP0005"/>
    <n v="11"/>
    <x v="1"/>
    <x v="1"/>
    <n v="0"/>
    <x v="24"/>
    <x v="3"/>
    <x v="0"/>
    <n v="134"/>
    <n v="156.61000000000001"/>
    <n v="1474"/>
    <n v="1722.71"/>
    <x v="21"/>
    <x v="1"/>
    <x v="1"/>
  </r>
  <r>
    <d v="2024-02-08T00:00:00"/>
    <s v="SP0004"/>
    <n v="3"/>
    <x v="1"/>
    <x v="1"/>
    <n v="0"/>
    <x v="3"/>
    <x v="3"/>
    <x v="2"/>
    <n v="42"/>
    <n v="47.84"/>
    <n v="126"/>
    <n v="143.52000000000001"/>
    <x v="21"/>
    <x v="1"/>
    <x v="1"/>
  </r>
  <r>
    <d v="2024-02-09T00:00:00"/>
    <s v="SP0032"/>
    <n v="14"/>
    <x v="1"/>
    <x v="0"/>
    <n v="0"/>
    <x v="18"/>
    <x v="4"/>
    <x v="1"/>
    <n v="88"/>
    <n v="118.48"/>
    <n v="1232"/>
    <n v="1658.72"/>
    <x v="4"/>
    <x v="1"/>
    <x v="1"/>
  </r>
  <r>
    <d v="2024-02-12T00:00:00"/>
    <s v="SP0010"/>
    <n v="13"/>
    <x v="2"/>
    <x v="1"/>
    <n v="0"/>
    <x v="20"/>
    <x v="2"/>
    <x v="0"/>
    <n v="147"/>
    <n v="164.28"/>
    <n v="1911"/>
    <n v="2135.64"/>
    <x v="6"/>
    <x v="1"/>
    <x v="1"/>
  </r>
  <r>
    <d v="2024-02-14T00:00:00"/>
    <s v="SP0026"/>
    <n v="8"/>
    <x v="1"/>
    <x v="1"/>
    <n v="0"/>
    <x v="42"/>
    <x v="4"/>
    <x v="3"/>
    <n v="18"/>
    <n v="24.66"/>
    <n v="144"/>
    <n v="197.28"/>
    <x v="29"/>
    <x v="1"/>
    <x v="1"/>
  </r>
  <r>
    <d v="2024-02-14T00:00:00"/>
    <s v="SP0028"/>
    <n v="3"/>
    <x v="2"/>
    <x v="1"/>
    <n v="0"/>
    <x v="33"/>
    <x v="4"/>
    <x v="3"/>
    <n v="37"/>
    <n v="39.81"/>
    <n v="111"/>
    <n v="119.43"/>
    <x v="29"/>
    <x v="1"/>
    <x v="1"/>
  </r>
  <r>
    <d v="2024-02-16T00:00:00"/>
    <s v="SP0032"/>
    <n v="1"/>
    <x v="1"/>
    <x v="1"/>
    <n v="0"/>
    <x v="18"/>
    <x v="4"/>
    <x v="1"/>
    <n v="88"/>
    <n v="118.48"/>
    <n v="88"/>
    <n v="118.48"/>
    <x v="23"/>
    <x v="1"/>
    <x v="1"/>
  </r>
  <r>
    <d v="2024-02-19T00:00:00"/>
    <s v="SP0002"/>
    <n v="13"/>
    <x v="1"/>
    <x v="1"/>
    <n v="0"/>
    <x v="29"/>
    <x v="3"/>
    <x v="1"/>
    <n v="104"/>
    <n v="138.80000000000001"/>
    <n v="1352"/>
    <n v="1804.4"/>
    <x v="8"/>
    <x v="1"/>
    <x v="1"/>
  </r>
  <r>
    <d v="2024-02-20T00:00:00"/>
    <s v="SP0012"/>
    <n v="6"/>
    <x v="2"/>
    <x v="1"/>
    <n v="0"/>
    <x v="35"/>
    <x v="2"/>
    <x v="1"/>
    <n v="76"/>
    <n v="94.17"/>
    <n v="456"/>
    <n v="565.02"/>
    <x v="9"/>
    <x v="1"/>
    <x v="1"/>
  </r>
  <r>
    <d v="2024-02-23T00:00:00"/>
    <s v="SP0013"/>
    <n v="6"/>
    <x v="1"/>
    <x v="0"/>
    <n v="0"/>
    <x v="2"/>
    <x v="2"/>
    <x v="1"/>
    <n v="116"/>
    <n v="120.08"/>
    <n v="696"/>
    <n v="720.48"/>
    <x v="19"/>
    <x v="1"/>
    <x v="1"/>
  </r>
  <r>
    <d v="2024-02-23T00:00:00"/>
    <s v="SP0016"/>
    <n v="15"/>
    <x v="1"/>
    <x v="1"/>
    <n v="0"/>
    <x v="21"/>
    <x v="2"/>
    <x v="3"/>
    <n v="13"/>
    <n v="16.64"/>
    <n v="195"/>
    <n v="249.60000000000002"/>
    <x v="19"/>
    <x v="1"/>
    <x v="1"/>
  </r>
  <r>
    <d v="2024-02-23T00:00:00"/>
    <s v="SP0036"/>
    <n v="8"/>
    <x v="2"/>
    <x v="0"/>
    <n v="0"/>
    <x v="43"/>
    <x v="4"/>
    <x v="1"/>
    <n v="86"/>
    <n v="98.3"/>
    <n v="688"/>
    <n v="786.4"/>
    <x v="19"/>
    <x v="1"/>
    <x v="1"/>
  </r>
  <r>
    <d v="2024-02-27T00:00:00"/>
    <s v="SP0012"/>
    <n v="7"/>
    <x v="2"/>
    <x v="1"/>
    <n v="0"/>
    <x v="35"/>
    <x v="2"/>
    <x v="1"/>
    <n v="76"/>
    <n v="94.17"/>
    <n v="532"/>
    <n v="659.19"/>
    <x v="13"/>
    <x v="1"/>
    <x v="1"/>
  </r>
  <r>
    <d v="2024-02-27T00:00:00"/>
    <s v="SP0005"/>
    <n v="15"/>
    <x v="2"/>
    <x v="0"/>
    <n v="0"/>
    <x v="24"/>
    <x v="3"/>
    <x v="0"/>
    <n v="134"/>
    <n v="156.61000000000001"/>
    <n v="2010"/>
    <n v="2349.15"/>
    <x v="13"/>
    <x v="1"/>
    <x v="1"/>
  </r>
  <r>
    <d v="2024-02-28T00:00:00"/>
    <s v="SP0037"/>
    <n v="15"/>
    <x v="2"/>
    <x v="1"/>
    <n v="0"/>
    <x v="8"/>
    <x v="1"/>
    <x v="1"/>
    <n v="67"/>
    <n v="88.76"/>
    <n v="1005"/>
    <n v="1331.4"/>
    <x v="14"/>
    <x v="1"/>
    <x v="1"/>
  </r>
  <r>
    <d v="2024-03-04T00:00:00"/>
    <s v="SP0026"/>
    <n v="13"/>
    <x v="0"/>
    <x v="0"/>
    <n v="0"/>
    <x v="42"/>
    <x v="4"/>
    <x v="3"/>
    <n v="18"/>
    <n v="24.66"/>
    <n v="234"/>
    <n v="320.58"/>
    <x v="3"/>
    <x v="2"/>
    <x v="1"/>
  </r>
  <r>
    <d v="2024-03-06T00:00:00"/>
    <s v="SP0004"/>
    <n v="2"/>
    <x v="2"/>
    <x v="1"/>
    <n v="0"/>
    <x v="3"/>
    <x v="3"/>
    <x v="2"/>
    <n v="42"/>
    <n v="47.84"/>
    <n v="84"/>
    <n v="95.68"/>
    <x v="16"/>
    <x v="2"/>
    <x v="1"/>
  </r>
  <r>
    <d v="2024-03-07T00:00:00"/>
    <s v="SP0003"/>
    <n v="1"/>
    <x v="2"/>
    <x v="1"/>
    <n v="0"/>
    <x v="6"/>
    <x v="3"/>
    <x v="1"/>
    <n v="74"/>
    <n v="80.94"/>
    <n v="74"/>
    <n v="80.94"/>
    <x v="20"/>
    <x v="2"/>
    <x v="1"/>
  </r>
  <r>
    <d v="2024-03-08T00:00:00"/>
    <s v="SP0044"/>
    <n v="6"/>
    <x v="2"/>
    <x v="0"/>
    <n v="0"/>
    <x v="11"/>
    <x v="1"/>
    <x v="1"/>
    <n v="76"/>
    <n v="83.08"/>
    <n v="456"/>
    <n v="498.48"/>
    <x v="21"/>
    <x v="2"/>
    <x v="1"/>
  </r>
  <r>
    <d v="2024-03-09T00:00:00"/>
    <s v="SP0030"/>
    <n v="3"/>
    <x v="2"/>
    <x v="0"/>
    <n v="0"/>
    <x v="28"/>
    <x v="4"/>
    <x v="0"/>
    <n v="152"/>
    <n v="199.28"/>
    <n v="456"/>
    <n v="597.84"/>
    <x v="4"/>
    <x v="2"/>
    <x v="1"/>
  </r>
  <r>
    <d v="2024-03-09T00:00:00"/>
    <s v="SP0004"/>
    <n v="11"/>
    <x v="1"/>
    <x v="1"/>
    <n v="0"/>
    <x v="3"/>
    <x v="3"/>
    <x v="2"/>
    <n v="42"/>
    <n v="47.84"/>
    <n v="462"/>
    <n v="526.24"/>
    <x v="4"/>
    <x v="2"/>
    <x v="1"/>
  </r>
  <r>
    <d v="2024-03-10T00:00:00"/>
    <s v="SP0033"/>
    <n v="12"/>
    <x v="0"/>
    <x v="0"/>
    <n v="0"/>
    <x v="38"/>
    <x v="4"/>
    <x v="1"/>
    <n v="95"/>
    <n v="114.7"/>
    <n v="1140"/>
    <n v="1376.4"/>
    <x v="26"/>
    <x v="2"/>
    <x v="1"/>
  </r>
  <r>
    <d v="2024-03-14T00:00:00"/>
    <s v="SP0016"/>
    <n v="2"/>
    <x v="2"/>
    <x v="1"/>
    <n v="0"/>
    <x v="21"/>
    <x v="2"/>
    <x v="3"/>
    <n v="13"/>
    <n v="16.64"/>
    <n v="26"/>
    <n v="33.28"/>
    <x v="29"/>
    <x v="2"/>
    <x v="1"/>
  </r>
  <r>
    <d v="2024-03-14T00:00:00"/>
    <s v="SP0026"/>
    <n v="13"/>
    <x v="2"/>
    <x v="0"/>
    <n v="0"/>
    <x v="42"/>
    <x v="4"/>
    <x v="3"/>
    <n v="18"/>
    <n v="24.66"/>
    <n v="234"/>
    <n v="320.58"/>
    <x v="29"/>
    <x v="2"/>
    <x v="1"/>
  </r>
  <r>
    <d v="2024-03-18T00:00:00"/>
    <s v="SP0019"/>
    <n v="2"/>
    <x v="1"/>
    <x v="1"/>
    <n v="0"/>
    <x v="40"/>
    <x v="2"/>
    <x v="0"/>
    <n v="143"/>
    <n v="219"/>
    <n v="286"/>
    <n v="438"/>
    <x v="7"/>
    <x v="2"/>
    <x v="1"/>
  </r>
  <r>
    <d v="2024-03-18T00:00:00"/>
    <s v="SP0027"/>
    <n v="10"/>
    <x v="2"/>
    <x v="1"/>
    <n v="0"/>
    <x v="26"/>
    <x v="4"/>
    <x v="2"/>
    <n v="48"/>
    <n v="55.120000000000005"/>
    <n v="480"/>
    <n v="551.20000000000005"/>
    <x v="7"/>
    <x v="2"/>
    <x v="1"/>
  </r>
  <r>
    <d v="2024-03-19T00:00:00"/>
    <s v="SP0041"/>
    <n v="6"/>
    <x v="0"/>
    <x v="1"/>
    <n v="0"/>
    <x v="41"/>
    <x v="1"/>
    <x v="0"/>
    <n v="133"/>
    <n v="181.88"/>
    <n v="798"/>
    <n v="1091.28"/>
    <x v="8"/>
    <x v="2"/>
    <x v="1"/>
  </r>
  <r>
    <d v="2024-03-23T00:00:00"/>
    <s v="SP0032"/>
    <n v="9"/>
    <x v="2"/>
    <x v="1"/>
    <n v="0"/>
    <x v="18"/>
    <x v="4"/>
    <x v="1"/>
    <n v="88"/>
    <n v="118.48"/>
    <n v="792"/>
    <n v="1066.32"/>
    <x v="19"/>
    <x v="2"/>
    <x v="1"/>
  </r>
  <r>
    <d v="2024-03-25T00:00:00"/>
    <s v="SP0001"/>
    <n v="2"/>
    <x v="0"/>
    <x v="0"/>
    <n v="0"/>
    <x v="16"/>
    <x v="3"/>
    <x v="1"/>
    <n v="96"/>
    <n v="108.88"/>
    <n v="192"/>
    <n v="217.76"/>
    <x v="11"/>
    <x v="2"/>
    <x v="1"/>
  </r>
  <r>
    <d v="2024-03-25T00:00:00"/>
    <s v="SP0030"/>
    <n v="11"/>
    <x v="2"/>
    <x v="0"/>
    <n v="0"/>
    <x v="28"/>
    <x v="4"/>
    <x v="0"/>
    <n v="152"/>
    <n v="199.28"/>
    <n v="1672"/>
    <n v="2192.08"/>
    <x v="11"/>
    <x v="2"/>
    <x v="1"/>
  </r>
  <r>
    <d v="2024-03-29T00:00:00"/>
    <s v="SP0032"/>
    <n v="12"/>
    <x v="1"/>
    <x v="0"/>
    <n v="0"/>
    <x v="18"/>
    <x v="4"/>
    <x v="1"/>
    <n v="88"/>
    <n v="118.48"/>
    <n v="1056"/>
    <n v="1421.76"/>
    <x v="28"/>
    <x v="2"/>
    <x v="1"/>
  </r>
  <r>
    <d v="2024-03-30T00:00:00"/>
    <s v="SP0001"/>
    <n v="13"/>
    <x v="1"/>
    <x v="1"/>
    <n v="0"/>
    <x v="16"/>
    <x v="3"/>
    <x v="1"/>
    <n v="96"/>
    <n v="108.88"/>
    <n v="1248"/>
    <n v="1415.44"/>
    <x v="24"/>
    <x v="2"/>
    <x v="1"/>
  </r>
  <r>
    <d v="2024-04-01T00:00:00"/>
    <s v="SP0002"/>
    <n v="2"/>
    <x v="1"/>
    <x v="1"/>
    <n v="0"/>
    <x v="29"/>
    <x v="3"/>
    <x v="1"/>
    <n v="104"/>
    <n v="138.80000000000001"/>
    <n v="208"/>
    <n v="277.60000000000002"/>
    <x v="0"/>
    <x v="3"/>
    <x v="1"/>
  </r>
  <r>
    <d v="2024-04-02T00:00:00"/>
    <s v="SP0002"/>
    <n v="3"/>
    <x v="2"/>
    <x v="1"/>
    <n v="0"/>
    <x v="29"/>
    <x v="3"/>
    <x v="1"/>
    <n v="104"/>
    <n v="138.80000000000001"/>
    <n v="312"/>
    <n v="416.40000000000003"/>
    <x v="1"/>
    <x v="3"/>
    <x v="1"/>
  </r>
  <r>
    <d v="2024-04-06T00:00:00"/>
    <s v="SP0040"/>
    <n v="2"/>
    <x v="0"/>
    <x v="1"/>
    <n v="0"/>
    <x v="17"/>
    <x v="1"/>
    <x v="1"/>
    <n v="94"/>
    <n v="114.2"/>
    <n v="188"/>
    <n v="228.4"/>
    <x v="16"/>
    <x v="3"/>
    <x v="1"/>
  </r>
  <r>
    <d v="2024-04-07T00:00:00"/>
    <s v="SP0026"/>
    <n v="7"/>
    <x v="2"/>
    <x v="0"/>
    <n v="0"/>
    <x v="42"/>
    <x v="4"/>
    <x v="3"/>
    <n v="18"/>
    <n v="24.66"/>
    <n v="126"/>
    <n v="172.62"/>
    <x v="20"/>
    <x v="3"/>
    <x v="1"/>
  </r>
  <r>
    <d v="2024-04-09T00:00:00"/>
    <s v="SP0039"/>
    <n v="12"/>
    <x v="0"/>
    <x v="1"/>
    <n v="0"/>
    <x v="34"/>
    <x v="1"/>
    <x v="3"/>
    <n v="36"/>
    <n v="43.55"/>
    <n v="432"/>
    <n v="522.59999999999991"/>
    <x v="4"/>
    <x v="3"/>
    <x v="1"/>
  </r>
  <r>
    <d v="2024-04-09T00:00:00"/>
    <s v="SP0002"/>
    <n v="9"/>
    <x v="1"/>
    <x v="0"/>
    <n v="0"/>
    <x v="29"/>
    <x v="3"/>
    <x v="1"/>
    <n v="104"/>
    <n v="138.80000000000001"/>
    <n v="936"/>
    <n v="1249.2"/>
    <x v="4"/>
    <x v="3"/>
    <x v="1"/>
  </r>
  <r>
    <d v="2024-04-13T00:00:00"/>
    <s v="SP0016"/>
    <n v="14"/>
    <x v="0"/>
    <x v="0"/>
    <n v="0"/>
    <x v="21"/>
    <x v="2"/>
    <x v="3"/>
    <n v="13"/>
    <n v="16.64"/>
    <n v="182"/>
    <n v="232.96"/>
    <x v="22"/>
    <x v="3"/>
    <x v="1"/>
  </r>
  <r>
    <d v="2024-04-18T00:00:00"/>
    <s v="SP0041"/>
    <n v="9"/>
    <x v="2"/>
    <x v="1"/>
    <n v="0"/>
    <x v="41"/>
    <x v="1"/>
    <x v="0"/>
    <n v="133"/>
    <n v="181.88"/>
    <n v="1197"/>
    <n v="1636.92"/>
    <x v="7"/>
    <x v="3"/>
    <x v="1"/>
  </r>
  <r>
    <d v="2024-04-20T00:00:00"/>
    <s v="SP0018"/>
    <n v="2"/>
    <x v="0"/>
    <x v="0"/>
    <n v="0"/>
    <x v="30"/>
    <x v="2"/>
    <x v="3"/>
    <n v="37"/>
    <n v="47.21"/>
    <n v="74"/>
    <n v="94.42"/>
    <x v="9"/>
    <x v="3"/>
    <x v="1"/>
  </r>
  <r>
    <d v="2024-04-20T00:00:00"/>
    <s v="SP0012"/>
    <n v="4"/>
    <x v="2"/>
    <x v="0"/>
    <n v="0"/>
    <x v="35"/>
    <x v="2"/>
    <x v="1"/>
    <n v="76"/>
    <n v="94.17"/>
    <n v="304"/>
    <n v="376.68"/>
    <x v="9"/>
    <x v="3"/>
    <x v="1"/>
  </r>
  <r>
    <d v="2024-04-21T00:00:00"/>
    <s v="SP0030"/>
    <n v="2"/>
    <x v="2"/>
    <x v="1"/>
    <n v="0"/>
    <x v="28"/>
    <x v="4"/>
    <x v="0"/>
    <n v="152"/>
    <n v="199.28"/>
    <n v="304"/>
    <n v="398.56"/>
    <x v="10"/>
    <x v="3"/>
    <x v="1"/>
  </r>
  <r>
    <d v="2024-04-21T00:00:00"/>
    <s v="SP0026"/>
    <n v="14"/>
    <x v="1"/>
    <x v="0"/>
    <n v="0"/>
    <x v="42"/>
    <x v="4"/>
    <x v="3"/>
    <n v="18"/>
    <n v="24.66"/>
    <n v="252"/>
    <n v="345.24"/>
    <x v="10"/>
    <x v="3"/>
    <x v="1"/>
  </r>
  <r>
    <d v="2024-04-23T00:00:00"/>
    <s v="SP0044"/>
    <n v="15"/>
    <x v="1"/>
    <x v="0"/>
    <n v="0"/>
    <x v="11"/>
    <x v="1"/>
    <x v="1"/>
    <n v="76"/>
    <n v="83.08"/>
    <n v="1140"/>
    <n v="1246.2"/>
    <x v="19"/>
    <x v="3"/>
    <x v="1"/>
  </r>
  <r>
    <d v="2024-04-24T00:00:00"/>
    <s v="SP0034"/>
    <n v="4"/>
    <x v="2"/>
    <x v="0"/>
    <n v="0"/>
    <x v="13"/>
    <x v="4"/>
    <x v="2"/>
    <n v="57"/>
    <n v="56.3"/>
    <n v="228"/>
    <n v="225.2"/>
    <x v="27"/>
    <x v="3"/>
    <x v="1"/>
  </r>
  <r>
    <d v="2024-04-25T00:00:00"/>
    <s v="SP0004"/>
    <n v="9"/>
    <x v="2"/>
    <x v="1"/>
    <n v="0"/>
    <x v="3"/>
    <x v="3"/>
    <x v="2"/>
    <n v="42"/>
    <n v="47.84"/>
    <n v="378"/>
    <n v="430.56000000000006"/>
    <x v="11"/>
    <x v="3"/>
    <x v="1"/>
  </r>
  <r>
    <d v="2024-04-25T00:00:00"/>
    <s v="SP0003"/>
    <n v="8"/>
    <x v="1"/>
    <x v="0"/>
    <n v="0"/>
    <x v="6"/>
    <x v="3"/>
    <x v="1"/>
    <n v="74"/>
    <n v="80.94"/>
    <n v="592"/>
    <n v="647.52"/>
    <x v="11"/>
    <x v="3"/>
    <x v="1"/>
  </r>
  <r>
    <d v="2024-04-26T00:00:00"/>
    <s v="SP0027"/>
    <n v="2"/>
    <x v="2"/>
    <x v="1"/>
    <n v="0"/>
    <x v="26"/>
    <x v="4"/>
    <x v="2"/>
    <n v="48"/>
    <n v="55.120000000000005"/>
    <n v="96"/>
    <n v="110.24000000000001"/>
    <x v="12"/>
    <x v="3"/>
    <x v="1"/>
  </r>
  <r>
    <d v="2024-04-28T00:00:00"/>
    <s v="SP0014"/>
    <n v="14"/>
    <x v="2"/>
    <x v="1"/>
    <n v="0"/>
    <x v="9"/>
    <x v="2"/>
    <x v="1"/>
    <n v="113"/>
    <n v="143.72"/>
    <n v="1582"/>
    <n v="2012.08"/>
    <x v="14"/>
    <x v="3"/>
    <x v="1"/>
  </r>
  <r>
    <d v="2024-04-30T00:00:00"/>
    <s v="SP0016"/>
    <n v="13"/>
    <x v="1"/>
    <x v="0"/>
    <n v="0"/>
    <x v="21"/>
    <x v="2"/>
    <x v="3"/>
    <n v="13"/>
    <n v="16.64"/>
    <n v="169"/>
    <n v="216.32"/>
    <x v="24"/>
    <x v="3"/>
    <x v="1"/>
  </r>
  <r>
    <d v="2024-04-30T00:00:00"/>
    <s v="SP0027"/>
    <n v="8"/>
    <x v="2"/>
    <x v="0"/>
    <n v="0"/>
    <x v="26"/>
    <x v="4"/>
    <x v="2"/>
    <n v="48"/>
    <n v="55.120000000000005"/>
    <n v="384"/>
    <n v="440.96000000000004"/>
    <x v="24"/>
    <x v="3"/>
    <x v="1"/>
  </r>
  <r>
    <d v="2024-05-01T00:00:00"/>
    <s v="SP0034"/>
    <n v="9"/>
    <x v="0"/>
    <x v="0"/>
    <n v="0"/>
    <x v="13"/>
    <x v="4"/>
    <x v="2"/>
    <n v="57"/>
    <n v="56.3"/>
    <n v="513"/>
    <n v="506.7"/>
    <x v="0"/>
    <x v="4"/>
    <x v="1"/>
  </r>
  <r>
    <d v="2024-05-01T00:00:00"/>
    <s v="SP0033"/>
    <n v="6"/>
    <x v="1"/>
    <x v="0"/>
    <n v="0"/>
    <x v="38"/>
    <x v="4"/>
    <x v="1"/>
    <n v="95"/>
    <n v="114.7"/>
    <n v="570"/>
    <n v="688.2"/>
    <x v="0"/>
    <x v="4"/>
    <x v="1"/>
  </r>
  <r>
    <d v="2024-05-02T00:00:00"/>
    <s v="SP0013"/>
    <n v="4"/>
    <x v="1"/>
    <x v="1"/>
    <n v="0"/>
    <x v="2"/>
    <x v="2"/>
    <x v="1"/>
    <n v="116"/>
    <n v="120.08"/>
    <n v="464"/>
    <n v="480.32"/>
    <x v="1"/>
    <x v="4"/>
    <x v="1"/>
  </r>
  <r>
    <d v="2024-05-04T00:00:00"/>
    <s v="SP0020"/>
    <n v="10"/>
    <x v="2"/>
    <x v="0"/>
    <n v="0"/>
    <x v="14"/>
    <x v="0"/>
    <x v="2"/>
    <n v="64"/>
    <n v="77.25"/>
    <n v="640"/>
    <n v="772.5"/>
    <x v="3"/>
    <x v="4"/>
    <x v="1"/>
  </r>
  <r>
    <d v="2024-05-06T00:00:00"/>
    <s v="SP0034"/>
    <n v="7"/>
    <x v="2"/>
    <x v="0"/>
    <n v="0"/>
    <x v="13"/>
    <x v="4"/>
    <x v="2"/>
    <n v="57"/>
    <n v="56.3"/>
    <n v="399"/>
    <n v="394.09999999999997"/>
    <x v="16"/>
    <x v="4"/>
    <x v="1"/>
  </r>
  <r>
    <d v="2024-05-07T00:00:00"/>
    <s v="SP0015"/>
    <n v="4"/>
    <x v="1"/>
    <x v="1"/>
    <n v="0"/>
    <x v="27"/>
    <x v="2"/>
    <x v="3"/>
    <n v="12"/>
    <n v="15.719999999999999"/>
    <n v="48"/>
    <n v="62.879999999999995"/>
    <x v="20"/>
    <x v="4"/>
    <x v="1"/>
  </r>
  <r>
    <d v="2024-05-07T00:00:00"/>
    <s v="SP0027"/>
    <n v="1"/>
    <x v="1"/>
    <x v="0"/>
    <n v="0"/>
    <x v="26"/>
    <x v="4"/>
    <x v="2"/>
    <n v="48"/>
    <n v="55.120000000000005"/>
    <n v="48"/>
    <n v="55.120000000000005"/>
    <x v="20"/>
    <x v="4"/>
    <x v="1"/>
  </r>
  <r>
    <d v="2024-05-08T00:00:00"/>
    <s v="SP0022"/>
    <n v="7"/>
    <x v="1"/>
    <x v="0"/>
    <n v="0"/>
    <x v="22"/>
    <x v="0"/>
    <x v="0"/>
    <n v="127"/>
    <n v="135.57"/>
    <n v="889"/>
    <n v="948.99"/>
    <x v="21"/>
    <x v="4"/>
    <x v="1"/>
  </r>
  <r>
    <d v="2024-05-09T00:00:00"/>
    <s v="SP0017"/>
    <n v="12"/>
    <x v="0"/>
    <x v="1"/>
    <n v="0"/>
    <x v="39"/>
    <x v="2"/>
    <x v="0"/>
    <n v="133"/>
    <n v="158.78"/>
    <n v="1596"/>
    <n v="1905.3600000000001"/>
    <x v="4"/>
    <x v="4"/>
    <x v="1"/>
  </r>
  <r>
    <d v="2024-05-10T00:00:00"/>
    <s v="SP0009"/>
    <n v="6"/>
    <x v="2"/>
    <x v="0"/>
    <n v="0"/>
    <x v="37"/>
    <x v="3"/>
    <x v="3"/>
    <n v="6"/>
    <n v="7.8599999999999994"/>
    <n v="36"/>
    <n v="47.16"/>
    <x v="26"/>
    <x v="4"/>
    <x v="1"/>
  </r>
  <r>
    <d v="2024-05-12T00:00:00"/>
    <s v="SP0011"/>
    <n v="7"/>
    <x v="1"/>
    <x v="1"/>
    <n v="0"/>
    <x v="31"/>
    <x v="2"/>
    <x v="2"/>
    <n v="43"/>
    <n v="48.4"/>
    <n v="301"/>
    <n v="338.8"/>
    <x v="6"/>
    <x v="4"/>
    <x v="1"/>
  </r>
  <r>
    <d v="2024-05-13T00:00:00"/>
    <s v="SP0012"/>
    <n v="5"/>
    <x v="2"/>
    <x v="0"/>
    <n v="0"/>
    <x v="35"/>
    <x v="2"/>
    <x v="1"/>
    <n v="76"/>
    <n v="94.17"/>
    <n v="380"/>
    <n v="470.85"/>
    <x v="22"/>
    <x v="4"/>
    <x v="1"/>
  </r>
  <r>
    <d v="2024-05-14T00:00:00"/>
    <s v="SP0008"/>
    <n v="14"/>
    <x v="2"/>
    <x v="1"/>
    <n v="0"/>
    <x v="25"/>
    <x v="3"/>
    <x v="1"/>
    <n v="87"/>
    <n v="92.62"/>
    <n v="1218"/>
    <n v="1296.68"/>
    <x v="29"/>
    <x v="4"/>
    <x v="1"/>
  </r>
  <r>
    <d v="2024-05-15T00:00:00"/>
    <s v="SP0020"/>
    <n v="5"/>
    <x v="1"/>
    <x v="0"/>
    <n v="0"/>
    <x v="14"/>
    <x v="0"/>
    <x v="2"/>
    <n v="64"/>
    <n v="77.25"/>
    <n v="320"/>
    <n v="386.25"/>
    <x v="17"/>
    <x v="4"/>
    <x v="1"/>
  </r>
  <r>
    <d v="2024-05-16T00:00:00"/>
    <s v="SP0010"/>
    <n v="13"/>
    <x v="2"/>
    <x v="1"/>
    <n v="0"/>
    <x v="20"/>
    <x v="2"/>
    <x v="0"/>
    <n v="147"/>
    <n v="164.28"/>
    <n v="1911"/>
    <n v="2135.64"/>
    <x v="23"/>
    <x v="4"/>
    <x v="1"/>
  </r>
  <r>
    <d v="2024-05-16T00:00:00"/>
    <s v="SP0031"/>
    <n v="13"/>
    <x v="1"/>
    <x v="0"/>
    <n v="0"/>
    <x v="5"/>
    <x v="4"/>
    <x v="1"/>
    <n v="95"/>
    <n v="106.16"/>
    <n v="1235"/>
    <n v="1380.08"/>
    <x v="23"/>
    <x v="4"/>
    <x v="1"/>
  </r>
  <r>
    <d v="2024-05-17T00:00:00"/>
    <s v="SP0027"/>
    <n v="8"/>
    <x v="2"/>
    <x v="1"/>
    <n v="0"/>
    <x v="26"/>
    <x v="4"/>
    <x v="2"/>
    <n v="48"/>
    <n v="55.120000000000005"/>
    <n v="384"/>
    <n v="440.96000000000004"/>
    <x v="30"/>
    <x v="4"/>
    <x v="1"/>
  </r>
  <r>
    <d v="2024-05-18T00:00:00"/>
    <s v="SP0027"/>
    <n v="4"/>
    <x v="0"/>
    <x v="0"/>
    <n v="0"/>
    <x v="26"/>
    <x v="4"/>
    <x v="2"/>
    <n v="48"/>
    <n v="55.120000000000005"/>
    <n v="192"/>
    <n v="220.48000000000002"/>
    <x v="7"/>
    <x v="4"/>
    <x v="1"/>
  </r>
  <r>
    <d v="2024-05-18T00:00:00"/>
    <s v="SP0038"/>
    <n v="8"/>
    <x v="0"/>
    <x v="0"/>
    <n v="0"/>
    <x v="1"/>
    <x v="1"/>
    <x v="1"/>
    <n v="75"/>
    <n v="81.92"/>
    <n v="600"/>
    <n v="655.36"/>
    <x v="7"/>
    <x v="4"/>
    <x v="1"/>
  </r>
  <r>
    <d v="2024-05-20T00:00:00"/>
    <s v="SP0044"/>
    <n v="15"/>
    <x v="1"/>
    <x v="1"/>
    <n v="0"/>
    <x v="11"/>
    <x v="1"/>
    <x v="1"/>
    <n v="76"/>
    <n v="83.08"/>
    <n v="1140"/>
    <n v="1246.2"/>
    <x v="9"/>
    <x v="4"/>
    <x v="1"/>
  </r>
  <r>
    <d v="2024-05-22T00:00:00"/>
    <s v="SP0015"/>
    <n v="12"/>
    <x v="2"/>
    <x v="0"/>
    <n v="0"/>
    <x v="27"/>
    <x v="2"/>
    <x v="3"/>
    <n v="12"/>
    <n v="15.719999999999999"/>
    <n v="144"/>
    <n v="188.64"/>
    <x v="18"/>
    <x v="4"/>
    <x v="1"/>
  </r>
  <r>
    <d v="2024-05-25T00:00:00"/>
    <s v="SP0002"/>
    <n v="7"/>
    <x v="1"/>
    <x v="0"/>
    <n v="0"/>
    <x v="29"/>
    <x v="3"/>
    <x v="1"/>
    <n v="104"/>
    <n v="138.80000000000001"/>
    <n v="728"/>
    <n v="971.60000000000014"/>
    <x v="11"/>
    <x v="4"/>
    <x v="1"/>
  </r>
  <r>
    <d v="2024-05-26T00:00:00"/>
    <s v="SP0028"/>
    <n v="2"/>
    <x v="2"/>
    <x v="0"/>
    <n v="0"/>
    <x v="33"/>
    <x v="4"/>
    <x v="3"/>
    <n v="37"/>
    <n v="39.81"/>
    <n v="74"/>
    <n v="79.62"/>
    <x v="12"/>
    <x v="4"/>
    <x v="1"/>
  </r>
  <r>
    <d v="2024-05-26T00:00:00"/>
    <s v="SP0027"/>
    <n v="2"/>
    <x v="1"/>
    <x v="0"/>
    <n v="0"/>
    <x v="26"/>
    <x v="4"/>
    <x v="2"/>
    <n v="48"/>
    <n v="55.120000000000005"/>
    <n v="96"/>
    <n v="110.24000000000001"/>
    <x v="12"/>
    <x v="4"/>
    <x v="1"/>
  </r>
  <r>
    <d v="2024-05-28T00:00:00"/>
    <s v="SP0041"/>
    <n v="10"/>
    <x v="0"/>
    <x v="1"/>
    <n v="0"/>
    <x v="41"/>
    <x v="1"/>
    <x v="0"/>
    <n v="133"/>
    <n v="181.88"/>
    <n v="1330"/>
    <n v="1818.8"/>
    <x v="14"/>
    <x v="4"/>
    <x v="1"/>
  </r>
  <r>
    <d v="2024-05-28T00:00:00"/>
    <s v="SP0008"/>
    <n v="5"/>
    <x v="0"/>
    <x v="0"/>
    <n v="0"/>
    <x v="25"/>
    <x v="3"/>
    <x v="1"/>
    <n v="87"/>
    <n v="92.62"/>
    <n v="435"/>
    <n v="463.1"/>
    <x v="14"/>
    <x v="4"/>
    <x v="1"/>
  </r>
  <r>
    <d v="2024-05-28T00:00:00"/>
    <s v="SP0010"/>
    <n v="9"/>
    <x v="1"/>
    <x v="1"/>
    <n v="0"/>
    <x v="20"/>
    <x v="2"/>
    <x v="0"/>
    <n v="147"/>
    <n v="164.28"/>
    <n v="1323"/>
    <n v="1478.52"/>
    <x v="14"/>
    <x v="4"/>
    <x v="1"/>
  </r>
  <r>
    <d v="2024-05-28T00:00:00"/>
    <s v="SP0004"/>
    <n v="12"/>
    <x v="1"/>
    <x v="0"/>
    <n v="0"/>
    <x v="3"/>
    <x v="3"/>
    <x v="2"/>
    <n v="42"/>
    <n v="47.84"/>
    <n v="504"/>
    <n v="574.08000000000004"/>
    <x v="14"/>
    <x v="4"/>
    <x v="1"/>
  </r>
  <r>
    <d v="2024-05-28T00:00:00"/>
    <s v="SP0020"/>
    <n v="14"/>
    <x v="2"/>
    <x v="1"/>
    <n v="0"/>
    <x v="14"/>
    <x v="0"/>
    <x v="2"/>
    <n v="64"/>
    <n v="77.25"/>
    <n v="896"/>
    <n v="1081.5"/>
    <x v="14"/>
    <x v="4"/>
    <x v="1"/>
  </r>
  <r>
    <d v="2024-05-30T00:00:00"/>
    <s v="SP0044"/>
    <n v="9"/>
    <x v="2"/>
    <x v="0"/>
    <n v="0"/>
    <x v="11"/>
    <x v="1"/>
    <x v="1"/>
    <n v="76"/>
    <n v="83.08"/>
    <n v="684"/>
    <n v="747.72"/>
    <x v="24"/>
    <x v="4"/>
    <x v="1"/>
  </r>
  <r>
    <d v="2024-05-30T00:00:00"/>
    <s v="SP0005"/>
    <n v="4"/>
    <x v="0"/>
    <x v="1"/>
    <n v="0"/>
    <x v="24"/>
    <x v="3"/>
    <x v="0"/>
    <n v="134"/>
    <n v="156.61000000000001"/>
    <n v="536"/>
    <n v="626.44000000000005"/>
    <x v="24"/>
    <x v="4"/>
    <x v="1"/>
  </r>
  <r>
    <d v="2024-05-30T00:00:00"/>
    <s v="SP0033"/>
    <n v="3"/>
    <x v="1"/>
    <x v="1"/>
    <n v="0"/>
    <x v="38"/>
    <x v="4"/>
    <x v="1"/>
    <n v="95"/>
    <n v="114.7"/>
    <n v="285"/>
    <n v="344.1"/>
    <x v="24"/>
    <x v="4"/>
    <x v="1"/>
  </r>
  <r>
    <d v="2024-06-03T00:00:00"/>
    <s v="SP0008"/>
    <n v="14"/>
    <x v="1"/>
    <x v="0"/>
    <n v="0"/>
    <x v="25"/>
    <x v="3"/>
    <x v="1"/>
    <n v="87"/>
    <n v="92.62"/>
    <n v="1218"/>
    <n v="1296.68"/>
    <x v="2"/>
    <x v="5"/>
    <x v="1"/>
  </r>
  <r>
    <d v="2024-06-10T00:00:00"/>
    <s v="SP0028"/>
    <n v="8"/>
    <x v="0"/>
    <x v="0"/>
    <n v="0"/>
    <x v="33"/>
    <x v="4"/>
    <x v="3"/>
    <n v="37"/>
    <n v="39.81"/>
    <n v="296"/>
    <n v="318.48"/>
    <x v="26"/>
    <x v="5"/>
    <x v="1"/>
  </r>
  <r>
    <d v="2024-06-11T00:00:00"/>
    <s v="SP0039"/>
    <n v="13"/>
    <x v="1"/>
    <x v="1"/>
    <n v="0"/>
    <x v="34"/>
    <x v="1"/>
    <x v="3"/>
    <n v="36"/>
    <n v="43.55"/>
    <n v="468"/>
    <n v="566.15"/>
    <x v="5"/>
    <x v="5"/>
    <x v="1"/>
  </r>
  <r>
    <d v="2024-06-11T00:00:00"/>
    <s v="SP0021"/>
    <n v="6"/>
    <x v="2"/>
    <x v="0"/>
    <n v="0"/>
    <x v="32"/>
    <x v="0"/>
    <x v="0"/>
    <n v="121"/>
    <n v="156.54"/>
    <n v="726"/>
    <n v="939.24"/>
    <x v="5"/>
    <x v="5"/>
    <x v="1"/>
  </r>
  <r>
    <d v="2024-06-13T00:00:00"/>
    <s v="SP0026"/>
    <n v="6"/>
    <x v="2"/>
    <x v="1"/>
    <n v="0"/>
    <x v="42"/>
    <x v="4"/>
    <x v="3"/>
    <n v="18"/>
    <n v="24.66"/>
    <n v="108"/>
    <n v="147.96"/>
    <x v="22"/>
    <x v="5"/>
    <x v="1"/>
  </r>
  <r>
    <d v="2024-06-15T00:00:00"/>
    <s v="SP0042"/>
    <n v="15"/>
    <x v="0"/>
    <x v="0"/>
    <n v="0"/>
    <x v="10"/>
    <x v="1"/>
    <x v="0"/>
    <n v="123"/>
    <n v="170"/>
    <n v="1845"/>
    <n v="2550"/>
    <x v="17"/>
    <x v="5"/>
    <x v="1"/>
  </r>
  <r>
    <d v="2024-06-16T00:00:00"/>
    <s v="SP0029"/>
    <n v="15"/>
    <x v="1"/>
    <x v="1"/>
    <n v="0"/>
    <x v="19"/>
    <x v="4"/>
    <x v="2"/>
    <n v="45"/>
    <n v="51.11"/>
    <n v="675"/>
    <n v="766.65"/>
    <x v="23"/>
    <x v="5"/>
    <x v="1"/>
  </r>
  <r>
    <d v="2024-06-19T00:00:00"/>
    <s v="SP0002"/>
    <n v="8"/>
    <x v="2"/>
    <x v="1"/>
    <n v="0"/>
    <x v="29"/>
    <x v="3"/>
    <x v="1"/>
    <n v="104"/>
    <n v="138.80000000000001"/>
    <n v="832"/>
    <n v="1110.4000000000001"/>
    <x v="8"/>
    <x v="5"/>
    <x v="1"/>
  </r>
  <r>
    <d v="2024-06-21T00:00:00"/>
    <s v="SP0017"/>
    <n v="14"/>
    <x v="2"/>
    <x v="1"/>
    <n v="0"/>
    <x v="39"/>
    <x v="2"/>
    <x v="0"/>
    <n v="133"/>
    <n v="158.78"/>
    <n v="1862"/>
    <n v="2222.92"/>
    <x v="10"/>
    <x v="5"/>
    <x v="1"/>
  </r>
  <r>
    <d v="2024-06-22T00:00:00"/>
    <s v="SP0040"/>
    <n v="10"/>
    <x v="1"/>
    <x v="1"/>
    <n v="0"/>
    <x v="17"/>
    <x v="1"/>
    <x v="1"/>
    <n v="94"/>
    <n v="114.2"/>
    <n v="940"/>
    <n v="1142"/>
    <x v="18"/>
    <x v="5"/>
    <x v="1"/>
  </r>
  <r>
    <d v="2024-06-22T00:00:00"/>
    <s v="SP0001"/>
    <n v="4"/>
    <x v="2"/>
    <x v="1"/>
    <n v="0"/>
    <x v="16"/>
    <x v="3"/>
    <x v="1"/>
    <n v="96"/>
    <n v="108.88"/>
    <n v="384"/>
    <n v="435.52"/>
    <x v="18"/>
    <x v="5"/>
    <x v="1"/>
  </r>
  <r>
    <d v="2024-06-23T00:00:00"/>
    <s v="SP0004"/>
    <n v="8"/>
    <x v="2"/>
    <x v="0"/>
    <n v="0"/>
    <x v="3"/>
    <x v="3"/>
    <x v="2"/>
    <n v="42"/>
    <n v="47.84"/>
    <n v="336"/>
    <n v="382.72"/>
    <x v="19"/>
    <x v="5"/>
    <x v="1"/>
  </r>
  <r>
    <d v="2024-06-24T00:00:00"/>
    <s v="SP0018"/>
    <n v="7"/>
    <x v="2"/>
    <x v="1"/>
    <n v="0"/>
    <x v="30"/>
    <x v="2"/>
    <x v="3"/>
    <n v="37"/>
    <n v="47.21"/>
    <n v="259"/>
    <n v="330.47"/>
    <x v="27"/>
    <x v="5"/>
    <x v="1"/>
  </r>
  <r>
    <d v="2024-06-25T00:00:00"/>
    <s v="SP0012"/>
    <n v="7"/>
    <x v="1"/>
    <x v="0"/>
    <n v="0"/>
    <x v="35"/>
    <x v="2"/>
    <x v="1"/>
    <n v="76"/>
    <n v="94.17"/>
    <n v="532"/>
    <n v="659.19"/>
    <x v="11"/>
    <x v="5"/>
    <x v="1"/>
  </r>
  <r>
    <d v="2024-06-26T00:00:00"/>
    <s v="SP0034"/>
    <n v="4"/>
    <x v="2"/>
    <x v="1"/>
    <n v="0"/>
    <x v="13"/>
    <x v="4"/>
    <x v="2"/>
    <n v="57"/>
    <n v="56.3"/>
    <n v="228"/>
    <n v="225.2"/>
    <x v="12"/>
    <x v="5"/>
    <x v="1"/>
  </r>
  <r>
    <d v="2024-06-26T00:00:00"/>
    <s v="SP0043"/>
    <n v="12"/>
    <x v="2"/>
    <x v="0"/>
    <n v="0"/>
    <x v="23"/>
    <x v="1"/>
    <x v="1"/>
    <n v="67"/>
    <n v="86.08"/>
    <n v="804"/>
    <n v="1032.96"/>
    <x v="12"/>
    <x v="5"/>
    <x v="1"/>
  </r>
  <r>
    <d v="2024-07-03T00:00:00"/>
    <s v="SP0033"/>
    <n v="15"/>
    <x v="2"/>
    <x v="1"/>
    <n v="0"/>
    <x v="38"/>
    <x v="4"/>
    <x v="1"/>
    <n v="95"/>
    <n v="114.7"/>
    <n v="1425"/>
    <n v="1720.5"/>
    <x v="2"/>
    <x v="6"/>
    <x v="1"/>
  </r>
  <r>
    <d v="2024-07-04T00:00:00"/>
    <s v="SP0007"/>
    <n v="7"/>
    <x v="2"/>
    <x v="0"/>
    <n v="0"/>
    <x v="36"/>
    <x v="3"/>
    <x v="2"/>
    <n v="43"/>
    <n v="49.730000000000004"/>
    <n v="301"/>
    <n v="348.11"/>
    <x v="3"/>
    <x v="6"/>
    <x v="1"/>
  </r>
  <r>
    <d v="2024-07-05T00:00:00"/>
    <s v="SP0025"/>
    <n v="7"/>
    <x v="1"/>
    <x v="1"/>
    <n v="0"/>
    <x v="7"/>
    <x v="0"/>
    <x v="3"/>
    <n v="7"/>
    <n v="8.33"/>
    <n v="49"/>
    <n v="58.31"/>
    <x v="15"/>
    <x v="6"/>
    <x v="1"/>
  </r>
  <r>
    <d v="2024-07-05T00:00:00"/>
    <s v="SP0015"/>
    <n v="8"/>
    <x v="2"/>
    <x v="0"/>
    <n v="0"/>
    <x v="27"/>
    <x v="2"/>
    <x v="3"/>
    <n v="12"/>
    <n v="15.719999999999999"/>
    <n v="96"/>
    <n v="125.75999999999999"/>
    <x v="15"/>
    <x v="6"/>
    <x v="1"/>
  </r>
  <r>
    <d v="2024-07-06T00:00:00"/>
    <s v="SP0041"/>
    <n v="2"/>
    <x v="2"/>
    <x v="1"/>
    <n v="0"/>
    <x v="41"/>
    <x v="1"/>
    <x v="0"/>
    <n v="133"/>
    <n v="181.88"/>
    <n v="266"/>
    <n v="363.76"/>
    <x v="16"/>
    <x v="6"/>
    <x v="1"/>
  </r>
  <r>
    <d v="2024-07-08T00:00:00"/>
    <s v="SP0018"/>
    <n v="2"/>
    <x v="2"/>
    <x v="0"/>
    <n v="0"/>
    <x v="30"/>
    <x v="2"/>
    <x v="3"/>
    <n v="37"/>
    <n v="47.21"/>
    <n v="74"/>
    <n v="94.42"/>
    <x v="21"/>
    <x v="6"/>
    <x v="1"/>
  </r>
  <r>
    <d v="2024-07-10T00:00:00"/>
    <s v="SP0032"/>
    <n v="12"/>
    <x v="1"/>
    <x v="1"/>
    <n v="0"/>
    <x v="18"/>
    <x v="4"/>
    <x v="1"/>
    <n v="88"/>
    <n v="118.48"/>
    <n v="1056"/>
    <n v="1421.76"/>
    <x v="26"/>
    <x v="6"/>
    <x v="1"/>
  </r>
  <r>
    <d v="2024-07-12T00:00:00"/>
    <s v="SP0028"/>
    <n v="12"/>
    <x v="2"/>
    <x v="1"/>
    <n v="0"/>
    <x v="33"/>
    <x v="4"/>
    <x v="3"/>
    <n v="37"/>
    <n v="39.81"/>
    <n v="444"/>
    <n v="477.72"/>
    <x v="6"/>
    <x v="6"/>
    <x v="1"/>
  </r>
  <r>
    <d v="2024-07-13T00:00:00"/>
    <s v="SP0025"/>
    <n v="7"/>
    <x v="2"/>
    <x v="0"/>
    <n v="0"/>
    <x v="7"/>
    <x v="0"/>
    <x v="3"/>
    <n v="7"/>
    <n v="8.33"/>
    <n v="49"/>
    <n v="58.31"/>
    <x v="22"/>
    <x v="6"/>
    <x v="1"/>
  </r>
  <r>
    <d v="2024-07-14T00:00:00"/>
    <s v="SP0033"/>
    <n v="9"/>
    <x v="2"/>
    <x v="0"/>
    <n v="0"/>
    <x v="38"/>
    <x v="4"/>
    <x v="1"/>
    <n v="95"/>
    <n v="114.7"/>
    <n v="855"/>
    <n v="1032.3"/>
    <x v="29"/>
    <x v="6"/>
    <x v="1"/>
  </r>
  <r>
    <d v="2024-07-15T00:00:00"/>
    <s v="SP0004"/>
    <n v="2"/>
    <x v="1"/>
    <x v="0"/>
    <n v="0"/>
    <x v="3"/>
    <x v="3"/>
    <x v="2"/>
    <n v="42"/>
    <n v="47.84"/>
    <n v="84"/>
    <n v="95.68"/>
    <x v="17"/>
    <x v="6"/>
    <x v="1"/>
  </r>
  <r>
    <d v="2024-07-17T00:00:00"/>
    <s v="SP0041"/>
    <n v="8"/>
    <x v="1"/>
    <x v="1"/>
    <n v="0"/>
    <x v="41"/>
    <x v="1"/>
    <x v="0"/>
    <n v="133"/>
    <n v="181.88"/>
    <n v="1064"/>
    <n v="1455.04"/>
    <x v="30"/>
    <x v="6"/>
    <x v="1"/>
  </r>
  <r>
    <d v="2024-07-18T00:00:00"/>
    <s v="SP0010"/>
    <n v="12"/>
    <x v="2"/>
    <x v="0"/>
    <n v="0"/>
    <x v="20"/>
    <x v="2"/>
    <x v="0"/>
    <n v="147"/>
    <n v="164.28"/>
    <n v="1764"/>
    <n v="1971.3600000000001"/>
    <x v="7"/>
    <x v="6"/>
    <x v="1"/>
  </r>
  <r>
    <d v="2024-07-20T00:00:00"/>
    <s v="SP0042"/>
    <n v="8"/>
    <x v="0"/>
    <x v="0"/>
    <n v="0"/>
    <x v="10"/>
    <x v="1"/>
    <x v="0"/>
    <n v="123"/>
    <n v="170"/>
    <n v="984"/>
    <n v="1360"/>
    <x v="9"/>
    <x v="6"/>
    <x v="1"/>
  </r>
  <r>
    <d v="2024-07-22T00:00:00"/>
    <s v="SP0034"/>
    <n v="6"/>
    <x v="2"/>
    <x v="1"/>
    <n v="0"/>
    <x v="13"/>
    <x v="4"/>
    <x v="2"/>
    <n v="57"/>
    <n v="56.3"/>
    <n v="342"/>
    <n v="337.79999999999995"/>
    <x v="18"/>
    <x v="6"/>
    <x v="1"/>
  </r>
  <r>
    <d v="2024-07-23T00:00:00"/>
    <s v="SP0018"/>
    <n v="2"/>
    <x v="1"/>
    <x v="0"/>
    <n v="0"/>
    <x v="30"/>
    <x v="2"/>
    <x v="3"/>
    <n v="37"/>
    <n v="47.21"/>
    <n v="74"/>
    <n v="94.42"/>
    <x v="19"/>
    <x v="6"/>
    <x v="1"/>
  </r>
  <r>
    <d v="2024-07-24T00:00:00"/>
    <s v="SP0006"/>
    <n v="14"/>
    <x v="2"/>
    <x v="1"/>
    <n v="0"/>
    <x v="15"/>
    <x v="3"/>
    <x v="1"/>
    <n v="75"/>
    <n v="89.5"/>
    <n v="1050"/>
    <n v="1253"/>
    <x v="27"/>
    <x v="6"/>
    <x v="1"/>
  </r>
  <r>
    <d v="2024-07-24T00:00:00"/>
    <s v="SP0027"/>
    <n v="1"/>
    <x v="1"/>
    <x v="0"/>
    <n v="0"/>
    <x v="26"/>
    <x v="4"/>
    <x v="2"/>
    <n v="48"/>
    <n v="55.120000000000005"/>
    <n v="48"/>
    <n v="55.120000000000005"/>
    <x v="27"/>
    <x v="6"/>
    <x v="1"/>
  </r>
  <r>
    <d v="2024-07-25T00:00:00"/>
    <s v="SP0044"/>
    <n v="2"/>
    <x v="2"/>
    <x v="1"/>
    <n v="0"/>
    <x v="11"/>
    <x v="1"/>
    <x v="1"/>
    <n v="76"/>
    <n v="83.08"/>
    <n v="152"/>
    <n v="166.16"/>
    <x v="11"/>
    <x v="6"/>
    <x v="1"/>
  </r>
  <r>
    <d v="2024-07-25T00:00:00"/>
    <s v="SP0017"/>
    <n v="12"/>
    <x v="2"/>
    <x v="1"/>
    <n v="0"/>
    <x v="39"/>
    <x v="2"/>
    <x v="0"/>
    <n v="133"/>
    <n v="158.78"/>
    <n v="1596"/>
    <n v="1905.3600000000001"/>
    <x v="11"/>
    <x v="6"/>
    <x v="1"/>
  </r>
  <r>
    <d v="2024-07-25T00:00:00"/>
    <s v="SP0003"/>
    <n v="13"/>
    <x v="1"/>
    <x v="1"/>
    <n v="0"/>
    <x v="6"/>
    <x v="3"/>
    <x v="1"/>
    <n v="74"/>
    <n v="80.94"/>
    <n v="962"/>
    <n v="1052.22"/>
    <x v="11"/>
    <x v="6"/>
    <x v="1"/>
  </r>
  <r>
    <d v="2024-07-26T00:00:00"/>
    <s v="SP0003"/>
    <n v="10"/>
    <x v="1"/>
    <x v="0"/>
    <n v="0"/>
    <x v="6"/>
    <x v="3"/>
    <x v="1"/>
    <n v="74"/>
    <n v="80.94"/>
    <n v="740"/>
    <n v="809.4"/>
    <x v="12"/>
    <x v="6"/>
    <x v="1"/>
  </r>
  <r>
    <d v="2024-07-26T00:00:00"/>
    <s v="SP0026"/>
    <n v="1"/>
    <x v="1"/>
    <x v="1"/>
    <n v="0"/>
    <x v="42"/>
    <x v="4"/>
    <x v="3"/>
    <n v="18"/>
    <n v="24.66"/>
    <n v="18"/>
    <n v="24.66"/>
    <x v="12"/>
    <x v="6"/>
    <x v="1"/>
  </r>
  <r>
    <d v="2024-08-03T00:00:00"/>
    <s v="SP0012"/>
    <n v="5"/>
    <x v="2"/>
    <x v="1"/>
    <n v="0"/>
    <x v="35"/>
    <x v="2"/>
    <x v="1"/>
    <n v="76"/>
    <n v="94.17"/>
    <n v="380"/>
    <n v="470.85"/>
    <x v="2"/>
    <x v="7"/>
    <x v="1"/>
  </r>
  <r>
    <d v="2024-08-06T00:00:00"/>
    <s v="SP0016"/>
    <n v="9"/>
    <x v="1"/>
    <x v="0"/>
    <n v="0"/>
    <x v="21"/>
    <x v="2"/>
    <x v="3"/>
    <n v="13"/>
    <n v="16.64"/>
    <n v="117"/>
    <n v="149.76"/>
    <x v="16"/>
    <x v="7"/>
    <x v="1"/>
  </r>
  <r>
    <d v="2024-08-08T00:00:00"/>
    <s v="SP0016"/>
    <n v="2"/>
    <x v="2"/>
    <x v="0"/>
    <n v="0"/>
    <x v="21"/>
    <x v="2"/>
    <x v="3"/>
    <n v="13"/>
    <n v="16.64"/>
    <n v="26"/>
    <n v="33.28"/>
    <x v="21"/>
    <x v="7"/>
    <x v="1"/>
  </r>
  <r>
    <d v="2024-08-08T00:00:00"/>
    <s v="SP0032"/>
    <n v="12"/>
    <x v="2"/>
    <x v="1"/>
    <n v="0"/>
    <x v="18"/>
    <x v="4"/>
    <x v="1"/>
    <n v="88"/>
    <n v="118.48"/>
    <n v="1056"/>
    <n v="1421.76"/>
    <x v="21"/>
    <x v="7"/>
    <x v="1"/>
  </r>
  <r>
    <d v="2024-08-08T00:00:00"/>
    <s v="SP0021"/>
    <n v="11"/>
    <x v="2"/>
    <x v="1"/>
    <n v="0"/>
    <x v="32"/>
    <x v="0"/>
    <x v="0"/>
    <n v="121"/>
    <n v="156.54"/>
    <n v="1331"/>
    <n v="1721.9399999999998"/>
    <x v="21"/>
    <x v="7"/>
    <x v="1"/>
  </r>
  <r>
    <d v="2024-08-14T00:00:00"/>
    <s v="SP0030"/>
    <n v="14"/>
    <x v="2"/>
    <x v="1"/>
    <n v="0"/>
    <x v="28"/>
    <x v="4"/>
    <x v="0"/>
    <n v="152"/>
    <n v="199.28"/>
    <n v="2128"/>
    <n v="2789.92"/>
    <x v="29"/>
    <x v="7"/>
    <x v="1"/>
  </r>
  <r>
    <d v="2024-08-15T00:00:00"/>
    <s v="SP0011"/>
    <n v="10"/>
    <x v="0"/>
    <x v="1"/>
    <n v="0"/>
    <x v="31"/>
    <x v="2"/>
    <x v="2"/>
    <n v="43"/>
    <n v="48.4"/>
    <n v="430"/>
    <n v="484"/>
    <x v="17"/>
    <x v="7"/>
    <x v="1"/>
  </r>
  <r>
    <d v="2024-08-15T00:00:00"/>
    <s v="SP0015"/>
    <n v="7"/>
    <x v="2"/>
    <x v="0"/>
    <n v="0"/>
    <x v="27"/>
    <x v="2"/>
    <x v="3"/>
    <n v="12"/>
    <n v="15.719999999999999"/>
    <n v="84"/>
    <n v="110.03999999999999"/>
    <x v="17"/>
    <x v="7"/>
    <x v="1"/>
  </r>
  <r>
    <d v="2024-08-18T00:00:00"/>
    <s v="SP0029"/>
    <n v="8"/>
    <x v="1"/>
    <x v="0"/>
    <n v="0"/>
    <x v="19"/>
    <x v="4"/>
    <x v="2"/>
    <n v="45"/>
    <n v="51.11"/>
    <n v="360"/>
    <n v="408.88"/>
    <x v="7"/>
    <x v="7"/>
    <x v="1"/>
  </r>
  <r>
    <d v="2024-08-18T00:00:00"/>
    <s v="SP0010"/>
    <n v="2"/>
    <x v="1"/>
    <x v="1"/>
    <n v="0"/>
    <x v="20"/>
    <x v="2"/>
    <x v="0"/>
    <n v="147"/>
    <n v="164.28"/>
    <n v="294"/>
    <n v="328.56"/>
    <x v="7"/>
    <x v="7"/>
    <x v="1"/>
  </r>
  <r>
    <d v="2024-08-19T00:00:00"/>
    <s v="SP0007"/>
    <n v="3"/>
    <x v="1"/>
    <x v="0"/>
    <n v="0"/>
    <x v="36"/>
    <x v="3"/>
    <x v="2"/>
    <n v="43"/>
    <n v="49.730000000000004"/>
    <n v="129"/>
    <n v="149.19"/>
    <x v="8"/>
    <x v="7"/>
    <x v="1"/>
  </r>
  <r>
    <d v="2024-08-20T00:00:00"/>
    <s v="SP0023"/>
    <n v="13"/>
    <x v="2"/>
    <x v="0"/>
    <n v="0"/>
    <x v="12"/>
    <x v="0"/>
    <x v="0"/>
    <n v="145"/>
    <n v="148.46"/>
    <n v="1885"/>
    <n v="1929.98"/>
    <x v="9"/>
    <x v="7"/>
    <x v="1"/>
  </r>
  <r>
    <d v="2024-08-20T00:00:00"/>
    <s v="SP0033"/>
    <n v="14"/>
    <x v="2"/>
    <x v="0"/>
    <n v="0"/>
    <x v="38"/>
    <x v="4"/>
    <x v="1"/>
    <n v="95"/>
    <n v="114.7"/>
    <n v="1330"/>
    <n v="1605.8"/>
    <x v="9"/>
    <x v="7"/>
    <x v="1"/>
  </r>
  <r>
    <d v="2024-08-21T00:00:00"/>
    <s v="SP0016"/>
    <n v="4"/>
    <x v="2"/>
    <x v="0"/>
    <n v="0"/>
    <x v="21"/>
    <x v="2"/>
    <x v="3"/>
    <n v="13"/>
    <n v="16.64"/>
    <n v="52"/>
    <n v="66.56"/>
    <x v="10"/>
    <x v="7"/>
    <x v="1"/>
  </r>
  <r>
    <d v="2024-08-23T00:00:00"/>
    <s v="SP0044"/>
    <n v="11"/>
    <x v="1"/>
    <x v="0"/>
    <n v="0"/>
    <x v="11"/>
    <x v="1"/>
    <x v="1"/>
    <n v="76"/>
    <n v="83.08"/>
    <n v="836"/>
    <n v="913.88"/>
    <x v="19"/>
    <x v="7"/>
    <x v="1"/>
  </r>
  <r>
    <d v="2024-08-23T00:00:00"/>
    <s v="SP0029"/>
    <n v="14"/>
    <x v="2"/>
    <x v="1"/>
    <n v="0"/>
    <x v="19"/>
    <x v="4"/>
    <x v="2"/>
    <n v="45"/>
    <n v="51.11"/>
    <n v="630"/>
    <n v="715.54"/>
    <x v="19"/>
    <x v="7"/>
    <x v="1"/>
  </r>
  <r>
    <d v="2024-08-24T00:00:00"/>
    <s v="SP0005"/>
    <n v="5"/>
    <x v="2"/>
    <x v="1"/>
    <n v="0"/>
    <x v="24"/>
    <x v="3"/>
    <x v="0"/>
    <n v="134"/>
    <n v="156.61000000000001"/>
    <n v="670"/>
    <n v="783.05000000000007"/>
    <x v="27"/>
    <x v="7"/>
    <x v="1"/>
  </r>
  <r>
    <d v="2024-08-26T00:00:00"/>
    <s v="SP0019"/>
    <n v="13"/>
    <x v="0"/>
    <x v="1"/>
    <n v="0"/>
    <x v="40"/>
    <x v="2"/>
    <x v="0"/>
    <n v="143"/>
    <n v="219"/>
    <n v="1859"/>
    <n v="2847"/>
    <x v="12"/>
    <x v="7"/>
    <x v="1"/>
  </r>
  <r>
    <d v="2024-08-26T00:00:00"/>
    <s v="SP0037"/>
    <n v="8"/>
    <x v="1"/>
    <x v="0"/>
    <n v="0"/>
    <x v="8"/>
    <x v="1"/>
    <x v="1"/>
    <n v="67"/>
    <n v="88.76"/>
    <n v="536"/>
    <n v="710.08"/>
    <x v="12"/>
    <x v="7"/>
    <x v="1"/>
  </r>
  <r>
    <d v="2024-08-27T00:00:00"/>
    <s v="SP0039"/>
    <n v="15"/>
    <x v="0"/>
    <x v="0"/>
    <n v="0"/>
    <x v="34"/>
    <x v="1"/>
    <x v="3"/>
    <n v="36"/>
    <n v="43.55"/>
    <n v="540"/>
    <n v="653.25"/>
    <x v="13"/>
    <x v="7"/>
    <x v="1"/>
  </r>
  <r>
    <d v="2024-08-28T00:00:00"/>
    <s v="SP0005"/>
    <n v="9"/>
    <x v="1"/>
    <x v="0"/>
    <n v="0"/>
    <x v="24"/>
    <x v="3"/>
    <x v="0"/>
    <n v="134"/>
    <n v="156.61000000000001"/>
    <n v="1206"/>
    <n v="1409.4900000000002"/>
    <x v="14"/>
    <x v="7"/>
    <x v="1"/>
  </r>
  <r>
    <d v="2024-08-28T00:00:00"/>
    <s v="SP0039"/>
    <n v="5"/>
    <x v="2"/>
    <x v="0"/>
    <n v="0"/>
    <x v="34"/>
    <x v="1"/>
    <x v="3"/>
    <n v="36"/>
    <n v="43.55"/>
    <n v="180"/>
    <n v="217.75"/>
    <x v="14"/>
    <x v="7"/>
    <x v="1"/>
  </r>
  <r>
    <d v="2024-08-30T00:00:00"/>
    <s v="SP0006"/>
    <n v="6"/>
    <x v="1"/>
    <x v="1"/>
    <n v="0"/>
    <x v="15"/>
    <x v="3"/>
    <x v="1"/>
    <n v="75"/>
    <n v="89.5"/>
    <n v="450"/>
    <n v="537"/>
    <x v="24"/>
    <x v="7"/>
    <x v="1"/>
  </r>
  <r>
    <d v="2024-08-30T00:00:00"/>
    <s v="SP0043"/>
    <n v="6"/>
    <x v="2"/>
    <x v="1"/>
    <n v="0"/>
    <x v="23"/>
    <x v="1"/>
    <x v="1"/>
    <n v="67"/>
    <n v="86.08"/>
    <n v="402"/>
    <n v="516.48"/>
    <x v="24"/>
    <x v="7"/>
    <x v="1"/>
  </r>
  <r>
    <d v="2024-08-30T00:00:00"/>
    <s v="SP0025"/>
    <n v="5"/>
    <x v="2"/>
    <x v="1"/>
    <n v="0"/>
    <x v="7"/>
    <x v="0"/>
    <x v="3"/>
    <n v="7"/>
    <n v="8.33"/>
    <n v="35"/>
    <n v="41.65"/>
    <x v="24"/>
    <x v="7"/>
    <x v="1"/>
  </r>
  <r>
    <d v="2024-08-31T00:00:00"/>
    <s v="SP0015"/>
    <n v="13"/>
    <x v="2"/>
    <x v="1"/>
    <n v="0"/>
    <x v="27"/>
    <x v="2"/>
    <x v="3"/>
    <n v="12"/>
    <n v="15.719999999999999"/>
    <n v="156"/>
    <n v="204.35999999999999"/>
    <x v="25"/>
    <x v="7"/>
    <x v="1"/>
  </r>
  <r>
    <d v="2024-09-04T00:00:00"/>
    <s v="SP0002"/>
    <n v="1"/>
    <x v="2"/>
    <x v="1"/>
    <n v="0"/>
    <x v="29"/>
    <x v="3"/>
    <x v="1"/>
    <n v="104"/>
    <n v="138.80000000000001"/>
    <n v="104"/>
    <n v="138.80000000000001"/>
    <x v="3"/>
    <x v="8"/>
    <x v="1"/>
  </r>
  <r>
    <d v="2024-09-06T00:00:00"/>
    <s v="SP0005"/>
    <n v="12"/>
    <x v="0"/>
    <x v="0"/>
    <n v="0"/>
    <x v="24"/>
    <x v="3"/>
    <x v="0"/>
    <n v="134"/>
    <n v="156.61000000000001"/>
    <n v="1608"/>
    <n v="1879.3200000000002"/>
    <x v="16"/>
    <x v="8"/>
    <x v="1"/>
  </r>
  <r>
    <d v="2024-09-09T00:00:00"/>
    <s v="SP0041"/>
    <n v="9"/>
    <x v="2"/>
    <x v="0"/>
    <n v="0"/>
    <x v="41"/>
    <x v="1"/>
    <x v="0"/>
    <n v="133"/>
    <n v="181.88"/>
    <n v="1197"/>
    <n v="1636.92"/>
    <x v="4"/>
    <x v="8"/>
    <x v="1"/>
  </r>
  <r>
    <d v="2024-09-09T00:00:00"/>
    <s v="SP0003"/>
    <n v="3"/>
    <x v="2"/>
    <x v="0"/>
    <n v="0"/>
    <x v="6"/>
    <x v="3"/>
    <x v="1"/>
    <n v="74"/>
    <n v="80.94"/>
    <n v="222"/>
    <n v="242.82"/>
    <x v="4"/>
    <x v="8"/>
    <x v="1"/>
  </r>
  <r>
    <d v="2024-09-10T00:00:00"/>
    <s v="SP0035"/>
    <n v="15"/>
    <x v="1"/>
    <x v="1"/>
    <n v="0"/>
    <x v="4"/>
    <x v="4"/>
    <x v="3"/>
    <n v="5"/>
    <n v="6.7"/>
    <n v="75"/>
    <n v="100.5"/>
    <x v="26"/>
    <x v="8"/>
    <x v="1"/>
  </r>
  <r>
    <d v="2024-09-10T00:00:00"/>
    <s v="SP0038"/>
    <n v="4"/>
    <x v="2"/>
    <x v="1"/>
    <n v="0"/>
    <x v="1"/>
    <x v="1"/>
    <x v="1"/>
    <n v="75"/>
    <n v="81.92"/>
    <n v="300"/>
    <n v="327.68"/>
    <x v="26"/>
    <x v="8"/>
    <x v="1"/>
  </r>
  <r>
    <d v="2024-09-14T00:00:00"/>
    <s v="SP0029"/>
    <n v="3"/>
    <x v="2"/>
    <x v="1"/>
    <n v="0"/>
    <x v="19"/>
    <x v="4"/>
    <x v="2"/>
    <n v="45"/>
    <n v="51.11"/>
    <n v="135"/>
    <n v="153.32999999999998"/>
    <x v="29"/>
    <x v="8"/>
    <x v="1"/>
  </r>
  <r>
    <d v="2024-09-15T00:00:00"/>
    <s v="SP0037"/>
    <n v="15"/>
    <x v="1"/>
    <x v="0"/>
    <n v="0"/>
    <x v="8"/>
    <x v="1"/>
    <x v="1"/>
    <n v="67"/>
    <n v="88.76"/>
    <n v="1005"/>
    <n v="1331.4"/>
    <x v="17"/>
    <x v="8"/>
    <x v="1"/>
  </r>
  <r>
    <d v="2024-09-18T00:00:00"/>
    <s v="SP0026"/>
    <n v="14"/>
    <x v="1"/>
    <x v="1"/>
    <n v="0"/>
    <x v="42"/>
    <x v="4"/>
    <x v="3"/>
    <n v="18"/>
    <n v="24.66"/>
    <n v="252"/>
    <n v="345.24"/>
    <x v="7"/>
    <x v="8"/>
    <x v="1"/>
  </r>
  <r>
    <d v="2024-09-19T00:00:00"/>
    <s v="SP0033"/>
    <n v="8"/>
    <x v="0"/>
    <x v="1"/>
    <n v="0"/>
    <x v="38"/>
    <x v="4"/>
    <x v="1"/>
    <n v="95"/>
    <n v="114.7"/>
    <n v="760"/>
    <n v="917.6"/>
    <x v="8"/>
    <x v="8"/>
    <x v="1"/>
  </r>
  <r>
    <d v="2024-09-20T00:00:00"/>
    <s v="SP0033"/>
    <n v="6"/>
    <x v="2"/>
    <x v="0"/>
    <n v="0"/>
    <x v="38"/>
    <x v="4"/>
    <x v="1"/>
    <n v="95"/>
    <n v="114.7"/>
    <n v="570"/>
    <n v="688.2"/>
    <x v="9"/>
    <x v="8"/>
    <x v="1"/>
  </r>
  <r>
    <d v="2024-09-20T00:00:00"/>
    <s v="SP0001"/>
    <n v="10"/>
    <x v="2"/>
    <x v="0"/>
    <n v="0"/>
    <x v="16"/>
    <x v="3"/>
    <x v="1"/>
    <n v="96"/>
    <n v="108.88"/>
    <n v="960"/>
    <n v="1088.8"/>
    <x v="9"/>
    <x v="8"/>
    <x v="1"/>
  </r>
  <r>
    <d v="2024-09-21T00:00:00"/>
    <s v="SP0018"/>
    <n v="14"/>
    <x v="1"/>
    <x v="0"/>
    <n v="0"/>
    <x v="30"/>
    <x v="2"/>
    <x v="3"/>
    <n v="37"/>
    <n v="47.21"/>
    <n v="518"/>
    <n v="660.94"/>
    <x v="10"/>
    <x v="8"/>
    <x v="1"/>
  </r>
  <r>
    <d v="2024-09-21T00:00:00"/>
    <s v="SP0026"/>
    <n v="5"/>
    <x v="2"/>
    <x v="1"/>
    <n v="0"/>
    <x v="42"/>
    <x v="4"/>
    <x v="3"/>
    <n v="18"/>
    <n v="24.66"/>
    <n v="90"/>
    <n v="123.3"/>
    <x v="10"/>
    <x v="8"/>
    <x v="1"/>
  </r>
  <r>
    <d v="2024-09-22T00:00:00"/>
    <s v="SP0043"/>
    <n v="12"/>
    <x v="1"/>
    <x v="0"/>
    <n v="0"/>
    <x v="23"/>
    <x v="1"/>
    <x v="1"/>
    <n v="67"/>
    <n v="86.08"/>
    <n v="804"/>
    <n v="1032.96"/>
    <x v="18"/>
    <x v="8"/>
    <x v="1"/>
  </r>
  <r>
    <d v="2024-09-23T00:00:00"/>
    <s v="SP0012"/>
    <n v="12"/>
    <x v="2"/>
    <x v="0"/>
    <n v="0"/>
    <x v="35"/>
    <x v="2"/>
    <x v="1"/>
    <n v="76"/>
    <n v="94.17"/>
    <n v="912"/>
    <n v="1130.04"/>
    <x v="19"/>
    <x v="8"/>
    <x v="1"/>
  </r>
  <r>
    <d v="2024-09-24T00:00:00"/>
    <s v="SP0032"/>
    <n v="14"/>
    <x v="2"/>
    <x v="0"/>
    <n v="0"/>
    <x v="18"/>
    <x v="4"/>
    <x v="1"/>
    <n v="88"/>
    <n v="118.48"/>
    <n v="1232"/>
    <n v="1658.72"/>
    <x v="27"/>
    <x v="8"/>
    <x v="1"/>
  </r>
  <r>
    <d v="2024-09-24T00:00:00"/>
    <s v="SP0032"/>
    <n v="8"/>
    <x v="2"/>
    <x v="1"/>
    <n v="0"/>
    <x v="18"/>
    <x v="4"/>
    <x v="1"/>
    <n v="88"/>
    <n v="118.48"/>
    <n v="704"/>
    <n v="947.84"/>
    <x v="27"/>
    <x v="8"/>
    <x v="1"/>
  </r>
  <r>
    <d v="2024-09-27T00:00:00"/>
    <s v="SP0036"/>
    <n v="4"/>
    <x v="2"/>
    <x v="1"/>
    <n v="0"/>
    <x v="43"/>
    <x v="4"/>
    <x v="1"/>
    <n v="86"/>
    <n v="98.3"/>
    <n v="344"/>
    <n v="393.2"/>
    <x v="13"/>
    <x v="8"/>
    <x v="1"/>
  </r>
  <r>
    <d v="2024-09-27T00:00:00"/>
    <s v="SP0044"/>
    <n v="9"/>
    <x v="2"/>
    <x v="1"/>
    <n v="0"/>
    <x v="11"/>
    <x v="1"/>
    <x v="1"/>
    <n v="76"/>
    <n v="83.08"/>
    <n v="684"/>
    <n v="747.72"/>
    <x v="13"/>
    <x v="8"/>
    <x v="1"/>
  </r>
  <r>
    <d v="2024-09-27T00:00:00"/>
    <s v="SP0038"/>
    <n v="3"/>
    <x v="0"/>
    <x v="1"/>
    <n v="0"/>
    <x v="1"/>
    <x v="1"/>
    <x v="1"/>
    <n v="75"/>
    <n v="81.92"/>
    <n v="225"/>
    <n v="245.76"/>
    <x v="13"/>
    <x v="8"/>
    <x v="1"/>
  </r>
  <r>
    <d v="2024-09-29T00:00:00"/>
    <s v="SP0034"/>
    <n v="13"/>
    <x v="2"/>
    <x v="0"/>
    <n v="0"/>
    <x v="13"/>
    <x v="4"/>
    <x v="2"/>
    <n v="57"/>
    <n v="56.3"/>
    <n v="741"/>
    <n v="731.9"/>
    <x v="28"/>
    <x v="8"/>
    <x v="1"/>
  </r>
  <r>
    <d v="2024-10-03T00:00:00"/>
    <s v="SP0011"/>
    <n v="5"/>
    <x v="2"/>
    <x v="1"/>
    <n v="0"/>
    <x v="31"/>
    <x v="2"/>
    <x v="2"/>
    <n v="43"/>
    <n v="48.4"/>
    <n v="215"/>
    <n v="242"/>
    <x v="2"/>
    <x v="9"/>
    <x v="1"/>
  </r>
  <r>
    <d v="2024-10-04T00:00:00"/>
    <s v="SP0007"/>
    <n v="15"/>
    <x v="2"/>
    <x v="0"/>
    <n v="0"/>
    <x v="36"/>
    <x v="3"/>
    <x v="2"/>
    <n v="43"/>
    <n v="49.730000000000004"/>
    <n v="645"/>
    <n v="745.95"/>
    <x v="3"/>
    <x v="9"/>
    <x v="1"/>
  </r>
  <r>
    <d v="2024-10-06T00:00:00"/>
    <s v="SP0035"/>
    <n v="1"/>
    <x v="2"/>
    <x v="0"/>
    <n v="0"/>
    <x v="4"/>
    <x v="4"/>
    <x v="3"/>
    <n v="5"/>
    <n v="6.7"/>
    <n v="5"/>
    <n v="6.7"/>
    <x v="16"/>
    <x v="9"/>
    <x v="1"/>
  </r>
  <r>
    <d v="2024-10-09T00:00:00"/>
    <s v="SP0038"/>
    <n v="14"/>
    <x v="1"/>
    <x v="0"/>
    <n v="0"/>
    <x v="1"/>
    <x v="1"/>
    <x v="1"/>
    <n v="75"/>
    <n v="81.92"/>
    <n v="1050"/>
    <n v="1146.8800000000001"/>
    <x v="4"/>
    <x v="9"/>
    <x v="1"/>
  </r>
  <r>
    <d v="2024-10-10T00:00:00"/>
    <s v="SP0019"/>
    <n v="9"/>
    <x v="2"/>
    <x v="0"/>
    <n v="0"/>
    <x v="40"/>
    <x v="2"/>
    <x v="0"/>
    <n v="143"/>
    <n v="219"/>
    <n v="1287"/>
    <n v="1971"/>
    <x v="26"/>
    <x v="9"/>
    <x v="1"/>
  </r>
  <r>
    <d v="2024-10-10T00:00:00"/>
    <s v="SP0044"/>
    <n v="12"/>
    <x v="1"/>
    <x v="0"/>
    <n v="0"/>
    <x v="11"/>
    <x v="1"/>
    <x v="1"/>
    <n v="76"/>
    <n v="83.08"/>
    <n v="912"/>
    <n v="996.96"/>
    <x v="26"/>
    <x v="9"/>
    <x v="1"/>
  </r>
  <r>
    <d v="2024-10-11T00:00:00"/>
    <s v="SP0008"/>
    <n v="10"/>
    <x v="2"/>
    <x v="0"/>
    <n v="0"/>
    <x v="25"/>
    <x v="3"/>
    <x v="1"/>
    <n v="87"/>
    <n v="92.62"/>
    <n v="870"/>
    <n v="926.2"/>
    <x v="5"/>
    <x v="9"/>
    <x v="1"/>
  </r>
  <r>
    <d v="2024-10-13T00:00:00"/>
    <s v="SP0002"/>
    <n v="15"/>
    <x v="1"/>
    <x v="0"/>
    <n v="0"/>
    <x v="29"/>
    <x v="3"/>
    <x v="1"/>
    <n v="104"/>
    <n v="138.80000000000001"/>
    <n v="1560"/>
    <n v="2082"/>
    <x v="22"/>
    <x v="9"/>
    <x v="1"/>
  </r>
  <r>
    <d v="2024-10-14T00:00:00"/>
    <s v="SP0044"/>
    <n v="15"/>
    <x v="0"/>
    <x v="0"/>
    <n v="0"/>
    <x v="11"/>
    <x v="1"/>
    <x v="1"/>
    <n v="76"/>
    <n v="83.08"/>
    <n v="1140"/>
    <n v="1246.2"/>
    <x v="29"/>
    <x v="9"/>
    <x v="1"/>
  </r>
  <r>
    <d v="2024-10-15T00:00:00"/>
    <s v="SP0015"/>
    <n v="10"/>
    <x v="2"/>
    <x v="1"/>
    <n v="0"/>
    <x v="27"/>
    <x v="2"/>
    <x v="3"/>
    <n v="12"/>
    <n v="15.719999999999999"/>
    <n v="120"/>
    <n v="157.19999999999999"/>
    <x v="17"/>
    <x v="9"/>
    <x v="1"/>
  </r>
  <r>
    <d v="2024-10-16T00:00:00"/>
    <s v="SP0036"/>
    <n v="3"/>
    <x v="1"/>
    <x v="0"/>
    <n v="0"/>
    <x v="43"/>
    <x v="4"/>
    <x v="1"/>
    <n v="86"/>
    <n v="98.3"/>
    <n v="258"/>
    <n v="294.89999999999998"/>
    <x v="23"/>
    <x v="9"/>
    <x v="1"/>
  </r>
  <r>
    <d v="2024-10-23T00:00:00"/>
    <s v="SP0024"/>
    <n v="14"/>
    <x v="1"/>
    <x v="1"/>
    <n v="0"/>
    <x v="0"/>
    <x v="0"/>
    <x v="0"/>
    <n v="148"/>
    <n v="158.96"/>
    <n v="2072"/>
    <n v="2225.44"/>
    <x v="19"/>
    <x v="9"/>
    <x v="1"/>
  </r>
  <r>
    <d v="2024-10-30T00:00:00"/>
    <s v="SP0042"/>
    <n v="3"/>
    <x v="2"/>
    <x v="1"/>
    <n v="0"/>
    <x v="10"/>
    <x v="1"/>
    <x v="0"/>
    <n v="123"/>
    <n v="170"/>
    <n v="369"/>
    <n v="510"/>
    <x v="24"/>
    <x v="9"/>
    <x v="1"/>
  </r>
  <r>
    <d v="2024-10-31T00:00:00"/>
    <s v="SP0038"/>
    <n v="8"/>
    <x v="2"/>
    <x v="0"/>
    <n v="0"/>
    <x v="1"/>
    <x v="1"/>
    <x v="1"/>
    <n v="75"/>
    <n v="81.92"/>
    <n v="600"/>
    <n v="655.36"/>
    <x v="25"/>
    <x v="9"/>
    <x v="1"/>
  </r>
  <r>
    <d v="2024-11-01T00:00:00"/>
    <s v="SP0012"/>
    <n v="15"/>
    <x v="0"/>
    <x v="0"/>
    <n v="0"/>
    <x v="35"/>
    <x v="2"/>
    <x v="1"/>
    <n v="76"/>
    <n v="94.17"/>
    <n v="1140"/>
    <n v="1412.55"/>
    <x v="0"/>
    <x v="10"/>
    <x v="1"/>
  </r>
  <r>
    <d v="2024-11-02T00:00:00"/>
    <s v="SP0015"/>
    <n v="15"/>
    <x v="0"/>
    <x v="1"/>
    <n v="0"/>
    <x v="27"/>
    <x v="2"/>
    <x v="3"/>
    <n v="12"/>
    <n v="15.719999999999999"/>
    <n v="180"/>
    <n v="235.79999999999998"/>
    <x v="1"/>
    <x v="10"/>
    <x v="1"/>
  </r>
  <r>
    <d v="2024-11-02T00:00:00"/>
    <s v="SP0030"/>
    <n v="15"/>
    <x v="2"/>
    <x v="1"/>
    <n v="0"/>
    <x v="28"/>
    <x v="4"/>
    <x v="0"/>
    <n v="152"/>
    <n v="199.28"/>
    <n v="2280"/>
    <n v="2989.2"/>
    <x v="1"/>
    <x v="10"/>
    <x v="1"/>
  </r>
  <r>
    <d v="2024-11-02T00:00:00"/>
    <s v="SP0035"/>
    <n v="5"/>
    <x v="2"/>
    <x v="1"/>
    <n v="0"/>
    <x v="4"/>
    <x v="4"/>
    <x v="3"/>
    <n v="5"/>
    <n v="6.7"/>
    <n v="25"/>
    <n v="33.5"/>
    <x v="1"/>
    <x v="10"/>
    <x v="1"/>
  </r>
  <r>
    <d v="2024-11-03T00:00:00"/>
    <s v="SP0020"/>
    <n v="11"/>
    <x v="1"/>
    <x v="0"/>
    <n v="0"/>
    <x v="14"/>
    <x v="0"/>
    <x v="2"/>
    <n v="64"/>
    <n v="77.25"/>
    <n v="704"/>
    <n v="849.75"/>
    <x v="2"/>
    <x v="10"/>
    <x v="1"/>
  </r>
  <r>
    <d v="2024-11-04T00:00:00"/>
    <s v="SP0008"/>
    <n v="10"/>
    <x v="2"/>
    <x v="0"/>
    <n v="0"/>
    <x v="25"/>
    <x v="3"/>
    <x v="1"/>
    <n v="87"/>
    <n v="92.62"/>
    <n v="870"/>
    <n v="926.2"/>
    <x v="3"/>
    <x v="10"/>
    <x v="1"/>
  </r>
  <r>
    <d v="2024-11-05T00:00:00"/>
    <s v="SP0019"/>
    <n v="15"/>
    <x v="2"/>
    <x v="1"/>
    <n v="0"/>
    <x v="40"/>
    <x v="2"/>
    <x v="0"/>
    <n v="143"/>
    <n v="219"/>
    <n v="2145"/>
    <n v="3285"/>
    <x v="15"/>
    <x v="10"/>
    <x v="1"/>
  </r>
  <r>
    <d v="2024-11-06T00:00:00"/>
    <s v="SP0043"/>
    <n v="13"/>
    <x v="2"/>
    <x v="1"/>
    <n v="0"/>
    <x v="23"/>
    <x v="1"/>
    <x v="1"/>
    <n v="67"/>
    <n v="86.08"/>
    <n v="871"/>
    <n v="1119.04"/>
    <x v="16"/>
    <x v="10"/>
    <x v="1"/>
  </r>
  <r>
    <d v="2024-11-06T00:00:00"/>
    <s v="SP0015"/>
    <n v="13"/>
    <x v="1"/>
    <x v="0"/>
    <n v="0"/>
    <x v="27"/>
    <x v="2"/>
    <x v="3"/>
    <n v="12"/>
    <n v="15.719999999999999"/>
    <n v="156"/>
    <n v="204.35999999999999"/>
    <x v="16"/>
    <x v="10"/>
    <x v="1"/>
  </r>
  <r>
    <d v="2024-11-06T00:00:00"/>
    <s v="SP0042"/>
    <n v="13"/>
    <x v="2"/>
    <x v="1"/>
    <n v="0"/>
    <x v="10"/>
    <x v="1"/>
    <x v="0"/>
    <n v="123"/>
    <n v="170"/>
    <n v="1599"/>
    <n v="2210"/>
    <x v="16"/>
    <x v="10"/>
    <x v="1"/>
  </r>
  <r>
    <d v="2024-11-07T00:00:00"/>
    <s v="SP0040"/>
    <n v="13"/>
    <x v="1"/>
    <x v="1"/>
    <n v="0"/>
    <x v="17"/>
    <x v="1"/>
    <x v="1"/>
    <n v="94"/>
    <n v="114.2"/>
    <n v="1222"/>
    <n v="1484.6000000000001"/>
    <x v="20"/>
    <x v="10"/>
    <x v="1"/>
  </r>
  <r>
    <d v="2024-11-08T00:00:00"/>
    <s v="SP0036"/>
    <n v="11"/>
    <x v="0"/>
    <x v="1"/>
    <n v="0"/>
    <x v="43"/>
    <x v="4"/>
    <x v="1"/>
    <n v="86"/>
    <n v="98.3"/>
    <n v="946"/>
    <n v="1081.3"/>
    <x v="21"/>
    <x v="10"/>
    <x v="1"/>
  </r>
  <r>
    <d v="2024-11-08T00:00:00"/>
    <s v="SP0019"/>
    <n v="10"/>
    <x v="0"/>
    <x v="0"/>
    <n v="0"/>
    <x v="40"/>
    <x v="2"/>
    <x v="0"/>
    <n v="143"/>
    <n v="219"/>
    <n v="1430"/>
    <n v="2190"/>
    <x v="21"/>
    <x v="10"/>
    <x v="1"/>
  </r>
  <r>
    <d v="2024-11-09T00:00:00"/>
    <s v="SP0027"/>
    <n v="8"/>
    <x v="1"/>
    <x v="1"/>
    <n v="0"/>
    <x v="26"/>
    <x v="4"/>
    <x v="2"/>
    <n v="48"/>
    <n v="55.120000000000005"/>
    <n v="384"/>
    <n v="440.96000000000004"/>
    <x v="4"/>
    <x v="10"/>
    <x v="1"/>
  </r>
  <r>
    <d v="2024-11-10T00:00:00"/>
    <s v="SP0018"/>
    <n v="7"/>
    <x v="2"/>
    <x v="0"/>
    <n v="0"/>
    <x v="30"/>
    <x v="2"/>
    <x v="3"/>
    <n v="37"/>
    <n v="47.21"/>
    <n v="259"/>
    <n v="330.47"/>
    <x v="26"/>
    <x v="10"/>
    <x v="1"/>
  </r>
  <r>
    <d v="2024-11-13T00:00:00"/>
    <s v="SP0027"/>
    <n v="10"/>
    <x v="0"/>
    <x v="1"/>
    <n v="0"/>
    <x v="26"/>
    <x v="4"/>
    <x v="2"/>
    <n v="48"/>
    <n v="55.120000000000005"/>
    <n v="480"/>
    <n v="551.20000000000005"/>
    <x v="22"/>
    <x v="10"/>
    <x v="1"/>
  </r>
  <r>
    <d v="2024-11-14T00:00:00"/>
    <s v="SP0002"/>
    <n v="1"/>
    <x v="2"/>
    <x v="1"/>
    <n v="0"/>
    <x v="29"/>
    <x v="3"/>
    <x v="1"/>
    <n v="104"/>
    <n v="138.80000000000001"/>
    <n v="104"/>
    <n v="138.80000000000001"/>
    <x v="29"/>
    <x v="10"/>
    <x v="1"/>
  </r>
  <r>
    <d v="2024-11-15T00:00:00"/>
    <s v="SP0012"/>
    <n v="14"/>
    <x v="2"/>
    <x v="1"/>
    <n v="0"/>
    <x v="35"/>
    <x v="2"/>
    <x v="1"/>
    <n v="76"/>
    <n v="94.17"/>
    <n v="1064"/>
    <n v="1318.38"/>
    <x v="17"/>
    <x v="10"/>
    <x v="1"/>
  </r>
  <r>
    <d v="2024-11-16T00:00:00"/>
    <s v="SP0017"/>
    <n v="8"/>
    <x v="1"/>
    <x v="0"/>
    <n v="0"/>
    <x v="39"/>
    <x v="2"/>
    <x v="0"/>
    <n v="133"/>
    <n v="158.78"/>
    <n v="1064"/>
    <n v="1270.24"/>
    <x v="23"/>
    <x v="10"/>
    <x v="1"/>
  </r>
  <r>
    <d v="2024-11-18T00:00:00"/>
    <s v="SP0034"/>
    <n v="8"/>
    <x v="2"/>
    <x v="1"/>
    <n v="0"/>
    <x v="13"/>
    <x v="4"/>
    <x v="2"/>
    <n v="57"/>
    <n v="56.3"/>
    <n v="456"/>
    <n v="450.4"/>
    <x v="7"/>
    <x v="10"/>
    <x v="1"/>
  </r>
  <r>
    <d v="2024-11-21T00:00:00"/>
    <s v="SP0020"/>
    <n v="6"/>
    <x v="2"/>
    <x v="1"/>
    <n v="0"/>
    <x v="14"/>
    <x v="0"/>
    <x v="2"/>
    <n v="64"/>
    <n v="77.25"/>
    <n v="384"/>
    <n v="463.5"/>
    <x v="10"/>
    <x v="10"/>
    <x v="1"/>
  </r>
  <r>
    <d v="2024-11-23T00:00:00"/>
    <s v="SP0036"/>
    <n v="12"/>
    <x v="1"/>
    <x v="0"/>
    <n v="0"/>
    <x v="43"/>
    <x v="4"/>
    <x v="1"/>
    <n v="86"/>
    <n v="98.3"/>
    <n v="1032"/>
    <n v="1179.5999999999999"/>
    <x v="19"/>
    <x v="10"/>
    <x v="1"/>
  </r>
  <r>
    <d v="2024-11-25T00:00:00"/>
    <s v="SP0004"/>
    <n v="5"/>
    <x v="2"/>
    <x v="1"/>
    <n v="0"/>
    <x v="3"/>
    <x v="3"/>
    <x v="2"/>
    <n v="42"/>
    <n v="47.84"/>
    <n v="210"/>
    <n v="239.20000000000002"/>
    <x v="11"/>
    <x v="10"/>
    <x v="1"/>
  </r>
  <r>
    <d v="2024-11-26T00:00:00"/>
    <s v="SP0032"/>
    <n v="5"/>
    <x v="2"/>
    <x v="0"/>
    <n v="0"/>
    <x v="18"/>
    <x v="4"/>
    <x v="1"/>
    <n v="88"/>
    <n v="118.48"/>
    <n v="440"/>
    <n v="592.4"/>
    <x v="12"/>
    <x v="10"/>
    <x v="1"/>
  </r>
  <r>
    <d v="2024-11-27T00:00:00"/>
    <s v="SP0034"/>
    <n v="15"/>
    <x v="2"/>
    <x v="0"/>
    <n v="0"/>
    <x v="13"/>
    <x v="4"/>
    <x v="2"/>
    <n v="57"/>
    <n v="56.3"/>
    <n v="855"/>
    <n v="844.5"/>
    <x v="13"/>
    <x v="10"/>
    <x v="1"/>
  </r>
  <r>
    <d v="2024-11-28T00:00:00"/>
    <s v="SP0031"/>
    <n v="8"/>
    <x v="2"/>
    <x v="1"/>
    <n v="0"/>
    <x v="5"/>
    <x v="4"/>
    <x v="1"/>
    <n v="95"/>
    <n v="106.16"/>
    <n v="760"/>
    <n v="849.28"/>
    <x v="14"/>
    <x v="10"/>
    <x v="1"/>
  </r>
  <r>
    <d v="2024-11-30T00:00:00"/>
    <s v="SP0015"/>
    <n v="2"/>
    <x v="2"/>
    <x v="0"/>
    <n v="0"/>
    <x v="27"/>
    <x v="2"/>
    <x v="3"/>
    <n v="12"/>
    <n v="15.719999999999999"/>
    <n v="24"/>
    <n v="31.439999999999998"/>
    <x v="24"/>
    <x v="10"/>
    <x v="1"/>
  </r>
  <r>
    <d v="2024-12-03T00:00:00"/>
    <s v="SP0028"/>
    <n v="5"/>
    <x v="0"/>
    <x v="1"/>
    <n v="0"/>
    <x v="33"/>
    <x v="4"/>
    <x v="3"/>
    <n v="37"/>
    <n v="39.81"/>
    <n v="185"/>
    <n v="199.05"/>
    <x v="2"/>
    <x v="11"/>
    <x v="1"/>
  </r>
  <r>
    <d v="2024-12-04T00:00:00"/>
    <s v="SP0026"/>
    <n v="10"/>
    <x v="2"/>
    <x v="1"/>
    <n v="0"/>
    <x v="42"/>
    <x v="4"/>
    <x v="3"/>
    <n v="18"/>
    <n v="24.66"/>
    <n v="180"/>
    <n v="246.6"/>
    <x v="3"/>
    <x v="11"/>
    <x v="1"/>
  </r>
  <r>
    <d v="2024-12-04T00:00:00"/>
    <s v="SP0044"/>
    <n v="15"/>
    <x v="2"/>
    <x v="1"/>
    <n v="0"/>
    <x v="11"/>
    <x v="1"/>
    <x v="1"/>
    <n v="76"/>
    <n v="83.08"/>
    <n v="1140"/>
    <n v="1246.2"/>
    <x v="3"/>
    <x v="11"/>
    <x v="1"/>
  </r>
  <r>
    <d v="2024-12-07T00:00:00"/>
    <s v="SP0038"/>
    <n v="12"/>
    <x v="2"/>
    <x v="1"/>
    <n v="0"/>
    <x v="1"/>
    <x v="1"/>
    <x v="1"/>
    <n v="75"/>
    <n v="81.92"/>
    <n v="900"/>
    <n v="983.04"/>
    <x v="20"/>
    <x v="11"/>
    <x v="1"/>
  </r>
  <r>
    <d v="2024-12-07T00:00:00"/>
    <s v="SP0016"/>
    <n v="13"/>
    <x v="2"/>
    <x v="0"/>
    <n v="0"/>
    <x v="21"/>
    <x v="2"/>
    <x v="3"/>
    <n v="13"/>
    <n v="16.64"/>
    <n v="169"/>
    <n v="216.32"/>
    <x v="20"/>
    <x v="11"/>
    <x v="1"/>
  </r>
  <r>
    <d v="2024-12-07T00:00:00"/>
    <s v="SP0038"/>
    <n v="5"/>
    <x v="2"/>
    <x v="1"/>
    <n v="0"/>
    <x v="1"/>
    <x v="1"/>
    <x v="1"/>
    <n v="75"/>
    <n v="81.92"/>
    <n v="375"/>
    <n v="409.6"/>
    <x v="20"/>
    <x v="11"/>
    <x v="1"/>
  </r>
  <r>
    <d v="2024-12-11T00:00:00"/>
    <s v="SP0027"/>
    <n v="5"/>
    <x v="2"/>
    <x v="0"/>
    <n v="0"/>
    <x v="26"/>
    <x v="4"/>
    <x v="2"/>
    <n v="48"/>
    <n v="55.120000000000005"/>
    <n v="240"/>
    <n v="275.60000000000002"/>
    <x v="5"/>
    <x v="11"/>
    <x v="1"/>
  </r>
  <r>
    <d v="2024-12-11T00:00:00"/>
    <s v="SP0013"/>
    <n v="9"/>
    <x v="0"/>
    <x v="0"/>
    <n v="0"/>
    <x v="2"/>
    <x v="2"/>
    <x v="1"/>
    <n v="116"/>
    <n v="120.08"/>
    <n v="1044"/>
    <n v="1080.72"/>
    <x v="5"/>
    <x v="11"/>
    <x v="1"/>
  </r>
  <r>
    <d v="2024-12-11T00:00:00"/>
    <s v="SP0014"/>
    <n v="10"/>
    <x v="1"/>
    <x v="1"/>
    <n v="0"/>
    <x v="9"/>
    <x v="2"/>
    <x v="1"/>
    <n v="113"/>
    <n v="143.72"/>
    <n v="1130"/>
    <n v="1437.2"/>
    <x v="5"/>
    <x v="11"/>
    <x v="1"/>
  </r>
  <r>
    <d v="2024-12-12T00:00:00"/>
    <s v="SP0030"/>
    <n v="9"/>
    <x v="0"/>
    <x v="1"/>
    <n v="0"/>
    <x v="28"/>
    <x v="4"/>
    <x v="0"/>
    <n v="152"/>
    <n v="199.28"/>
    <n v="1368"/>
    <n v="1793.52"/>
    <x v="6"/>
    <x v="11"/>
    <x v="1"/>
  </r>
  <r>
    <d v="2024-12-12T00:00:00"/>
    <s v="SP0041"/>
    <n v="10"/>
    <x v="0"/>
    <x v="0"/>
    <n v="0"/>
    <x v="41"/>
    <x v="1"/>
    <x v="0"/>
    <n v="133"/>
    <n v="181.88"/>
    <n v="1330"/>
    <n v="1818.8"/>
    <x v="6"/>
    <x v="11"/>
    <x v="1"/>
  </r>
  <r>
    <d v="2024-12-14T00:00:00"/>
    <s v="SP0005"/>
    <n v="4"/>
    <x v="2"/>
    <x v="1"/>
    <n v="0"/>
    <x v="24"/>
    <x v="3"/>
    <x v="0"/>
    <n v="134"/>
    <n v="156.61000000000001"/>
    <n v="536"/>
    <n v="626.44000000000005"/>
    <x v="29"/>
    <x v="11"/>
    <x v="1"/>
  </r>
  <r>
    <d v="2024-12-15T00:00:00"/>
    <s v="SP0009"/>
    <n v="13"/>
    <x v="2"/>
    <x v="0"/>
    <n v="0"/>
    <x v="37"/>
    <x v="3"/>
    <x v="3"/>
    <n v="6"/>
    <n v="7.8599999999999994"/>
    <n v="78"/>
    <n v="102.17999999999999"/>
    <x v="17"/>
    <x v="11"/>
    <x v="1"/>
  </r>
  <r>
    <d v="2024-12-19T00:00:00"/>
    <s v="SP0044"/>
    <n v="7"/>
    <x v="2"/>
    <x v="0"/>
    <n v="0"/>
    <x v="11"/>
    <x v="1"/>
    <x v="1"/>
    <n v="76"/>
    <n v="83.08"/>
    <n v="532"/>
    <n v="581.55999999999995"/>
    <x v="8"/>
    <x v="11"/>
    <x v="1"/>
  </r>
  <r>
    <d v="2024-12-19T00:00:00"/>
    <s v="SP0011"/>
    <n v="14"/>
    <x v="2"/>
    <x v="1"/>
    <n v="0"/>
    <x v="31"/>
    <x v="2"/>
    <x v="2"/>
    <n v="43"/>
    <n v="48.4"/>
    <n v="602"/>
    <n v="677.6"/>
    <x v="8"/>
    <x v="11"/>
    <x v="1"/>
  </r>
  <r>
    <d v="2024-12-19T00:00:00"/>
    <s v="SP0009"/>
    <n v="11"/>
    <x v="1"/>
    <x v="0"/>
    <n v="0"/>
    <x v="37"/>
    <x v="3"/>
    <x v="3"/>
    <n v="6"/>
    <n v="7.8599999999999994"/>
    <n v="66"/>
    <n v="86.46"/>
    <x v="8"/>
    <x v="11"/>
    <x v="1"/>
  </r>
  <r>
    <d v="2024-12-21T00:00:00"/>
    <s v="SP0006"/>
    <n v="10"/>
    <x v="2"/>
    <x v="0"/>
    <n v="0"/>
    <x v="15"/>
    <x v="3"/>
    <x v="1"/>
    <n v="75"/>
    <n v="89.5"/>
    <n v="750"/>
    <n v="895"/>
    <x v="10"/>
    <x v="11"/>
    <x v="1"/>
  </r>
  <r>
    <d v="2024-12-29T00:00:00"/>
    <s v="SP0008"/>
    <n v="15"/>
    <x v="2"/>
    <x v="0"/>
    <n v="0"/>
    <x v="25"/>
    <x v="3"/>
    <x v="1"/>
    <n v="87"/>
    <n v="92.62"/>
    <n v="1305"/>
    <n v="1389.3000000000002"/>
    <x v="28"/>
    <x v="11"/>
    <x v="1"/>
  </r>
  <r>
    <d v="2024-12-29T00:00:00"/>
    <s v="SP0042"/>
    <n v="1"/>
    <x v="0"/>
    <x v="1"/>
    <n v="0"/>
    <x v="10"/>
    <x v="1"/>
    <x v="0"/>
    <n v="123"/>
    <n v="170"/>
    <n v="123"/>
    <n v="170"/>
    <x v="28"/>
    <x v="11"/>
    <x v="1"/>
  </r>
  <r>
    <d v="2024-12-30T00:00:00"/>
    <s v="SP0041"/>
    <n v="14"/>
    <x v="2"/>
    <x v="0"/>
    <n v="0"/>
    <x v="41"/>
    <x v="1"/>
    <x v="0"/>
    <n v="133"/>
    <n v="181.88"/>
    <n v="1862"/>
    <n v="2546.3199999999997"/>
    <x v="24"/>
    <x v="11"/>
    <x v="1"/>
  </r>
  <r>
    <d v="2024-12-31T00:00:00"/>
    <s v="SP0033"/>
    <n v="12"/>
    <x v="1"/>
    <x v="0"/>
    <n v="0"/>
    <x v="38"/>
    <x v="4"/>
    <x v="1"/>
    <n v="95"/>
    <n v="114.7"/>
    <n v="1140"/>
    <n v="1376.4"/>
    <x v="25"/>
    <x v="11"/>
    <x v="1"/>
  </r>
  <r>
    <d v="2024-12-31T00:00:00"/>
    <s v="SP0011"/>
    <n v="6"/>
    <x v="1"/>
    <x v="0"/>
    <n v="0"/>
    <x v="31"/>
    <x v="2"/>
    <x v="2"/>
    <n v="43"/>
    <n v="48.4"/>
    <n v="258"/>
    <n v="290.39999999999998"/>
    <x v="25"/>
    <x v="11"/>
    <x v="1"/>
  </r>
  <r>
    <d v="2024-12-31T00:00:00"/>
    <s v="SP0011"/>
    <n v="3"/>
    <x v="0"/>
    <x v="1"/>
    <n v="0"/>
    <x v="31"/>
    <x v="2"/>
    <x v="2"/>
    <n v="43"/>
    <n v="48.4"/>
    <n v="129"/>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rowGrandTotals="0" itemPrintTitles="1" createdVersion="4" indent="0" compact="0" compactData="0" multipleFieldFilters="0" chartFormat="3">
  <location ref="AI2:AJ4" firstHeaderRow="1" firstDataRow="1" firstDataCol="1"/>
  <pivotFields count="16">
    <pivotField compact="0" numFmtId="14" outline="0" showAll="0"/>
    <pivotField compact="0" outline="0" showAll="0"/>
    <pivotField compact="0" outline="0" showAll="0"/>
    <pivotField compact="0" outline="0" showAll="0">
      <items count="4">
        <item x="2"/>
        <item x="0"/>
        <item x="1"/>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2">
    <i>
      <x/>
    </i>
    <i>
      <x v="1"/>
    </i>
  </rowItems>
  <colItems count="1">
    <i/>
  </colItems>
  <dataFields count="1">
    <dataField name="Sum of Tiền Bán " fld="12" baseField="0" baseItem="0" numFmtId="164"/>
  </dataFields>
  <formats count="1">
    <format dxfId="0">
      <pivotArea outline="0" collapsedLevelsAreSubtotals="1" fieldPosition="0">
        <references count="1">
          <reference field="4294967294" count="1" selected="0">
            <x v="0"/>
          </reference>
        </references>
      </pivotArea>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rowGrandTotals="0" itemPrintTitles="1" createdVersion="4" indent="0" compact="0" compactData="0" multipleFieldFilters="0" chartFormat="3">
  <location ref="AF2:AG5" firstHeaderRow="1" firstDataRow="1" firstDataCol="1"/>
  <pivotFields count="16">
    <pivotField compact="0" numFmtId="14" outline="0" showAll="0"/>
    <pivotField compact="0" outline="0" showAll="0"/>
    <pivotField compact="0" outline="0" showAll="0"/>
    <pivotField axis="axisRow" compact="0" outline="0" showAll="0">
      <items count="4">
        <item x="2"/>
        <item x="0"/>
        <item x="1"/>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3"/>
  </rowFields>
  <rowItems count="3">
    <i>
      <x/>
    </i>
    <i>
      <x v="1"/>
    </i>
    <i>
      <x v="2"/>
    </i>
  </rowItems>
  <colItems count="1">
    <i/>
  </colItems>
  <dataFields count="1">
    <dataField name="Sum of Tiền Bán " fld="12" baseField="0" baseItem="0" numFmtId="164"/>
  </dataFields>
  <formats count="1">
    <format dxfId="1">
      <pivotArea outline="0" collapsedLevelsAreSubtotals="1" fieldPosition="0">
        <references count="1">
          <reference field="4294967294" count="1" selected="0">
            <x v="0"/>
          </reference>
        </references>
      </pivotArea>
    </format>
  </format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chartFormat="4">
  <location ref="E2:F34" firstHeaderRow="1" firstDataRow="1" firstDataCol="1"/>
  <pivotFields count="16">
    <pivotField numFmtId="14" showAll="0"/>
    <pivotField showAll="0"/>
    <pivotField showAll="0"/>
    <pivotField showAll="0">
      <items count="4">
        <item x="2"/>
        <item x="0"/>
        <item x="1"/>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iền Bán " fld="12" baseField="0" baseItem="0" numFmtId="164"/>
  </dataFields>
  <formats count="1">
    <format dxfId="2">
      <pivotArea outline="0" collapsedLevelsAreSubtotals="1" fieldPosition="0">
        <references count="1">
          <reference field="4294967294" count="1" selected="0">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C3" firstHeaderRow="0" firstDataRow="1" firstDataCol="0"/>
  <pivotFields count="16">
    <pivotField numFmtId="14" showAll="0"/>
    <pivotField showAll="0"/>
    <pivotField showAll="0"/>
    <pivotField showAll="0">
      <items count="4">
        <item x="2"/>
        <item x="0"/>
        <item x="1"/>
        <item t="default"/>
      </items>
    </pivotField>
    <pivotField showAll="0">
      <items count="3">
        <item x="0"/>
        <item x="1"/>
        <item t="default"/>
      </items>
    </pivotField>
    <pivotField showAll="0"/>
    <pivotField showAll="0"/>
    <pivotField showAll="0"/>
    <pivotField showAll="0"/>
    <pivotField showAll="0"/>
    <pivotField showAll="0"/>
    <pivotField dataField="1" showAll="0"/>
    <pivotField dataField="1"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iền Mua " fld="11" baseField="0" baseItem="0" numFmtId="164"/>
    <dataField name="Sum of Tiền Bán " fld="12" baseField="0" baseItem="0" numFmtId="164"/>
  </dataFields>
  <formats count="2">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itemPrintTitles="1" createdVersion="4" indent="0" showHeaders="0" compact="0" compactData="0" multipleFieldFilters="0">
  <location ref="R2:S7" firstHeaderRow="1" firstDataRow="1" firstDataCol="1"/>
  <pivotFields count="16">
    <pivotField compact="0" numFmtId="14" outline="0" showAll="0"/>
    <pivotField compact="0" outline="0" showAll="0"/>
    <pivotField compact="0" outline="0" showAll="0"/>
    <pivotField compact="0" outline="0" showAll="0">
      <items count="4">
        <item x="2"/>
        <item x="0"/>
        <item x="1"/>
        <item t="default"/>
      </items>
    </pivotField>
    <pivotField compact="0" outline="0" showAll="0">
      <items count="3">
        <item x="0"/>
        <item x="1"/>
        <item t="default"/>
      </items>
    </pivotField>
    <pivotField compact="0" outline="0" showAll="0"/>
    <pivotField compact="0" outline="0" showAll="0"/>
    <pivotField axis="axisRow" compact="0" outline="0" showAll="0">
      <items count="6">
        <item x="3"/>
        <item x="2"/>
        <item x="0"/>
        <item x="4"/>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5">
    <i>
      <x/>
    </i>
    <i>
      <x v="1"/>
    </i>
    <i>
      <x v="2"/>
    </i>
    <i>
      <x v="3"/>
    </i>
    <i>
      <x v="4"/>
    </i>
  </rowItems>
  <colItems count="1">
    <i/>
  </colItems>
  <dataFields count="1">
    <dataField name="Sum of Tiền Bán " fld="12" baseField="0" baseItem="0" numFmtId="164"/>
  </dataFields>
  <formats count="1">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itemPrintTitles="1" createdVersion="4" indent="0" compact="0" compactData="0" multipleFieldFilters="0">
  <location ref="X2:AA46" firstHeaderRow="0" firstDataRow="1" firstDataCol="2"/>
  <pivotFields count="16">
    <pivotField compact="0" numFmtId="14" outline="0" showAll="0"/>
    <pivotField compact="0" outline="0" showAll="0"/>
    <pivotField dataField="1" compact="0" outline="0" showAll="0"/>
    <pivotField compact="0" outline="0" showAll="0">
      <items count="4">
        <item x="2"/>
        <item x="0"/>
        <item x="1"/>
        <item t="default"/>
      </items>
    </pivotField>
    <pivotField compact="0" outline="0" showAll="0">
      <items count="3">
        <item x="0"/>
        <item x="1"/>
        <item t="default"/>
      </items>
    </pivotField>
    <pivotField compact="0"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items count="6">
        <item x="3"/>
        <item x="2"/>
        <item x="0"/>
        <item x="4"/>
        <item x="1"/>
        <item t="default"/>
      </items>
    </pivotField>
    <pivotField axis="axisRow" compact="0" outline="0" showAll="0" defaultSubtotal="0">
      <items count="4">
        <item x="2"/>
        <item x="0"/>
        <item x="1"/>
        <item x="3"/>
      </items>
    </pivotField>
    <pivotField compact="0" outline="0" showAll="0"/>
    <pivotField compact="0" outline="0" showAll="0"/>
    <pivotField compact="0" outline="0" showAll="0"/>
    <pivotField dataField="1" compact="0"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2"/>
    </i>
    <i>
      <x v="1"/>
      <x v="2"/>
    </i>
    <i>
      <x v="2"/>
      <x v="2"/>
    </i>
    <i>
      <x v="3"/>
      <x/>
    </i>
    <i>
      <x v="4"/>
      <x v="1"/>
    </i>
    <i>
      <x v="5"/>
      <x v="2"/>
    </i>
    <i>
      <x v="6"/>
      <x/>
    </i>
    <i>
      <x v="7"/>
      <x v="2"/>
    </i>
    <i>
      <x v="8"/>
      <x v="3"/>
    </i>
    <i>
      <x v="9"/>
      <x v="1"/>
    </i>
    <i>
      <x v="10"/>
      <x/>
    </i>
    <i>
      <x v="11"/>
      <x v="2"/>
    </i>
    <i>
      <x v="12"/>
      <x v="2"/>
    </i>
    <i>
      <x v="13"/>
      <x v="2"/>
    </i>
    <i>
      <x v="14"/>
      <x v="3"/>
    </i>
    <i>
      <x v="15"/>
      <x v="3"/>
    </i>
    <i>
      <x v="16"/>
      <x v="1"/>
    </i>
    <i>
      <x v="17"/>
      <x v="3"/>
    </i>
    <i>
      <x v="18"/>
      <x v="1"/>
    </i>
    <i>
      <x v="19"/>
      <x/>
    </i>
    <i>
      <x v="20"/>
      <x v="1"/>
    </i>
    <i>
      <x v="21"/>
      <x v="1"/>
    </i>
    <i>
      <x v="22"/>
      <x v="1"/>
    </i>
    <i>
      <x v="23"/>
      <x v="1"/>
    </i>
    <i>
      <x v="24"/>
      <x v="3"/>
    </i>
    <i>
      <x v="25"/>
      <x v="3"/>
    </i>
    <i>
      <x v="26"/>
      <x/>
    </i>
    <i>
      <x v="27"/>
      <x v="3"/>
    </i>
    <i>
      <x v="28"/>
      <x/>
    </i>
    <i>
      <x v="29"/>
      <x v="1"/>
    </i>
    <i>
      <x v="30"/>
      <x v="2"/>
    </i>
    <i>
      <x v="31"/>
      <x v="2"/>
    </i>
    <i>
      <x v="32"/>
      <x v="2"/>
    </i>
    <i>
      <x v="33"/>
      <x/>
    </i>
    <i>
      <x v="34"/>
      <x v="3"/>
    </i>
    <i>
      <x v="35"/>
      <x v="2"/>
    </i>
    <i>
      <x v="36"/>
      <x v="2"/>
    </i>
    <i>
      <x v="37"/>
      <x v="2"/>
    </i>
    <i>
      <x v="38"/>
      <x v="3"/>
    </i>
    <i>
      <x v="39"/>
      <x v="2"/>
    </i>
    <i>
      <x v="40"/>
      <x v="1"/>
    </i>
    <i>
      <x v="41"/>
      <x v="1"/>
    </i>
    <i>
      <x v="42"/>
      <x v="2"/>
    </i>
    <i>
      <x v="43"/>
      <x v="2"/>
    </i>
  </rowItems>
  <colFields count="1">
    <field x="-2"/>
  </colFields>
  <colItems count="2">
    <i>
      <x/>
    </i>
    <i i="1">
      <x v="1"/>
    </i>
  </colItems>
  <dataFields count="2">
    <dataField name="Sum of Tiền Bán " fld="12" baseField="0" baseItem="0"/>
    <dataField name="Sum of Số Lượng"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I2:K15" firstHeaderRow="0" firstDataRow="1" firstDataCol="1"/>
  <pivotFields count="16">
    <pivotField compact="0" numFmtId="14" outline="0" showAll="0"/>
    <pivotField compact="0" outline="0" showAll="0"/>
    <pivotField compact="0" outline="0" showAll="0"/>
    <pivotField compact="0" outline="0" showAll="0">
      <items count="4">
        <item x="2"/>
        <item x="0"/>
        <item x="1"/>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Tiền Mua " fld="11" baseField="0" baseItem="0" numFmtId="164"/>
    <dataField name="Sum of Tiền Bán " fld="12" baseField="0" baseItem="0" numFmtId="164"/>
  </dataFields>
  <formats count="2">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ình_Thức_Bán" sourceName="Hình Thức Bán">
  <pivotTables>
    <pivotTable tabId="3" name="PivotTable2"/>
    <pivotTable tabId="3" name="PivotTable1"/>
    <pivotTable tabId="3" name="PivotTable3"/>
    <pivotTable tabId="3" name="PivotTable4"/>
    <pivotTable tabId="3" name="PivotTable5"/>
    <pivotTable tabId="3" name="PivotTable8"/>
    <pivotTable tabId="3" name="PivotTable9"/>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anh_Toán" sourceName="Thanh Toán">
  <pivotTables>
    <pivotTable tabId="3" name="PivotTable2"/>
    <pivotTable tabId="3" name="PivotTable1"/>
    <pivotTable tabId="3" name="PivotTable3"/>
    <pivotTable tabId="3" name="PivotTable4"/>
    <pivotTable tabId="3" name="PivotTable5"/>
    <pivotTable tabId="3" name="PivotTable8"/>
    <pivotTable tabId="3"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3" name="PivotTable1"/>
    <pivotTable tabId="3" name="PivotTable3"/>
    <pivotTable tabId="3" name="PivotTable4"/>
    <pivotTable tabId="3" name="PivotTable5"/>
    <pivotTable tabId="3" name="PivotTable8"/>
    <pivotTable tabId="3" name="PivotTable9"/>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3" name="PivotTable2"/>
    <pivotTable tabId="3" name="PivotTable1"/>
    <pivotTable tabId="3" name="PivotTable3"/>
    <pivotTable tabId="3" name="PivotTable4"/>
    <pivotTable tabId="3" name="PivotTable5"/>
    <pivotTable tabId="3" name="PivotTable8"/>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ình Thức Bán" cache="Slicer_Hình_Thức_Bán" caption="Hình Thức Bán" columnCount="3" style="FormatNew1" rowHeight="241300"/>
  <slicer name="Thanh Toán" cache="Slicer_Thanh_Toán" caption="Thanh Toán" columnCount="2" style="FormatNew1" rowHeight="241300"/>
  <slicer name="Month" cache="Slicer_Month" caption="Month" columnCount="2" style="FormatNew1" rowHeight="241300"/>
  <slicer name="Year " cache="Slicer_Year" caption="Year " style="FormatNew1" rowHeight="241300"/>
</slicers>
</file>

<file path=xl/tables/table1.xml><?xml version="1.0" encoding="utf-8"?>
<table xmlns="http://schemas.openxmlformats.org/spreadsheetml/2006/main" id="2" name="tblData" displayName="tblData" ref="B2:G47" totalsRowShown="0" headerRowDxfId="33" dataDxfId="32">
  <autoFilter ref="B2:G47"/>
  <tableColumns count="6">
    <tableColumn id="1" name="Mã SP" dataDxfId="31"/>
    <tableColumn id="2" name="Sản Phẩm" dataDxfId="30"/>
    <tableColumn id="3" name="Danh Mục" dataDxfId="29"/>
    <tableColumn id="4" name="Đơn Vị" dataDxfId="28"/>
    <tableColumn id="5" name="Giá Mua" dataDxfId="27"/>
    <tableColumn id="6" name="Giá Bán" dataDxfId="26"/>
  </tableColumns>
  <tableStyleInfo showFirstColumn="0" showLastColumn="0" showRowStripes="1" showColumnStripes="0"/>
</table>
</file>

<file path=xl/tables/table2.xml><?xml version="1.0" encoding="utf-8"?>
<table xmlns="http://schemas.openxmlformats.org/spreadsheetml/2006/main" id="1" name="tblSale" displayName="tblSale" ref="B2:Q529" totalsRowShown="0" headerRowDxfId="25" dataDxfId="24">
  <tableColumns count="16">
    <tableColumn id="1" name="Ngày" dataDxfId="23"/>
    <tableColumn id="2" name="Mã SP" dataDxfId="22"/>
    <tableColumn id="3" name="Số Lượng" dataDxfId="21"/>
    <tableColumn id="4" name="Hình Thức Bán" dataDxfId="20"/>
    <tableColumn id="5" name="Thanh Toán" dataDxfId="19"/>
    <tableColumn id="6" name="% Giảm Giá" dataDxfId="18"/>
    <tableColumn id="7" name="Sản Phẩm" dataDxfId="17">
      <calculatedColumnFormula>VLOOKUP(tblSale[[#This Row],[Mã SP]],tblData[#All],2,0)</calculatedColumnFormula>
    </tableColumn>
    <tableColumn id="8" name="Danh Mục" dataDxfId="16">
      <calculatedColumnFormula>VLOOKUP(tblSale[[#This Row],[Mã SP]],tblData[#All],3,0)</calculatedColumnFormula>
    </tableColumn>
    <tableColumn id="9" name="Đơn Vị" dataDxfId="15">
      <calculatedColumnFormula>VLOOKUP(tblSale[[#This Row],[Mã SP]],tblData[#All],4,0)</calculatedColumnFormula>
    </tableColumn>
    <tableColumn id="10" name="Giá Mua" dataDxfId="14">
      <calculatedColumnFormula>VLOOKUP(tblSale[[#This Row],[Mã SP]],tblData[#All],5,0)</calculatedColumnFormula>
    </tableColumn>
    <tableColumn id="11" name="Giá Bán" dataDxfId="13">
      <calculatedColumnFormula>VLOOKUP(tblSale[[#This Row],[Mã SP]],tblData[#All],6,0)</calculatedColumnFormula>
    </tableColumn>
    <tableColumn id="12" name="Tiền Mua " dataDxfId="12">
      <calculatedColumnFormula>tblSale[[#This Row],[Số Lượng]]*tblSale[[#This Row],[Giá Mua]]</calculatedColumnFormula>
    </tableColumn>
    <tableColumn id="13" name="Tiền Bán " dataDxfId="11">
      <calculatedColumnFormula>tblSale[[#This Row],[Số Lượng]]*tblSale[[#This Row],[Giá Bán]]*(100%-tblSale[[#This Row],[% Giảm Giá]])</calculatedColumnFormula>
    </tableColumn>
    <tableColumn id="14" name="Day" dataDxfId="10">
      <calculatedColumnFormula>DAY(tblSale[[#This Row],[Ngày]])</calculatedColumnFormula>
    </tableColumn>
    <tableColumn id="15" name="Month" dataDxfId="9">
      <calculatedColumnFormula>TEXT(tblSale[[#This Row],[Ngày]],"MMM")</calculatedColumnFormula>
    </tableColumn>
    <tableColumn id="16" name="Year " dataDxfId="8">
      <calculatedColumnFormula>YEAR(tblSale[[#This Row],[Ngày]])</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2.vml"/><Relationship Id="rId7" Type="http://schemas.openxmlformats.org/officeDocument/2006/relationships/ctrlProp" Target="../ctrlProps/ctrlProp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pane xSplit="2" ySplit="2" topLeftCell="C24" activePane="bottomRight" state="frozen"/>
      <selection pane="topRight" activeCell="C1" sqref="C1"/>
      <selection pane="bottomLeft" activeCell="A3" sqref="A3"/>
      <selection pane="bottomRight" activeCell="C2" sqref="C2:G2"/>
    </sheetView>
  </sheetViews>
  <sheetFormatPr defaultColWidth="14.42578125" defaultRowHeight="15" customHeight="1" x14ac:dyDescent="0.25"/>
  <cols>
    <col min="1" max="1" width="8.7109375" customWidth="1"/>
    <col min="2" max="2" width="15.85546875" customWidth="1"/>
    <col min="3" max="3" width="13.5703125" customWidth="1"/>
    <col min="4" max="4" width="14.42578125" customWidth="1"/>
    <col min="5" max="5" width="9.7109375" customWidth="1"/>
    <col min="6" max="6" width="10.5703125" customWidth="1"/>
    <col min="7" max="7" width="9.85546875" customWidth="1"/>
    <col min="8" max="26" width="8.7109375" customWidth="1"/>
  </cols>
  <sheetData>
    <row r="1" spans="2:7" ht="14.25" customHeight="1" x14ac:dyDescent="0.25"/>
    <row r="2" spans="2:7" ht="14.25" customHeight="1" x14ac:dyDescent="0.25">
      <c r="B2" s="1" t="s">
        <v>0</v>
      </c>
      <c r="C2" s="1" t="s">
        <v>1</v>
      </c>
      <c r="D2" s="1" t="s">
        <v>2</v>
      </c>
      <c r="E2" s="1" t="s">
        <v>3</v>
      </c>
      <c r="F2" s="1" t="s">
        <v>4</v>
      </c>
      <c r="G2" s="1" t="s">
        <v>5</v>
      </c>
    </row>
    <row r="3" spans="2:7" ht="14.25" customHeight="1" x14ac:dyDescent="0.25">
      <c r="B3" s="2" t="s">
        <v>6</v>
      </c>
      <c r="C3" s="2" t="s">
        <v>7</v>
      </c>
      <c r="D3" s="2" t="s">
        <v>8</v>
      </c>
      <c r="E3" s="2" t="s">
        <v>9</v>
      </c>
      <c r="F3" s="2">
        <v>96</v>
      </c>
      <c r="G3" s="2">
        <v>108.88</v>
      </c>
    </row>
    <row r="4" spans="2:7" ht="14.25" customHeight="1" x14ac:dyDescent="0.25">
      <c r="B4" s="2" t="s">
        <v>10</v>
      </c>
      <c r="C4" s="2" t="s">
        <v>11</v>
      </c>
      <c r="D4" s="2" t="s">
        <v>8</v>
      </c>
      <c r="E4" s="2" t="s">
        <v>9</v>
      </c>
      <c r="F4" s="2">
        <v>104</v>
      </c>
      <c r="G4" s="2">
        <v>138.80000000000001</v>
      </c>
    </row>
    <row r="5" spans="2:7" ht="14.25" customHeight="1" x14ac:dyDescent="0.25">
      <c r="B5" s="2" t="s">
        <v>12</v>
      </c>
      <c r="C5" s="2" t="s">
        <v>13</v>
      </c>
      <c r="D5" s="2" t="s">
        <v>8</v>
      </c>
      <c r="E5" s="2" t="s">
        <v>9</v>
      </c>
      <c r="F5" s="2">
        <v>74</v>
      </c>
      <c r="G5" s="2">
        <v>80.94</v>
      </c>
    </row>
    <row r="6" spans="2:7" ht="14.25" customHeight="1" x14ac:dyDescent="0.25">
      <c r="B6" s="2" t="s">
        <v>14</v>
      </c>
      <c r="C6" s="2" t="s">
        <v>15</v>
      </c>
      <c r="D6" s="2" t="s">
        <v>8</v>
      </c>
      <c r="E6" s="2" t="s">
        <v>16</v>
      </c>
      <c r="F6" s="2">
        <v>42</v>
      </c>
      <c r="G6" s="2">
        <v>47.84</v>
      </c>
    </row>
    <row r="7" spans="2:7" ht="14.25" customHeight="1" x14ac:dyDescent="0.25">
      <c r="B7" s="2" t="s">
        <v>17</v>
      </c>
      <c r="C7" s="2" t="s">
        <v>18</v>
      </c>
      <c r="D7" s="2" t="s">
        <v>8</v>
      </c>
      <c r="E7" s="2" t="s">
        <v>19</v>
      </c>
      <c r="F7" s="2">
        <v>134</v>
      </c>
      <c r="G7" s="2">
        <v>156.61000000000001</v>
      </c>
    </row>
    <row r="8" spans="2:7" ht="14.25" customHeight="1" x14ac:dyDescent="0.25">
      <c r="B8" s="2" t="s">
        <v>20</v>
      </c>
      <c r="C8" s="2" t="s">
        <v>21</v>
      </c>
      <c r="D8" s="2" t="s">
        <v>8</v>
      </c>
      <c r="E8" s="2" t="s">
        <v>9</v>
      </c>
      <c r="F8" s="2">
        <v>75</v>
      </c>
      <c r="G8" s="2">
        <v>89.5</v>
      </c>
    </row>
    <row r="9" spans="2:7" ht="14.25" customHeight="1" x14ac:dyDescent="0.25">
      <c r="B9" s="2" t="s">
        <v>22</v>
      </c>
      <c r="C9" s="2" t="s">
        <v>23</v>
      </c>
      <c r="D9" s="2" t="s">
        <v>8</v>
      </c>
      <c r="E9" s="2" t="s">
        <v>16</v>
      </c>
      <c r="F9" s="2">
        <v>43</v>
      </c>
      <c r="G9" s="2">
        <v>49.730000000000004</v>
      </c>
    </row>
    <row r="10" spans="2:7" ht="14.25" customHeight="1" x14ac:dyDescent="0.25">
      <c r="B10" s="2" t="s">
        <v>24</v>
      </c>
      <c r="C10" s="2" t="s">
        <v>25</v>
      </c>
      <c r="D10" s="2" t="s">
        <v>8</v>
      </c>
      <c r="E10" s="2" t="s">
        <v>9</v>
      </c>
      <c r="F10" s="2">
        <v>87</v>
      </c>
      <c r="G10" s="2">
        <v>92.62</v>
      </c>
    </row>
    <row r="11" spans="2:7" ht="14.25" customHeight="1" x14ac:dyDescent="0.25">
      <c r="B11" s="2" t="s">
        <v>26</v>
      </c>
      <c r="C11" s="2" t="s">
        <v>27</v>
      </c>
      <c r="D11" s="2" t="s">
        <v>8</v>
      </c>
      <c r="E11" s="2" t="s">
        <v>28</v>
      </c>
      <c r="F11" s="2">
        <v>6</v>
      </c>
      <c r="G11" s="2">
        <v>7.8599999999999994</v>
      </c>
    </row>
    <row r="12" spans="2:7" ht="14.25" customHeight="1" x14ac:dyDescent="0.25">
      <c r="B12" s="2" t="s">
        <v>29</v>
      </c>
      <c r="C12" s="2" t="s">
        <v>30</v>
      </c>
      <c r="D12" s="2" t="s">
        <v>31</v>
      </c>
      <c r="E12" s="2" t="s">
        <v>19</v>
      </c>
      <c r="F12" s="2">
        <v>147</v>
      </c>
      <c r="G12" s="2">
        <v>164.28</v>
      </c>
    </row>
    <row r="13" spans="2:7" ht="14.25" customHeight="1" x14ac:dyDescent="0.25">
      <c r="B13" s="2" t="s">
        <v>32</v>
      </c>
      <c r="C13" s="2" t="s">
        <v>33</v>
      </c>
      <c r="D13" s="2" t="s">
        <v>31</v>
      </c>
      <c r="E13" s="2" t="s">
        <v>16</v>
      </c>
      <c r="F13" s="2">
        <v>43</v>
      </c>
      <c r="G13" s="2">
        <v>48.4</v>
      </c>
    </row>
    <row r="14" spans="2:7" ht="14.25" customHeight="1" x14ac:dyDescent="0.25">
      <c r="B14" s="2" t="s">
        <v>34</v>
      </c>
      <c r="C14" s="2" t="s">
        <v>35</v>
      </c>
      <c r="D14" s="2" t="s">
        <v>31</v>
      </c>
      <c r="E14" s="2" t="s">
        <v>9</v>
      </c>
      <c r="F14" s="2">
        <v>76</v>
      </c>
      <c r="G14" s="2">
        <v>94.17</v>
      </c>
    </row>
    <row r="15" spans="2:7" ht="14.25" customHeight="1" x14ac:dyDescent="0.25">
      <c r="B15" s="2" t="s">
        <v>36</v>
      </c>
      <c r="C15" s="2" t="s">
        <v>37</v>
      </c>
      <c r="D15" s="2" t="s">
        <v>31</v>
      </c>
      <c r="E15" s="2" t="s">
        <v>9</v>
      </c>
      <c r="F15" s="2">
        <v>116</v>
      </c>
      <c r="G15" s="2">
        <v>120.08</v>
      </c>
    </row>
    <row r="16" spans="2:7" ht="14.25" customHeight="1" x14ac:dyDescent="0.25">
      <c r="B16" s="2" t="s">
        <v>38</v>
      </c>
      <c r="C16" s="2" t="s">
        <v>39</v>
      </c>
      <c r="D16" s="2" t="s">
        <v>31</v>
      </c>
      <c r="E16" s="2" t="s">
        <v>9</v>
      </c>
      <c r="F16" s="2">
        <v>113</v>
      </c>
      <c r="G16" s="2">
        <v>143.72</v>
      </c>
    </row>
    <row r="17" spans="2:7" ht="14.25" customHeight="1" x14ac:dyDescent="0.25">
      <c r="B17" s="2" t="s">
        <v>40</v>
      </c>
      <c r="C17" s="2" t="s">
        <v>41</v>
      </c>
      <c r="D17" s="2" t="s">
        <v>31</v>
      </c>
      <c r="E17" s="2" t="s">
        <v>28</v>
      </c>
      <c r="F17" s="2">
        <v>12</v>
      </c>
      <c r="G17" s="2">
        <v>15.719999999999999</v>
      </c>
    </row>
    <row r="18" spans="2:7" ht="14.25" customHeight="1" x14ac:dyDescent="0.25">
      <c r="B18" s="2" t="s">
        <v>42</v>
      </c>
      <c r="C18" s="2" t="s">
        <v>43</v>
      </c>
      <c r="D18" s="2" t="s">
        <v>31</v>
      </c>
      <c r="E18" s="2" t="s">
        <v>28</v>
      </c>
      <c r="F18" s="2">
        <v>13</v>
      </c>
      <c r="G18" s="2">
        <v>16.64</v>
      </c>
    </row>
    <row r="19" spans="2:7" ht="14.25" customHeight="1" x14ac:dyDescent="0.25">
      <c r="B19" s="2" t="s">
        <v>44</v>
      </c>
      <c r="C19" s="2" t="s">
        <v>45</v>
      </c>
      <c r="D19" s="2" t="s">
        <v>31</v>
      </c>
      <c r="E19" s="2" t="s">
        <v>19</v>
      </c>
      <c r="F19" s="2">
        <v>133</v>
      </c>
      <c r="G19" s="2">
        <v>158.78</v>
      </c>
    </row>
    <row r="20" spans="2:7" ht="14.25" customHeight="1" x14ac:dyDescent="0.25">
      <c r="B20" s="2" t="s">
        <v>46</v>
      </c>
      <c r="C20" s="2" t="s">
        <v>47</v>
      </c>
      <c r="D20" s="2" t="s">
        <v>31</v>
      </c>
      <c r="E20" s="2" t="s">
        <v>28</v>
      </c>
      <c r="F20" s="2">
        <v>37</v>
      </c>
      <c r="G20" s="2">
        <v>47.21</v>
      </c>
    </row>
    <row r="21" spans="2:7" ht="14.25" customHeight="1" x14ac:dyDescent="0.25">
      <c r="B21" s="2" t="s">
        <v>48</v>
      </c>
      <c r="C21" s="2" t="s">
        <v>49</v>
      </c>
      <c r="D21" s="2" t="s">
        <v>31</v>
      </c>
      <c r="E21" s="2" t="s">
        <v>19</v>
      </c>
      <c r="F21" s="2">
        <v>143</v>
      </c>
      <c r="G21" s="2">
        <v>219</v>
      </c>
    </row>
    <row r="22" spans="2:7" ht="14.25" customHeight="1" x14ac:dyDescent="0.25">
      <c r="B22" s="2" t="s">
        <v>50</v>
      </c>
      <c r="C22" s="2" t="s">
        <v>51</v>
      </c>
      <c r="D22" s="2" t="s">
        <v>52</v>
      </c>
      <c r="E22" s="2" t="s">
        <v>16</v>
      </c>
      <c r="F22" s="2">
        <v>64</v>
      </c>
      <c r="G22" s="2">
        <v>77.25</v>
      </c>
    </row>
    <row r="23" spans="2:7" ht="14.25" customHeight="1" x14ac:dyDescent="0.25">
      <c r="B23" s="2" t="s">
        <v>53</v>
      </c>
      <c r="C23" s="2" t="s">
        <v>54</v>
      </c>
      <c r="D23" s="2" t="s">
        <v>52</v>
      </c>
      <c r="E23" s="2" t="s">
        <v>19</v>
      </c>
      <c r="F23" s="2">
        <v>121</v>
      </c>
      <c r="G23" s="2">
        <v>156.54</v>
      </c>
    </row>
    <row r="24" spans="2:7" ht="14.25" customHeight="1" x14ac:dyDescent="0.25">
      <c r="B24" s="2" t="s">
        <v>55</v>
      </c>
      <c r="C24" s="2" t="s">
        <v>56</v>
      </c>
      <c r="D24" s="2" t="s">
        <v>52</v>
      </c>
      <c r="E24" s="2" t="s">
        <v>19</v>
      </c>
      <c r="F24" s="2">
        <v>127</v>
      </c>
      <c r="G24" s="2">
        <v>135.57</v>
      </c>
    </row>
    <row r="25" spans="2:7" ht="14.25" customHeight="1" x14ac:dyDescent="0.25">
      <c r="B25" s="2" t="s">
        <v>57</v>
      </c>
      <c r="C25" s="2" t="s">
        <v>58</v>
      </c>
      <c r="D25" s="2" t="s">
        <v>52</v>
      </c>
      <c r="E25" s="2" t="s">
        <v>19</v>
      </c>
      <c r="F25" s="2">
        <v>145</v>
      </c>
      <c r="G25" s="2">
        <v>148.46</v>
      </c>
    </row>
    <row r="26" spans="2:7" ht="14.25" customHeight="1" x14ac:dyDescent="0.25">
      <c r="B26" s="2" t="s">
        <v>59</v>
      </c>
      <c r="C26" s="2" t="s">
        <v>60</v>
      </c>
      <c r="D26" s="2" t="s">
        <v>52</v>
      </c>
      <c r="E26" s="2" t="s">
        <v>19</v>
      </c>
      <c r="F26" s="2">
        <v>148</v>
      </c>
      <c r="G26" s="2">
        <v>158.96</v>
      </c>
    </row>
    <row r="27" spans="2:7" ht="14.25" customHeight="1" x14ac:dyDescent="0.25">
      <c r="B27" s="2" t="s">
        <v>61</v>
      </c>
      <c r="C27" s="2" t="s">
        <v>62</v>
      </c>
      <c r="D27" s="2" t="s">
        <v>52</v>
      </c>
      <c r="E27" s="2" t="s">
        <v>28</v>
      </c>
      <c r="F27" s="2">
        <v>7</v>
      </c>
      <c r="G27" s="2">
        <v>8.33</v>
      </c>
    </row>
    <row r="28" spans="2:7" ht="14.25" customHeight="1" x14ac:dyDescent="0.25">
      <c r="B28" s="2" t="s">
        <v>63</v>
      </c>
      <c r="C28" s="2" t="s">
        <v>64</v>
      </c>
      <c r="D28" s="2" t="s">
        <v>65</v>
      </c>
      <c r="E28" s="2" t="s">
        <v>28</v>
      </c>
      <c r="F28" s="2">
        <v>18</v>
      </c>
      <c r="G28" s="2">
        <v>24.66</v>
      </c>
    </row>
    <row r="29" spans="2:7" ht="14.25" customHeight="1" x14ac:dyDescent="0.25">
      <c r="B29" s="2" t="s">
        <v>66</v>
      </c>
      <c r="C29" s="2" t="s">
        <v>67</v>
      </c>
      <c r="D29" s="2" t="s">
        <v>65</v>
      </c>
      <c r="E29" s="2" t="s">
        <v>16</v>
      </c>
      <c r="F29" s="2">
        <v>48</v>
      </c>
      <c r="G29" s="2">
        <v>55.120000000000005</v>
      </c>
    </row>
    <row r="30" spans="2:7" ht="14.25" customHeight="1" x14ac:dyDescent="0.25">
      <c r="B30" s="2" t="s">
        <v>68</v>
      </c>
      <c r="C30" s="2" t="s">
        <v>69</v>
      </c>
      <c r="D30" s="2" t="s">
        <v>65</v>
      </c>
      <c r="E30" s="2" t="s">
        <v>28</v>
      </c>
      <c r="F30" s="2">
        <v>37</v>
      </c>
      <c r="G30" s="2">
        <v>39.81</v>
      </c>
    </row>
    <row r="31" spans="2:7" ht="14.25" customHeight="1" x14ac:dyDescent="0.25">
      <c r="B31" s="2" t="s">
        <v>70</v>
      </c>
      <c r="C31" s="2" t="s">
        <v>71</v>
      </c>
      <c r="D31" s="2" t="s">
        <v>65</v>
      </c>
      <c r="E31" s="2" t="s">
        <v>16</v>
      </c>
      <c r="F31" s="2">
        <v>45</v>
      </c>
      <c r="G31" s="2">
        <v>51.11</v>
      </c>
    </row>
    <row r="32" spans="2:7" ht="14.25" customHeight="1" x14ac:dyDescent="0.25">
      <c r="B32" s="2" t="s">
        <v>72</v>
      </c>
      <c r="C32" s="2" t="s">
        <v>73</v>
      </c>
      <c r="D32" s="2" t="s">
        <v>65</v>
      </c>
      <c r="E32" s="2" t="s">
        <v>19</v>
      </c>
      <c r="F32" s="2">
        <v>152</v>
      </c>
      <c r="G32" s="2">
        <v>199.28</v>
      </c>
    </row>
    <row r="33" spans="2:7" ht="14.25" customHeight="1" x14ac:dyDescent="0.25">
      <c r="B33" s="2" t="s">
        <v>74</v>
      </c>
      <c r="C33" s="2" t="s">
        <v>75</v>
      </c>
      <c r="D33" s="2" t="s">
        <v>65</v>
      </c>
      <c r="E33" s="2" t="s">
        <v>9</v>
      </c>
      <c r="F33" s="2">
        <v>95</v>
      </c>
      <c r="G33" s="2">
        <v>106.16</v>
      </c>
    </row>
    <row r="34" spans="2:7" ht="14.25" customHeight="1" x14ac:dyDescent="0.25">
      <c r="B34" s="2" t="s">
        <v>76</v>
      </c>
      <c r="C34" s="2" t="s">
        <v>77</v>
      </c>
      <c r="D34" s="2" t="s">
        <v>65</v>
      </c>
      <c r="E34" s="2" t="s">
        <v>9</v>
      </c>
      <c r="F34" s="2">
        <v>88</v>
      </c>
      <c r="G34" s="2">
        <v>118.48</v>
      </c>
    </row>
    <row r="35" spans="2:7" ht="14.25" customHeight="1" x14ac:dyDescent="0.25">
      <c r="B35" s="2" t="s">
        <v>78</v>
      </c>
      <c r="C35" s="2" t="s">
        <v>79</v>
      </c>
      <c r="D35" s="2" t="s">
        <v>65</v>
      </c>
      <c r="E35" s="2" t="s">
        <v>9</v>
      </c>
      <c r="F35" s="2">
        <v>95</v>
      </c>
      <c r="G35" s="2">
        <v>114.7</v>
      </c>
    </row>
    <row r="36" spans="2:7" ht="14.25" customHeight="1" x14ac:dyDescent="0.25">
      <c r="B36" s="2" t="s">
        <v>80</v>
      </c>
      <c r="C36" s="2" t="s">
        <v>81</v>
      </c>
      <c r="D36" s="2" t="s">
        <v>65</v>
      </c>
      <c r="E36" s="2" t="s">
        <v>16</v>
      </c>
      <c r="F36" s="2">
        <v>57</v>
      </c>
      <c r="G36" s="2">
        <v>56.3</v>
      </c>
    </row>
    <row r="37" spans="2:7" ht="14.25" customHeight="1" x14ac:dyDescent="0.25">
      <c r="B37" s="2" t="s">
        <v>82</v>
      </c>
      <c r="C37" s="2" t="s">
        <v>83</v>
      </c>
      <c r="D37" s="2" t="s">
        <v>65</v>
      </c>
      <c r="E37" s="2" t="s">
        <v>28</v>
      </c>
      <c r="F37" s="2">
        <v>5</v>
      </c>
      <c r="G37" s="2">
        <v>6.7</v>
      </c>
    </row>
    <row r="38" spans="2:7" ht="14.25" customHeight="1" x14ac:dyDescent="0.25">
      <c r="B38" s="2" t="s">
        <v>84</v>
      </c>
      <c r="C38" s="2" t="s">
        <v>85</v>
      </c>
      <c r="D38" s="2" t="s">
        <v>65</v>
      </c>
      <c r="E38" s="2" t="s">
        <v>9</v>
      </c>
      <c r="F38" s="2">
        <v>86</v>
      </c>
      <c r="G38" s="2">
        <v>98.3</v>
      </c>
    </row>
    <row r="39" spans="2:7" ht="14.25" customHeight="1" x14ac:dyDescent="0.25">
      <c r="B39" s="2" t="s">
        <v>86</v>
      </c>
      <c r="C39" s="2" t="s">
        <v>87</v>
      </c>
      <c r="D39" s="2" t="s">
        <v>88</v>
      </c>
      <c r="E39" s="2" t="s">
        <v>9</v>
      </c>
      <c r="F39" s="2">
        <v>67</v>
      </c>
      <c r="G39" s="2">
        <v>88.76</v>
      </c>
    </row>
    <row r="40" spans="2:7" ht="14.25" customHeight="1" x14ac:dyDescent="0.25">
      <c r="B40" s="2" t="s">
        <v>89</v>
      </c>
      <c r="C40" s="2" t="s">
        <v>90</v>
      </c>
      <c r="D40" s="2" t="s">
        <v>88</v>
      </c>
      <c r="E40" s="2" t="s">
        <v>9</v>
      </c>
      <c r="F40" s="2">
        <v>75</v>
      </c>
      <c r="G40" s="2">
        <v>81.92</v>
      </c>
    </row>
    <row r="41" spans="2:7" ht="14.25" customHeight="1" x14ac:dyDescent="0.25">
      <c r="B41" s="2" t="s">
        <v>91</v>
      </c>
      <c r="C41" s="2" t="s">
        <v>92</v>
      </c>
      <c r="D41" s="2" t="s">
        <v>88</v>
      </c>
      <c r="E41" s="2" t="s">
        <v>28</v>
      </c>
      <c r="F41" s="2">
        <v>36</v>
      </c>
      <c r="G41" s="2">
        <v>43.55</v>
      </c>
    </row>
    <row r="42" spans="2:7" ht="14.25" customHeight="1" x14ac:dyDescent="0.25">
      <c r="B42" s="2" t="s">
        <v>93</v>
      </c>
      <c r="C42" s="2" t="s">
        <v>94</v>
      </c>
      <c r="D42" s="2" t="s">
        <v>88</v>
      </c>
      <c r="E42" s="2" t="s">
        <v>9</v>
      </c>
      <c r="F42" s="2">
        <v>94</v>
      </c>
      <c r="G42" s="2">
        <v>114.2</v>
      </c>
    </row>
    <row r="43" spans="2:7" ht="14.25" customHeight="1" x14ac:dyDescent="0.25">
      <c r="B43" s="2" t="s">
        <v>95</v>
      </c>
      <c r="C43" s="2" t="s">
        <v>96</v>
      </c>
      <c r="D43" s="2" t="s">
        <v>88</v>
      </c>
      <c r="E43" s="2" t="s">
        <v>19</v>
      </c>
      <c r="F43" s="2">
        <v>133</v>
      </c>
      <c r="G43" s="2">
        <v>181.88</v>
      </c>
    </row>
    <row r="44" spans="2:7" ht="14.25" customHeight="1" x14ac:dyDescent="0.25">
      <c r="B44" s="2" t="s">
        <v>97</v>
      </c>
      <c r="C44" s="2" t="s">
        <v>98</v>
      </c>
      <c r="D44" s="2" t="s">
        <v>88</v>
      </c>
      <c r="E44" s="2" t="s">
        <v>19</v>
      </c>
      <c r="F44" s="2">
        <v>123</v>
      </c>
      <c r="G44" s="2">
        <v>170</v>
      </c>
    </row>
    <row r="45" spans="2:7" ht="14.25" customHeight="1" x14ac:dyDescent="0.25">
      <c r="B45" s="2" t="s">
        <v>99</v>
      </c>
      <c r="C45" s="2" t="s">
        <v>100</v>
      </c>
      <c r="D45" s="2" t="s">
        <v>88</v>
      </c>
      <c r="E45" s="2" t="s">
        <v>9</v>
      </c>
      <c r="F45" s="2">
        <v>67</v>
      </c>
      <c r="G45" s="2">
        <v>86.08</v>
      </c>
    </row>
    <row r="46" spans="2:7" ht="14.25" customHeight="1" x14ac:dyDescent="0.25">
      <c r="B46" s="2" t="s">
        <v>101</v>
      </c>
      <c r="C46" s="2" t="s">
        <v>102</v>
      </c>
      <c r="D46" s="2" t="s">
        <v>88</v>
      </c>
      <c r="E46" s="2" t="s">
        <v>9</v>
      </c>
      <c r="F46" s="2">
        <v>76</v>
      </c>
      <c r="G46" s="2">
        <v>83.08</v>
      </c>
    </row>
    <row r="47" spans="2:7" ht="14.25" customHeight="1" x14ac:dyDescent="0.25">
      <c r="B47" s="2" t="s">
        <v>103</v>
      </c>
      <c r="C47" s="2" t="s">
        <v>104</v>
      </c>
      <c r="D47" s="2" t="s">
        <v>88</v>
      </c>
      <c r="E47" s="2" t="s">
        <v>9</v>
      </c>
      <c r="F47" s="2">
        <v>49</v>
      </c>
      <c r="G47" s="2">
        <v>62</v>
      </c>
    </row>
    <row r="48" spans="2:7"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topLeftCell="B3" workbookViewId="0">
      <selection activeCell="D5" sqref="D5"/>
    </sheetView>
  </sheetViews>
  <sheetFormatPr defaultColWidth="14.42578125" defaultRowHeight="15" customHeight="1" x14ac:dyDescent="0.25"/>
  <cols>
    <col min="1" max="1" width="9.140625" customWidth="1"/>
    <col min="2" max="2" width="10.42578125" customWidth="1"/>
    <col min="3" max="3" width="7.140625" bestFit="1" customWidth="1"/>
    <col min="4" max="4" width="9.42578125" bestFit="1" customWidth="1"/>
    <col min="5" max="6" width="13.85546875" bestFit="1" customWidth="1"/>
    <col min="7" max="7" width="11.140625" bestFit="1" customWidth="1"/>
    <col min="8" max="8" width="13.85546875" customWidth="1"/>
    <col min="9" max="9" width="12.140625" bestFit="1" customWidth="1"/>
    <col min="10" max="10" width="7.28515625" bestFit="1" customWidth="1"/>
    <col min="11" max="11" width="8.42578125" bestFit="1" customWidth="1"/>
    <col min="12" max="12" width="7.7109375" bestFit="1" customWidth="1"/>
    <col min="13" max="13" width="9.7109375" bestFit="1" customWidth="1"/>
    <col min="14" max="14" width="9" bestFit="1" customWidth="1"/>
    <col min="15" max="15" width="4.28515625" bestFit="1" customWidth="1"/>
    <col min="16" max="16" width="7" bestFit="1" customWidth="1"/>
    <col min="17" max="17" width="5.42578125" bestFit="1" customWidth="1"/>
    <col min="18" max="26" width="8.7109375" customWidth="1"/>
  </cols>
  <sheetData>
    <row r="1" spans="2:17" ht="14.25" customHeight="1" x14ac:dyDescent="0.25"/>
    <row r="2" spans="2:17" ht="14.25" customHeight="1" x14ac:dyDescent="0.25">
      <c r="B2" s="1" t="s">
        <v>105</v>
      </c>
      <c r="C2" s="1" t="s">
        <v>0</v>
      </c>
      <c r="D2" s="1" t="s">
        <v>106</v>
      </c>
      <c r="E2" s="1" t="s">
        <v>107</v>
      </c>
      <c r="F2" s="1" t="s">
        <v>108</v>
      </c>
      <c r="G2" s="1" t="s">
        <v>109</v>
      </c>
      <c r="H2" s="5" t="s">
        <v>1</v>
      </c>
      <c r="I2" s="5" t="s">
        <v>2</v>
      </c>
      <c r="J2" s="5" t="s">
        <v>3</v>
      </c>
      <c r="K2" s="5" t="s">
        <v>4</v>
      </c>
      <c r="L2" s="5" t="s">
        <v>5</v>
      </c>
      <c r="M2" s="7" t="s">
        <v>115</v>
      </c>
      <c r="N2" s="7" t="s">
        <v>116</v>
      </c>
      <c r="O2" s="7" t="s">
        <v>117</v>
      </c>
      <c r="P2" s="7" t="s">
        <v>118</v>
      </c>
      <c r="Q2" s="7" t="s">
        <v>119</v>
      </c>
    </row>
    <row r="3" spans="2:17" ht="14.25" customHeight="1" x14ac:dyDescent="0.25">
      <c r="B3" s="3">
        <v>44927</v>
      </c>
      <c r="C3" s="2" t="s">
        <v>59</v>
      </c>
      <c r="D3" s="2">
        <v>9</v>
      </c>
      <c r="E3" s="2" t="s">
        <v>110</v>
      </c>
      <c r="F3" s="2" t="s">
        <v>111</v>
      </c>
      <c r="G3" s="2">
        <v>0</v>
      </c>
      <c r="H3" s="4" t="str">
        <f>VLOOKUP(tblSale[[#This Row],[Mã SP]],tblData[#All],2,0)</f>
        <v>Sản phẩm 24</v>
      </c>
      <c r="I3" s="4" t="str">
        <f>VLOOKUP(tblSale[[#This Row],[Mã SP]],tblData[#All],3,0)</f>
        <v>Danh Mục 03</v>
      </c>
      <c r="J3" s="4" t="str">
        <f>VLOOKUP(tblSale[[#This Row],[Mã SP]],tblData[#All],4,0)</f>
        <v>Chiếc</v>
      </c>
      <c r="K3" s="4">
        <f>VLOOKUP(tblSale[[#This Row],[Mã SP]],tblData[#All],5,0)</f>
        <v>148</v>
      </c>
      <c r="L3" s="4">
        <f>VLOOKUP(tblSale[[#This Row],[Mã SP]],tblData[#All],6,0)</f>
        <v>158.96</v>
      </c>
      <c r="M3" s="6">
        <f>tblSale[[#This Row],[Số Lượng]]*tblSale[[#This Row],[Giá Mua]]</f>
        <v>1332</v>
      </c>
      <c r="N3" s="6">
        <f>tblSale[[#This Row],[Số Lượng]]*tblSale[[#This Row],[Giá Bán]]*(100%-tblSale[[#This Row],[% Giảm Giá]])</f>
        <v>1430.64</v>
      </c>
      <c r="O3" s="6">
        <f>DAY(tblSale[[#This Row],[Ngày]])</f>
        <v>1</v>
      </c>
      <c r="P3" s="6" t="str">
        <f>TEXT(tblSale[[#This Row],[Ngày]],"MMM")</f>
        <v>Jan</v>
      </c>
      <c r="Q3" s="6">
        <f>YEAR(tblSale[[#This Row],[Ngày]])</f>
        <v>2023</v>
      </c>
    </row>
    <row r="4" spans="2:17" ht="14.25" customHeight="1" x14ac:dyDescent="0.25">
      <c r="B4" s="3">
        <v>44928</v>
      </c>
      <c r="C4" s="2" t="s">
        <v>89</v>
      </c>
      <c r="D4" s="2">
        <v>15</v>
      </c>
      <c r="E4" s="2" t="s">
        <v>112</v>
      </c>
      <c r="F4" s="2" t="s">
        <v>113</v>
      </c>
      <c r="G4" s="2">
        <v>0</v>
      </c>
      <c r="H4" s="4" t="str">
        <f>VLOOKUP(tblSale[[#This Row],[Mã SP]],tblData[#All],2,0)</f>
        <v>Sản phẩm 38</v>
      </c>
      <c r="I4" s="4" t="str">
        <f>VLOOKUP(tblSale[[#This Row],[Mã SP]],tblData[#All],3,0)</f>
        <v>Danh Mục 05</v>
      </c>
      <c r="J4" s="4" t="str">
        <f>VLOOKUP(tblSale[[#This Row],[Mã SP]],tblData[#All],4,0)</f>
        <v>Kg</v>
      </c>
      <c r="K4" s="4">
        <f>VLOOKUP(tblSale[[#This Row],[Mã SP]],tblData[#All],5,0)</f>
        <v>75</v>
      </c>
      <c r="L4" s="4">
        <f>VLOOKUP(tblSale[[#This Row],[Mã SP]],tblData[#All],6,0)</f>
        <v>81.92</v>
      </c>
      <c r="M4" s="6">
        <f>tblSale[[#This Row],[Số Lượng]]*tblSale[[#This Row],[Giá Mua]]</f>
        <v>1125</v>
      </c>
      <c r="N4" s="6">
        <f>tblSale[[#This Row],[Số Lượng]]*tblSale[[#This Row],[Giá Bán]]*(100%-tblSale[[#This Row],[% Giảm Giá]])</f>
        <v>1228.8</v>
      </c>
      <c r="O4" s="6">
        <f>DAY(tblSale[[#This Row],[Ngày]])</f>
        <v>2</v>
      </c>
      <c r="P4" s="6" t="str">
        <f>TEXT(tblSale[[#This Row],[Ngày]],"MMM")</f>
        <v>Jan</v>
      </c>
      <c r="Q4" s="6">
        <f>YEAR(tblSale[[#This Row],[Ngày]])</f>
        <v>2023</v>
      </c>
    </row>
    <row r="5" spans="2:17" ht="14.25" customHeight="1" x14ac:dyDescent="0.25">
      <c r="B5" s="3">
        <v>44928</v>
      </c>
      <c r="C5" s="2" t="s">
        <v>36</v>
      </c>
      <c r="D5" s="2">
        <v>6</v>
      </c>
      <c r="E5" s="2" t="s">
        <v>114</v>
      </c>
      <c r="F5" s="2" t="s">
        <v>113</v>
      </c>
      <c r="G5" s="2">
        <v>0</v>
      </c>
      <c r="H5" s="4" t="str">
        <f>VLOOKUP(tblSale[[#This Row],[Mã SP]],tblData[#All],2,0)</f>
        <v>Sản phẩm 13</v>
      </c>
      <c r="I5" s="4" t="str">
        <f>VLOOKUP(tblSale[[#This Row],[Mã SP]],tblData[#All],3,0)</f>
        <v>Danh Mục 02</v>
      </c>
      <c r="J5" s="4" t="str">
        <f>VLOOKUP(tblSale[[#This Row],[Mã SP]],tblData[#All],4,0)</f>
        <v>Kg</v>
      </c>
      <c r="K5" s="4">
        <f>VLOOKUP(tblSale[[#This Row],[Mã SP]],tblData[#All],5,0)</f>
        <v>116</v>
      </c>
      <c r="L5" s="4">
        <f>VLOOKUP(tblSale[[#This Row],[Mã SP]],tblData[#All],6,0)</f>
        <v>120.08</v>
      </c>
      <c r="M5" s="6">
        <f>tblSale[[#This Row],[Số Lượng]]*tblSale[[#This Row],[Giá Mua]]</f>
        <v>696</v>
      </c>
      <c r="N5" s="6">
        <f>tblSale[[#This Row],[Số Lượng]]*tblSale[[#This Row],[Giá Bán]]*(100%-tblSale[[#This Row],[% Giảm Giá]])</f>
        <v>720.48</v>
      </c>
      <c r="O5" s="6">
        <f>DAY(tblSale[[#This Row],[Ngày]])</f>
        <v>2</v>
      </c>
      <c r="P5" s="6" t="str">
        <f>TEXT(tblSale[[#This Row],[Ngày]],"MMM")</f>
        <v>Jan</v>
      </c>
      <c r="Q5" s="6">
        <f>YEAR(tblSale[[#This Row],[Ngày]])</f>
        <v>2023</v>
      </c>
    </row>
    <row r="6" spans="2:17" ht="14.25" customHeight="1" x14ac:dyDescent="0.25">
      <c r="B6" s="3">
        <v>44929</v>
      </c>
      <c r="C6" s="2" t="s">
        <v>14</v>
      </c>
      <c r="D6" s="2">
        <v>5</v>
      </c>
      <c r="E6" s="2" t="s">
        <v>114</v>
      </c>
      <c r="F6" s="2" t="s">
        <v>111</v>
      </c>
      <c r="G6" s="2">
        <v>0</v>
      </c>
      <c r="H6" s="4" t="str">
        <f>VLOOKUP(tblSale[[#This Row],[Mã SP]],tblData[#All],2,0)</f>
        <v>Sản phẩm 04</v>
      </c>
      <c r="I6" s="4" t="str">
        <f>VLOOKUP(tblSale[[#This Row],[Mã SP]],tblData[#All],3,0)</f>
        <v>Danh Mục 01</v>
      </c>
      <c r="J6" s="4" t="str">
        <f>VLOOKUP(tblSale[[#This Row],[Mã SP]],tblData[#All],4,0)</f>
        <v>Cái</v>
      </c>
      <c r="K6" s="4">
        <f>VLOOKUP(tblSale[[#This Row],[Mã SP]],tblData[#All],5,0)</f>
        <v>42</v>
      </c>
      <c r="L6" s="4">
        <f>VLOOKUP(tblSale[[#This Row],[Mã SP]],tblData[#All],6,0)</f>
        <v>47.84</v>
      </c>
      <c r="M6" s="6">
        <f>tblSale[[#This Row],[Số Lượng]]*tblSale[[#This Row],[Giá Mua]]</f>
        <v>210</v>
      </c>
      <c r="N6" s="6">
        <f>tblSale[[#This Row],[Số Lượng]]*tblSale[[#This Row],[Giá Bán]]*(100%-tblSale[[#This Row],[% Giảm Giá]])</f>
        <v>239.20000000000002</v>
      </c>
      <c r="O6" s="6">
        <f>DAY(tblSale[[#This Row],[Ngày]])</f>
        <v>3</v>
      </c>
      <c r="P6" s="6" t="str">
        <f>TEXT(tblSale[[#This Row],[Ngày]],"MMM")</f>
        <v>Jan</v>
      </c>
      <c r="Q6" s="6">
        <f>YEAR(tblSale[[#This Row],[Ngày]])</f>
        <v>2023</v>
      </c>
    </row>
    <row r="7" spans="2:17" ht="14.25" customHeight="1" x14ac:dyDescent="0.25">
      <c r="B7" s="3">
        <v>44930</v>
      </c>
      <c r="C7" s="2" t="s">
        <v>82</v>
      </c>
      <c r="D7" s="2">
        <v>12</v>
      </c>
      <c r="E7" s="2" t="s">
        <v>112</v>
      </c>
      <c r="F7" s="2" t="s">
        <v>111</v>
      </c>
      <c r="G7" s="2">
        <v>0</v>
      </c>
      <c r="H7" s="4" t="str">
        <f>VLOOKUP(tblSale[[#This Row],[Mã SP]],tblData[#All],2,0)</f>
        <v>Sản phẩm 35</v>
      </c>
      <c r="I7" s="4" t="str">
        <f>VLOOKUP(tblSale[[#This Row],[Mã SP]],tblData[#All],3,0)</f>
        <v>Danh Mục 04</v>
      </c>
      <c r="J7" s="4" t="str">
        <f>VLOOKUP(tblSale[[#This Row],[Mã SP]],tblData[#All],4,0)</f>
        <v>m</v>
      </c>
      <c r="K7" s="4">
        <f>VLOOKUP(tblSale[[#This Row],[Mã SP]],tblData[#All],5,0)</f>
        <v>5</v>
      </c>
      <c r="L7" s="4">
        <f>VLOOKUP(tblSale[[#This Row],[Mã SP]],tblData[#All],6,0)</f>
        <v>6.7</v>
      </c>
      <c r="M7" s="6">
        <f>tblSale[[#This Row],[Số Lượng]]*tblSale[[#This Row],[Giá Mua]]</f>
        <v>60</v>
      </c>
      <c r="N7" s="6">
        <f>tblSale[[#This Row],[Số Lượng]]*tblSale[[#This Row],[Giá Bán]]*(100%-tblSale[[#This Row],[% Giảm Giá]])</f>
        <v>80.400000000000006</v>
      </c>
      <c r="O7" s="6">
        <f>DAY(tblSale[[#This Row],[Ngày]])</f>
        <v>4</v>
      </c>
      <c r="P7" s="6" t="str">
        <f>TEXT(tblSale[[#This Row],[Ngày]],"MMM")</f>
        <v>Jan</v>
      </c>
      <c r="Q7" s="6">
        <f>YEAR(tblSale[[#This Row],[Ngày]])</f>
        <v>2023</v>
      </c>
    </row>
    <row r="8" spans="2:17" ht="14.25" customHeight="1" x14ac:dyDescent="0.25">
      <c r="B8" s="3">
        <v>44935</v>
      </c>
      <c r="C8" s="2" t="s">
        <v>74</v>
      </c>
      <c r="D8" s="2">
        <v>1</v>
      </c>
      <c r="E8" s="2" t="s">
        <v>114</v>
      </c>
      <c r="F8" s="2" t="s">
        <v>113</v>
      </c>
      <c r="G8" s="2">
        <v>0</v>
      </c>
      <c r="H8" s="4" t="str">
        <f>VLOOKUP(tblSale[[#This Row],[Mã SP]],tblData[#All],2,0)</f>
        <v>Sản phẩm 31</v>
      </c>
      <c r="I8" s="4" t="str">
        <f>VLOOKUP(tblSale[[#This Row],[Mã SP]],tblData[#All],3,0)</f>
        <v>Danh Mục 04</v>
      </c>
      <c r="J8" s="4" t="str">
        <f>VLOOKUP(tblSale[[#This Row],[Mã SP]],tblData[#All],4,0)</f>
        <v>Kg</v>
      </c>
      <c r="K8" s="4">
        <f>VLOOKUP(tblSale[[#This Row],[Mã SP]],tblData[#All],5,0)</f>
        <v>95</v>
      </c>
      <c r="L8" s="4">
        <f>VLOOKUP(tblSale[[#This Row],[Mã SP]],tblData[#All],6,0)</f>
        <v>106.16</v>
      </c>
      <c r="M8" s="6">
        <f>tblSale[[#This Row],[Số Lượng]]*tblSale[[#This Row],[Giá Mua]]</f>
        <v>95</v>
      </c>
      <c r="N8" s="6">
        <f>tblSale[[#This Row],[Số Lượng]]*tblSale[[#This Row],[Giá Bán]]*(100%-tblSale[[#This Row],[% Giảm Giá]])</f>
        <v>106.16</v>
      </c>
      <c r="O8" s="6">
        <f>DAY(tblSale[[#This Row],[Ngày]])</f>
        <v>9</v>
      </c>
      <c r="P8" s="6" t="str">
        <f>TEXT(tblSale[[#This Row],[Ngày]],"MMM")</f>
        <v>Jan</v>
      </c>
      <c r="Q8" s="6">
        <f>YEAR(tblSale[[#This Row],[Ngày]])</f>
        <v>2023</v>
      </c>
    </row>
    <row r="9" spans="2:17" ht="14.25" customHeight="1" x14ac:dyDescent="0.25">
      <c r="B9" s="3">
        <v>44935</v>
      </c>
      <c r="C9" s="2" t="s">
        <v>12</v>
      </c>
      <c r="D9" s="2">
        <v>8</v>
      </c>
      <c r="E9" s="2" t="s">
        <v>114</v>
      </c>
      <c r="F9" s="2" t="s">
        <v>113</v>
      </c>
      <c r="G9" s="2">
        <v>0</v>
      </c>
      <c r="H9" s="4" t="str">
        <f>VLOOKUP(tblSale[[#This Row],[Mã SP]],tblData[#All],2,0)</f>
        <v>Sản phẩm 03</v>
      </c>
      <c r="I9" s="4" t="str">
        <f>VLOOKUP(tblSale[[#This Row],[Mã SP]],tblData[#All],3,0)</f>
        <v>Danh Mục 01</v>
      </c>
      <c r="J9" s="4" t="str">
        <f>VLOOKUP(tblSale[[#This Row],[Mã SP]],tblData[#All],4,0)</f>
        <v>Kg</v>
      </c>
      <c r="K9" s="4">
        <f>VLOOKUP(tblSale[[#This Row],[Mã SP]],tblData[#All],5,0)</f>
        <v>74</v>
      </c>
      <c r="L9" s="4">
        <f>VLOOKUP(tblSale[[#This Row],[Mã SP]],tblData[#All],6,0)</f>
        <v>80.94</v>
      </c>
      <c r="M9" s="6">
        <f>tblSale[[#This Row],[Số Lượng]]*tblSale[[#This Row],[Giá Mua]]</f>
        <v>592</v>
      </c>
      <c r="N9" s="6">
        <f>tblSale[[#This Row],[Số Lượng]]*tblSale[[#This Row],[Giá Bán]]*(100%-tblSale[[#This Row],[% Giảm Giá]])</f>
        <v>647.52</v>
      </c>
      <c r="O9" s="6">
        <f>DAY(tblSale[[#This Row],[Ngày]])</f>
        <v>9</v>
      </c>
      <c r="P9" s="6" t="str">
        <f>TEXT(tblSale[[#This Row],[Ngày]],"MMM")</f>
        <v>Jan</v>
      </c>
      <c r="Q9" s="6">
        <f>YEAR(tblSale[[#This Row],[Ngày]])</f>
        <v>2023</v>
      </c>
    </row>
    <row r="10" spans="2:17" ht="14.25" customHeight="1" x14ac:dyDescent="0.25">
      <c r="B10" s="3">
        <v>44935</v>
      </c>
      <c r="C10" s="2" t="s">
        <v>61</v>
      </c>
      <c r="D10" s="2">
        <v>4</v>
      </c>
      <c r="E10" s="2" t="s">
        <v>114</v>
      </c>
      <c r="F10" s="2" t="s">
        <v>111</v>
      </c>
      <c r="G10" s="2">
        <v>0</v>
      </c>
      <c r="H10" s="4" t="str">
        <f>VLOOKUP(tblSale[[#This Row],[Mã SP]],tblData[#All],2,0)</f>
        <v>Sản phẩm 25</v>
      </c>
      <c r="I10" s="4" t="str">
        <f>VLOOKUP(tblSale[[#This Row],[Mã SP]],tblData[#All],3,0)</f>
        <v>Danh Mục 03</v>
      </c>
      <c r="J10" s="4" t="str">
        <f>VLOOKUP(tblSale[[#This Row],[Mã SP]],tblData[#All],4,0)</f>
        <v>m</v>
      </c>
      <c r="K10" s="4">
        <f>VLOOKUP(tblSale[[#This Row],[Mã SP]],tblData[#All],5,0)</f>
        <v>7</v>
      </c>
      <c r="L10" s="4">
        <f>VLOOKUP(tblSale[[#This Row],[Mã SP]],tblData[#All],6,0)</f>
        <v>8.33</v>
      </c>
      <c r="M10" s="6">
        <f>tblSale[[#This Row],[Số Lượng]]*tblSale[[#This Row],[Giá Mua]]</f>
        <v>28</v>
      </c>
      <c r="N10" s="6">
        <f>tblSale[[#This Row],[Số Lượng]]*tblSale[[#This Row],[Giá Bán]]*(100%-tblSale[[#This Row],[% Giảm Giá]])</f>
        <v>33.32</v>
      </c>
      <c r="O10" s="6">
        <f>DAY(tblSale[[#This Row],[Ngày]])</f>
        <v>9</v>
      </c>
      <c r="P10" s="6" t="str">
        <f>TEXT(tblSale[[#This Row],[Ngày]],"MMM")</f>
        <v>Jan</v>
      </c>
      <c r="Q10" s="6">
        <f>YEAR(tblSale[[#This Row],[Ngày]])</f>
        <v>2023</v>
      </c>
    </row>
    <row r="11" spans="2:17" ht="14.25" customHeight="1" x14ac:dyDescent="0.25">
      <c r="B11" s="3">
        <v>44937</v>
      </c>
      <c r="C11" s="2" t="s">
        <v>86</v>
      </c>
      <c r="D11" s="2">
        <v>3</v>
      </c>
      <c r="E11" s="2" t="s">
        <v>114</v>
      </c>
      <c r="F11" s="2" t="s">
        <v>113</v>
      </c>
      <c r="G11" s="2">
        <v>0</v>
      </c>
      <c r="H11" s="4" t="str">
        <f>VLOOKUP(tblSale[[#This Row],[Mã SP]],tblData[#All],2,0)</f>
        <v>Sản phẩm 37</v>
      </c>
      <c r="I11" s="4" t="str">
        <f>VLOOKUP(tblSale[[#This Row],[Mã SP]],tblData[#All],3,0)</f>
        <v>Danh Mục 05</v>
      </c>
      <c r="J11" s="4" t="str">
        <f>VLOOKUP(tblSale[[#This Row],[Mã SP]],tblData[#All],4,0)</f>
        <v>Kg</v>
      </c>
      <c r="K11" s="4">
        <f>VLOOKUP(tblSale[[#This Row],[Mã SP]],tblData[#All],5,0)</f>
        <v>67</v>
      </c>
      <c r="L11" s="4">
        <f>VLOOKUP(tblSale[[#This Row],[Mã SP]],tblData[#All],6,0)</f>
        <v>88.76</v>
      </c>
      <c r="M11" s="6">
        <f>tblSale[[#This Row],[Số Lượng]]*tblSale[[#This Row],[Giá Mua]]</f>
        <v>201</v>
      </c>
      <c r="N11" s="6">
        <f>tblSale[[#This Row],[Số Lượng]]*tblSale[[#This Row],[Giá Bán]]*(100%-tblSale[[#This Row],[% Giảm Giá]])</f>
        <v>266.28000000000003</v>
      </c>
      <c r="O11" s="6">
        <f>DAY(tblSale[[#This Row],[Ngày]])</f>
        <v>11</v>
      </c>
      <c r="P11" s="6" t="str">
        <f>TEXT(tblSale[[#This Row],[Ngày]],"MMM")</f>
        <v>Jan</v>
      </c>
      <c r="Q11" s="6">
        <f>YEAR(tblSale[[#This Row],[Ngày]])</f>
        <v>2023</v>
      </c>
    </row>
    <row r="12" spans="2:17" ht="14.25" customHeight="1" x14ac:dyDescent="0.25">
      <c r="B12" s="3">
        <v>44937</v>
      </c>
      <c r="C12" s="2" t="s">
        <v>38</v>
      </c>
      <c r="D12" s="2">
        <v>4</v>
      </c>
      <c r="E12" s="2" t="s">
        <v>110</v>
      </c>
      <c r="F12" s="2" t="s">
        <v>111</v>
      </c>
      <c r="G12" s="2">
        <v>0</v>
      </c>
      <c r="H12" s="4" t="str">
        <f>VLOOKUP(tblSale[[#This Row],[Mã SP]],tblData[#All],2,0)</f>
        <v>Sản phẩm 14</v>
      </c>
      <c r="I12" s="4" t="str">
        <f>VLOOKUP(tblSale[[#This Row],[Mã SP]],tblData[#All],3,0)</f>
        <v>Danh Mục 02</v>
      </c>
      <c r="J12" s="4" t="str">
        <f>VLOOKUP(tblSale[[#This Row],[Mã SP]],tblData[#All],4,0)</f>
        <v>Kg</v>
      </c>
      <c r="K12" s="4">
        <f>VLOOKUP(tblSale[[#This Row],[Mã SP]],tblData[#All],5,0)</f>
        <v>113</v>
      </c>
      <c r="L12" s="4">
        <f>VLOOKUP(tblSale[[#This Row],[Mã SP]],tblData[#All],6,0)</f>
        <v>143.72</v>
      </c>
      <c r="M12" s="6">
        <f>tblSale[[#This Row],[Số Lượng]]*tblSale[[#This Row],[Giá Mua]]</f>
        <v>452</v>
      </c>
      <c r="N12" s="6">
        <f>tblSale[[#This Row],[Số Lượng]]*tblSale[[#This Row],[Giá Bán]]*(100%-tblSale[[#This Row],[% Giảm Giá]])</f>
        <v>574.88</v>
      </c>
      <c r="O12" s="6">
        <f>DAY(tblSale[[#This Row],[Ngày]])</f>
        <v>11</v>
      </c>
      <c r="P12" s="6" t="str">
        <f>TEXT(tblSale[[#This Row],[Ngày]],"MMM")</f>
        <v>Jan</v>
      </c>
      <c r="Q12" s="6">
        <f>YEAR(tblSale[[#This Row],[Ngày]])</f>
        <v>2023</v>
      </c>
    </row>
    <row r="13" spans="2:17" ht="14.25" customHeight="1" x14ac:dyDescent="0.25">
      <c r="B13" s="3">
        <v>44937</v>
      </c>
      <c r="C13" s="2" t="s">
        <v>97</v>
      </c>
      <c r="D13" s="2">
        <v>4</v>
      </c>
      <c r="E13" s="2" t="s">
        <v>114</v>
      </c>
      <c r="F13" s="2" t="s">
        <v>111</v>
      </c>
      <c r="G13" s="2">
        <v>0</v>
      </c>
      <c r="H13" s="4" t="str">
        <f>VLOOKUP(tblSale[[#This Row],[Mã SP]],tblData[#All],2,0)</f>
        <v>Sản phẩm 42</v>
      </c>
      <c r="I13" s="4" t="str">
        <f>VLOOKUP(tblSale[[#This Row],[Mã SP]],tblData[#All],3,0)</f>
        <v>Danh Mục 05</v>
      </c>
      <c r="J13" s="4" t="str">
        <f>VLOOKUP(tblSale[[#This Row],[Mã SP]],tblData[#All],4,0)</f>
        <v>Chiếc</v>
      </c>
      <c r="K13" s="4">
        <f>VLOOKUP(tblSale[[#This Row],[Mã SP]],tblData[#All],5,0)</f>
        <v>123</v>
      </c>
      <c r="L13" s="4">
        <f>VLOOKUP(tblSale[[#This Row],[Mã SP]],tblData[#All],6,0)</f>
        <v>170</v>
      </c>
      <c r="M13" s="6">
        <f>tblSale[[#This Row],[Số Lượng]]*tblSale[[#This Row],[Giá Mua]]</f>
        <v>492</v>
      </c>
      <c r="N13" s="6">
        <f>tblSale[[#This Row],[Số Lượng]]*tblSale[[#This Row],[Giá Bán]]*(100%-tblSale[[#This Row],[% Giảm Giá]])</f>
        <v>680</v>
      </c>
      <c r="O13" s="6">
        <f>DAY(tblSale[[#This Row],[Ngày]])</f>
        <v>11</v>
      </c>
      <c r="P13" s="6" t="str">
        <f>TEXT(tblSale[[#This Row],[Ngày]],"MMM")</f>
        <v>Jan</v>
      </c>
      <c r="Q13" s="6">
        <f>YEAR(tblSale[[#This Row],[Ngày]])</f>
        <v>2023</v>
      </c>
    </row>
    <row r="14" spans="2:17" ht="14.25" customHeight="1" x14ac:dyDescent="0.25">
      <c r="B14" s="3">
        <v>44938</v>
      </c>
      <c r="C14" s="2" t="s">
        <v>97</v>
      </c>
      <c r="D14" s="2">
        <v>10</v>
      </c>
      <c r="E14" s="2" t="s">
        <v>112</v>
      </c>
      <c r="F14" s="2" t="s">
        <v>113</v>
      </c>
      <c r="G14" s="2">
        <v>0</v>
      </c>
      <c r="H14" s="4" t="str">
        <f>VLOOKUP(tblSale[[#This Row],[Mã SP]],tblData[#All],2,0)</f>
        <v>Sản phẩm 42</v>
      </c>
      <c r="I14" s="4" t="str">
        <f>VLOOKUP(tblSale[[#This Row],[Mã SP]],tblData[#All],3,0)</f>
        <v>Danh Mục 05</v>
      </c>
      <c r="J14" s="4" t="str">
        <f>VLOOKUP(tblSale[[#This Row],[Mã SP]],tblData[#All],4,0)</f>
        <v>Chiếc</v>
      </c>
      <c r="K14" s="4">
        <f>VLOOKUP(tblSale[[#This Row],[Mã SP]],tblData[#All],5,0)</f>
        <v>123</v>
      </c>
      <c r="L14" s="4">
        <f>VLOOKUP(tblSale[[#This Row],[Mã SP]],tblData[#All],6,0)</f>
        <v>170</v>
      </c>
      <c r="M14" s="6">
        <f>tblSale[[#This Row],[Số Lượng]]*tblSale[[#This Row],[Giá Mua]]</f>
        <v>1230</v>
      </c>
      <c r="N14" s="6">
        <f>tblSale[[#This Row],[Số Lượng]]*tblSale[[#This Row],[Giá Bán]]*(100%-tblSale[[#This Row],[% Giảm Giá]])</f>
        <v>1700</v>
      </c>
      <c r="O14" s="6">
        <f>DAY(tblSale[[#This Row],[Ngày]])</f>
        <v>12</v>
      </c>
      <c r="P14" s="6" t="str">
        <f>TEXT(tblSale[[#This Row],[Ngày]],"MMM")</f>
        <v>Jan</v>
      </c>
      <c r="Q14" s="6">
        <f>YEAR(tblSale[[#This Row],[Ngày]])</f>
        <v>2023</v>
      </c>
    </row>
    <row r="15" spans="2:17" ht="14.25" customHeight="1" x14ac:dyDescent="0.25">
      <c r="B15" s="3">
        <v>44944</v>
      </c>
      <c r="C15" s="2" t="s">
        <v>101</v>
      </c>
      <c r="D15" s="2">
        <v>13</v>
      </c>
      <c r="E15" s="2" t="s">
        <v>114</v>
      </c>
      <c r="F15" s="2" t="s">
        <v>111</v>
      </c>
      <c r="G15" s="2">
        <v>0</v>
      </c>
      <c r="H15" s="4" t="str">
        <f>VLOOKUP(tblSale[[#This Row],[Mã SP]],tblData[#All],2,0)</f>
        <v>Sản phẩm 44</v>
      </c>
      <c r="I15" s="4" t="str">
        <f>VLOOKUP(tblSale[[#This Row],[Mã SP]],tblData[#All],3,0)</f>
        <v>Danh Mục 05</v>
      </c>
      <c r="J15" s="4" t="str">
        <f>VLOOKUP(tblSale[[#This Row],[Mã SP]],tblData[#All],4,0)</f>
        <v>Kg</v>
      </c>
      <c r="K15" s="4">
        <f>VLOOKUP(tblSale[[#This Row],[Mã SP]],tblData[#All],5,0)</f>
        <v>76</v>
      </c>
      <c r="L15" s="4">
        <f>VLOOKUP(tblSale[[#This Row],[Mã SP]],tblData[#All],6,0)</f>
        <v>83.08</v>
      </c>
      <c r="M15" s="6">
        <f>tblSale[[#This Row],[Số Lượng]]*tblSale[[#This Row],[Giá Mua]]</f>
        <v>988</v>
      </c>
      <c r="N15" s="6">
        <f>tblSale[[#This Row],[Số Lượng]]*tblSale[[#This Row],[Giá Bán]]*(100%-tblSale[[#This Row],[% Giảm Giá]])</f>
        <v>1080.04</v>
      </c>
      <c r="O15" s="6">
        <f>DAY(tblSale[[#This Row],[Ngày]])</f>
        <v>18</v>
      </c>
      <c r="P15" s="6" t="str">
        <f>TEXT(tblSale[[#This Row],[Ngày]],"MMM")</f>
        <v>Jan</v>
      </c>
      <c r="Q15" s="6">
        <f>YEAR(tblSale[[#This Row],[Ngày]])</f>
        <v>2023</v>
      </c>
    </row>
    <row r="16" spans="2:17" ht="14.25" customHeight="1" x14ac:dyDescent="0.25">
      <c r="B16" s="3">
        <v>44944</v>
      </c>
      <c r="C16" s="2" t="s">
        <v>57</v>
      </c>
      <c r="D16" s="2">
        <v>3</v>
      </c>
      <c r="E16" s="2" t="s">
        <v>112</v>
      </c>
      <c r="F16" s="2" t="s">
        <v>113</v>
      </c>
      <c r="G16" s="2">
        <v>0</v>
      </c>
      <c r="H16" s="4" t="str">
        <f>VLOOKUP(tblSale[[#This Row],[Mã SP]],tblData[#All],2,0)</f>
        <v>Sản phẩm 23</v>
      </c>
      <c r="I16" s="4" t="str">
        <f>VLOOKUP(tblSale[[#This Row],[Mã SP]],tblData[#All],3,0)</f>
        <v>Danh Mục 03</v>
      </c>
      <c r="J16" s="4" t="str">
        <f>VLOOKUP(tblSale[[#This Row],[Mã SP]],tblData[#All],4,0)</f>
        <v>Chiếc</v>
      </c>
      <c r="K16" s="4">
        <f>VLOOKUP(tblSale[[#This Row],[Mã SP]],tblData[#All],5,0)</f>
        <v>145</v>
      </c>
      <c r="L16" s="4">
        <f>VLOOKUP(tblSale[[#This Row],[Mã SP]],tblData[#All],6,0)</f>
        <v>148.46</v>
      </c>
      <c r="M16" s="6">
        <f>tblSale[[#This Row],[Số Lượng]]*tblSale[[#This Row],[Giá Mua]]</f>
        <v>435</v>
      </c>
      <c r="N16" s="6">
        <f>tblSale[[#This Row],[Số Lượng]]*tblSale[[#This Row],[Giá Bán]]*(100%-tblSale[[#This Row],[% Giảm Giá]])</f>
        <v>445.38</v>
      </c>
      <c r="O16" s="6">
        <f>DAY(tblSale[[#This Row],[Ngày]])</f>
        <v>18</v>
      </c>
      <c r="P16" s="6" t="str">
        <f>TEXT(tblSale[[#This Row],[Ngày]],"MMM")</f>
        <v>Jan</v>
      </c>
      <c r="Q16" s="6">
        <f>YEAR(tblSale[[#This Row],[Ngày]])</f>
        <v>2023</v>
      </c>
    </row>
    <row r="17" spans="2:17" ht="14.25" customHeight="1" x14ac:dyDescent="0.25">
      <c r="B17" s="3">
        <v>44945</v>
      </c>
      <c r="C17" s="2" t="s">
        <v>82</v>
      </c>
      <c r="D17" s="2">
        <v>6</v>
      </c>
      <c r="E17" s="2" t="s">
        <v>114</v>
      </c>
      <c r="F17" s="2" t="s">
        <v>113</v>
      </c>
      <c r="G17" s="2">
        <v>0</v>
      </c>
      <c r="H17" s="4" t="str">
        <f>VLOOKUP(tblSale[[#This Row],[Mã SP]],tblData[#All],2,0)</f>
        <v>Sản phẩm 35</v>
      </c>
      <c r="I17" s="4" t="str">
        <f>VLOOKUP(tblSale[[#This Row],[Mã SP]],tblData[#All],3,0)</f>
        <v>Danh Mục 04</v>
      </c>
      <c r="J17" s="4" t="str">
        <f>VLOOKUP(tblSale[[#This Row],[Mã SP]],tblData[#All],4,0)</f>
        <v>m</v>
      </c>
      <c r="K17" s="4">
        <f>VLOOKUP(tblSale[[#This Row],[Mã SP]],tblData[#All],5,0)</f>
        <v>5</v>
      </c>
      <c r="L17" s="4">
        <f>VLOOKUP(tblSale[[#This Row],[Mã SP]],tblData[#All],6,0)</f>
        <v>6.7</v>
      </c>
      <c r="M17" s="6">
        <f>tblSale[[#This Row],[Số Lượng]]*tblSale[[#This Row],[Giá Mua]]</f>
        <v>30</v>
      </c>
      <c r="N17" s="6">
        <f>tblSale[[#This Row],[Số Lượng]]*tblSale[[#This Row],[Giá Bán]]*(100%-tblSale[[#This Row],[% Giảm Giá]])</f>
        <v>40.200000000000003</v>
      </c>
      <c r="O17" s="6">
        <f>DAY(tblSale[[#This Row],[Ngày]])</f>
        <v>19</v>
      </c>
      <c r="P17" s="6" t="str">
        <f>TEXT(tblSale[[#This Row],[Ngày]],"MMM")</f>
        <v>Jan</v>
      </c>
      <c r="Q17" s="6">
        <f>YEAR(tblSale[[#This Row],[Ngày]])</f>
        <v>2023</v>
      </c>
    </row>
    <row r="18" spans="2:17" ht="14.25" customHeight="1" x14ac:dyDescent="0.25">
      <c r="B18" s="3">
        <v>44946</v>
      </c>
      <c r="C18" s="2" t="s">
        <v>80</v>
      </c>
      <c r="D18" s="2">
        <v>4</v>
      </c>
      <c r="E18" s="2" t="s">
        <v>114</v>
      </c>
      <c r="F18" s="2" t="s">
        <v>113</v>
      </c>
      <c r="G18" s="2">
        <v>0</v>
      </c>
      <c r="H18" s="4" t="str">
        <f>VLOOKUP(tblSale[[#This Row],[Mã SP]],tblData[#All],2,0)</f>
        <v>Sản phẩm 34</v>
      </c>
      <c r="I18" s="4" t="str">
        <f>VLOOKUP(tblSale[[#This Row],[Mã SP]],tblData[#All],3,0)</f>
        <v>Danh Mục 04</v>
      </c>
      <c r="J18" s="4" t="str">
        <f>VLOOKUP(tblSale[[#This Row],[Mã SP]],tblData[#All],4,0)</f>
        <v>Cái</v>
      </c>
      <c r="K18" s="4">
        <f>VLOOKUP(tblSale[[#This Row],[Mã SP]],tblData[#All],5,0)</f>
        <v>57</v>
      </c>
      <c r="L18" s="4">
        <f>VLOOKUP(tblSale[[#This Row],[Mã SP]],tblData[#All],6,0)</f>
        <v>56.3</v>
      </c>
      <c r="M18" s="6">
        <f>tblSale[[#This Row],[Số Lượng]]*tblSale[[#This Row],[Giá Mua]]</f>
        <v>228</v>
      </c>
      <c r="N18" s="6">
        <f>tblSale[[#This Row],[Số Lượng]]*tblSale[[#This Row],[Giá Bán]]*(100%-tblSale[[#This Row],[% Giảm Giá]])</f>
        <v>225.2</v>
      </c>
      <c r="O18" s="6">
        <f>DAY(tblSale[[#This Row],[Ngày]])</f>
        <v>20</v>
      </c>
      <c r="P18" s="6" t="str">
        <f>TEXT(tblSale[[#This Row],[Ngày]],"MMM")</f>
        <v>Jan</v>
      </c>
      <c r="Q18" s="6">
        <f>YEAR(tblSale[[#This Row],[Ngày]])</f>
        <v>2023</v>
      </c>
    </row>
    <row r="19" spans="2:17" ht="14.25" customHeight="1" x14ac:dyDescent="0.25">
      <c r="B19" s="3">
        <v>44946</v>
      </c>
      <c r="C19" s="2" t="s">
        <v>50</v>
      </c>
      <c r="D19" s="2">
        <v>4</v>
      </c>
      <c r="E19" s="2" t="s">
        <v>114</v>
      </c>
      <c r="F19" s="2" t="s">
        <v>113</v>
      </c>
      <c r="G19" s="2">
        <v>0</v>
      </c>
      <c r="H19" s="4" t="str">
        <f>VLOOKUP(tblSale[[#This Row],[Mã SP]],tblData[#All],2,0)</f>
        <v>Sản phẩm 20</v>
      </c>
      <c r="I19" s="4" t="str">
        <f>VLOOKUP(tblSale[[#This Row],[Mã SP]],tblData[#All],3,0)</f>
        <v>Danh Mục 03</v>
      </c>
      <c r="J19" s="4" t="str">
        <f>VLOOKUP(tblSale[[#This Row],[Mã SP]],tblData[#All],4,0)</f>
        <v>Cái</v>
      </c>
      <c r="K19" s="4">
        <f>VLOOKUP(tblSale[[#This Row],[Mã SP]],tblData[#All],5,0)</f>
        <v>64</v>
      </c>
      <c r="L19" s="4">
        <f>VLOOKUP(tblSale[[#This Row],[Mã SP]],tblData[#All],6,0)</f>
        <v>77.25</v>
      </c>
      <c r="M19" s="6">
        <f>tblSale[[#This Row],[Số Lượng]]*tblSale[[#This Row],[Giá Mua]]</f>
        <v>256</v>
      </c>
      <c r="N19" s="6">
        <f>tblSale[[#This Row],[Số Lượng]]*tblSale[[#This Row],[Giá Bán]]*(100%-tblSale[[#This Row],[% Giảm Giá]])</f>
        <v>309</v>
      </c>
      <c r="O19" s="6">
        <f>DAY(tblSale[[#This Row],[Ngày]])</f>
        <v>20</v>
      </c>
      <c r="P19" s="6" t="str">
        <f>TEXT(tblSale[[#This Row],[Ngày]],"MMM")</f>
        <v>Jan</v>
      </c>
      <c r="Q19" s="6">
        <f>YEAR(tblSale[[#This Row],[Ngày]])</f>
        <v>2023</v>
      </c>
    </row>
    <row r="20" spans="2:17" ht="14.25" customHeight="1" x14ac:dyDescent="0.25">
      <c r="B20" s="3">
        <v>44947</v>
      </c>
      <c r="C20" s="2" t="s">
        <v>14</v>
      </c>
      <c r="D20" s="2">
        <v>15</v>
      </c>
      <c r="E20" s="2" t="s">
        <v>110</v>
      </c>
      <c r="F20" s="2" t="s">
        <v>113</v>
      </c>
      <c r="G20" s="2">
        <v>0</v>
      </c>
      <c r="H20" s="4" t="str">
        <f>VLOOKUP(tblSale[[#This Row],[Mã SP]],tblData[#All],2,0)</f>
        <v>Sản phẩm 04</v>
      </c>
      <c r="I20" s="4" t="str">
        <f>VLOOKUP(tblSale[[#This Row],[Mã SP]],tblData[#All],3,0)</f>
        <v>Danh Mục 01</v>
      </c>
      <c r="J20" s="4" t="str">
        <f>VLOOKUP(tblSale[[#This Row],[Mã SP]],tblData[#All],4,0)</f>
        <v>Cái</v>
      </c>
      <c r="K20" s="4">
        <f>VLOOKUP(tblSale[[#This Row],[Mã SP]],tblData[#All],5,0)</f>
        <v>42</v>
      </c>
      <c r="L20" s="4">
        <f>VLOOKUP(tblSale[[#This Row],[Mã SP]],tblData[#All],6,0)</f>
        <v>47.84</v>
      </c>
      <c r="M20" s="6">
        <f>tblSale[[#This Row],[Số Lượng]]*tblSale[[#This Row],[Giá Mua]]</f>
        <v>630</v>
      </c>
      <c r="N20" s="6">
        <f>tblSale[[#This Row],[Số Lượng]]*tblSale[[#This Row],[Giá Bán]]*(100%-tblSale[[#This Row],[% Giảm Giá]])</f>
        <v>717.6</v>
      </c>
      <c r="O20" s="6">
        <f>DAY(tblSale[[#This Row],[Ngày]])</f>
        <v>21</v>
      </c>
      <c r="P20" s="6" t="str">
        <f>TEXT(tblSale[[#This Row],[Ngày]],"MMM")</f>
        <v>Jan</v>
      </c>
      <c r="Q20" s="6">
        <f>YEAR(tblSale[[#This Row],[Ngày]])</f>
        <v>2023</v>
      </c>
    </row>
    <row r="21" spans="2:17" ht="14.25" customHeight="1" x14ac:dyDescent="0.25">
      <c r="B21" s="3">
        <v>44947</v>
      </c>
      <c r="C21" s="2" t="s">
        <v>12</v>
      </c>
      <c r="D21" s="2">
        <v>9</v>
      </c>
      <c r="E21" s="2" t="s">
        <v>114</v>
      </c>
      <c r="F21" s="2" t="s">
        <v>111</v>
      </c>
      <c r="G21" s="2">
        <v>0</v>
      </c>
      <c r="H21" s="4" t="str">
        <f>VLOOKUP(tblSale[[#This Row],[Mã SP]],tblData[#All],2,0)</f>
        <v>Sản phẩm 03</v>
      </c>
      <c r="I21" s="4" t="str">
        <f>VLOOKUP(tblSale[[#This Row],[Mã SP]],tblData[#All],3,0)</f>
        <v>Danh Mục 01</v>
      </c>
      <c r="J21" s="4" t="str">
        <f>VLOOKUP(tblSale[[#This Row],[Mã SP]],tblData[#All],4,0)</f>
        <v>Kg</v>
      </c>
      <c r="K21" s="4">
        <f>VLOOKUP(tblSale[[#This Row],[Mã SP]],tblData[#All],5,0)</f>
        <v>74</v>
      </c>
      <c r="L21" s="4">
        <f>VLOOKUP(tblSale[[#This Row],[Mã SP]],tblData[#All],6,0)</f>
        <v>80.94</v>
      </c>
      <c r="M21" s="6">
        <f>tblSale[[#This Row],[Số Lượng]]*tblSale[[#This Row],[Giá Mua]]</f>
        <v>666</v>
      </c>
      <c r="N21" s="6">
        <f>tblSale[[#This Row],[Số Lượng]]*tblSale[[#This Row],[Giá Bán]]*(100%-tblSale[[#This Row],[% Giảm Giá]])</f>
        <v>728.46</v>
      </c>
      <c r="O21" s="6">
        <f>DAY(tblSale[[#This Row],[Ngày]])</f>
        <v>21</v>
      </c>
      <c r="P21" s="6" t="str">
        <f>TEXT(tblSale[[#This Row],[Ngày]],"MMM")</f>
        <v>Jan</v>
      </c>
      <c r="Q21" s="6">
        <f>YEAR(tblSale[[#This Row],[Ngày]])</f>
        <v>2023</v>
      </c>
    </row>
    <row r="22" spans="2:17" ht="14.25" customHeight="1" x14ac:dyDescent="0.25">
      <c r="B22" s="3">
        <v>44947</v>
      </c>
      <c r="C22" s="2" t="s">
        <v>97</v>
      </c>
      <c r="D22" s="2">
        <v>6</v>
      </c>
      <c r="E22" s="2" t="s">
        <v>114</v>
      </c>
      <c r="F22" s="2" t="s">
        <v>111</v>
      </c>
      <c r="G22" s="2">
        <v>0</v>
      </c>
      <c r="H22" s="4" t="str">
        <f>VLOOKUP(tblSale[[#This Row],[Mã SP]],tblData[#All],2,0)</f>
        <v>Sản phẩm 42</v>
      </c>
      <c r="I22" s="4" t="str">
        <f>VLOOKUP(tblSale[[#This Row],[Mã SP]],tblData[#All],3,0)</f>
        <v>Danh Mục 05</v>
      </c>
      <c r="J22" s="4" t="str">
        <f>VLOOKUP(tblSale[[#This Row],[Mã SP]],tblData[#All],4,0)</f>
        <v>Chiếc</v>
      </c>
      <c r="K22" s="4">
        <f>VLOOKUP(tblSale[[#This Row],[Mã SP]],tblData[#All],5,0)</f>
        <v>123</v>
      </c>
      <c r="L22" s="4">
        <f>VLOOKUP(tblSale[[#This Row],[Mã SP]],tblData[#All],6,0)</f>
        <v>170</v>
      </c>
      <c r="M22" s="6">
        <f>tblSale[[#This Row],[Số Lượng]]*tblSale[[#This Row],[Giá Mua]]</f>
        <v>738</v>
      </c>
      <c r="N22" s="6">
        <f>tblSale[[#This Row],[Số Lượng]]*tblSale[[#This Row],[Giá Bán]]*(100%-tblSale[[#This Row],[% Giảm Giá]])</f>
        <v>1020</v>
      </c>
      <c r="O22" s="6">
        <f>DAY(tblSale[[#This Row],[Ngày]])</f>
        <v>21</v>
      </c>
      <c r="P22" s="6" t="str">
        <f>TEXT(tblSale[[#This Row],[Ngày]],"MMM")</f>
        <v>Jan</v>
      </c>
      <c r="Q22" s="6">
        <f>YEAR(tblSale[[#This Row],[Ngày]])</f>
        <v>2023</v>
      </c>
    </row>
    <row r="23" spans="2:17" ht="14.25" customHeight="1" x14ac:dyDescent="0.25">
      <c r="B23" s="3">
        <v>44951</v>
      </c>
      <c r="C23" s="2" t="s">
        <v>80</v>
      </c>
      <c r="D23" s="2">
        <v>6</v>
      </c>
      <c r="E23" s="2" t="s">
        <v>114</v>
      </c>
      <c r="F23" s="2" t="s">
        <v>113</v>
      </c>
      <c r="G23" s="2">
        <v>0</v>
      </c>
      <c r="H23" s="4" t="str">
        <f>VLOOKUP(tblSale[[#This Row],[Mã SP]],tblData[#All],2,0)</f>
        <v>Sản phẩm 34</v>
      </c>
      <c r="I23" s="4" t="str">
        <f>VLOOKUP(tblSale[[#This Row],[Mã SP]],tblData[#All],3,0)</f>
        <v>Danh Mục 04</v>
      </c>
      <c r="J23" s="4" t="str">
        <f>VLOOKUP(tblSale[[#This Row],[Mã SP]],tblData[#All],4,0)</f>
        <v>Cái</v>
      </c>
      <c r="K23" s="4">
        <f>VLOOKUP(tblSale[[#This Row],[Mã SP]],tblData[#All],5,0)</f>
        <v>57</v>
      </c>
      <c r="L23" s="4">
        <f>VLOOKUP(tblSale[[#This Row],[Mã SP]],tblData[#All],6,0)</f>
        <v>56.3</v>
      </c>
      <c r="M23" s="6">
        <f>tblSale[[#This Row],[Số Lượng]]*tblSale[[#This Row],[Giá Mua]]</f>
        <v>342</v>
      </c>
      <c r="N23" s="6">
        <f>tblSale[[#This Row],[Số Lượng]]*tblSale[[#This Row],[Giá Bán]]*(100%-tblSale[[#This Row],[% Giảm Giá]])</f>
        <v>337.79999999999995</v>
      </c>
      <c r="O23" s="6">
        <f>DAY(tblSale[[#This Row],[Ngày]])</f>
        <v>25</v>
      </c>
      <c r="P23" s="6" t="str">
        <f>TEXT(tblSale[[#This Row],[Ngày]],"MMM")</f>
        <v>Jan</v>
      </c>
      <c r="Q23" s="6">
        <f>YEAR(tblSale[[#This Row],[Ngày]])</f>
        <v>2023</v>
      </c>
    </row>
    <row r="24" spans="2:17" ht="14.25" customHeight="1" x14ac:dyDescent="0.25">
      <c r="B24" s="3">
        <v>44951</v>
      </c>
      <c r="C24" s="2" t="s">
        <v>82</v>
      </c>
      <c r="D24" s="2">
        <v>7</v>
      </c>
      <c r="E24" s="2" t="s">
        <v>114</v>
      </c>
      <c r="F24" s="2" t="s">
        <v>111</v>
      </c>
      <c r="G24" s="2">
        <v>0</v>
      </c>
      <c r="H24" s="4" t="str">
        <f>VLOOKUP(tblSale[[#This Row],[Mã SP]],tblData[#All],2,0)</f>
        <v>Sản phẩm 35</v>
      </c>
      <c r="I24" s="4" t="str">
        <f>VLOOKUP(tblSale[[#This Row],[Mã SP]],tblData[#All],3,0)</f>
        <v>Danh Mục 04</v>
      </c>
      <c r="J24" s="4" t="str">
        <f>VLOOKUP(tblSale[[#This Row],[Mã SP]],tblData[#All],4,0)</f>
        <v>m</v>
      </c>
      <c r="K24" s="4">
        <f>VLOOKUP(tblSale[[#This Row],[Mã SP]],tblData[#All],5,0)</f>
        <v>5</v>
      </c>
      <c r="L24" s="4">
        <f>VLOOKUP(tblSale[[#This Row],[Mã SP]],tblData[#All],6,0)</f>
        <v>6.7</v>
      </c>
      <c r="M24" s="6">
        <f>tblSale[[#This Row],[Số Lượng]]*tblSale[[#This Row],[Giá Mua]]</f>
        <v>35</v>
      </c>
      <c r="N24" s="6">
        <f>tblSale[[#This Row],[Số Lượng]]*tblSale[[#This Row],[Giá Bán]]*(100%-tblSale[[#This Row],[% Giảm Giá]])</f>
        <v>46.9</v>
      </c>
      <c r="O24" s="6">
        <f>DAY(tblSale[[#This Row],[Ngày]])</f>
        <v>25</v>
      </c>
      <c r="P24" s="6" t="str">
        <f>TEXT(tblSale[[#This Row],[Ngày]],"MMM")</f>
        <v>Jan</v>
      </c>
      <c r="Q24" s="6">
        <f>YEAR(tblSale[[#This Row],[Ngày]])</f>
        <v>2023</v>
      </c>
    </row>
    <row r="25" spans="2:17" ht="14.25" customHeight="1" x14ac:dyDescent="0.25">
      <c r="B25" s="3">
        <v>44951</v>
      </c>
      <c r="C25" s="2" t="s">
        <v>74</v>
      </c>
      <c r="D25" s="2">
        <v>14</v>
      </c>
      <c r="E25" s="2" t="s">
        <v>114</v>
      </c>
      <c r="F25" s="2" t="s">
        <v>111</v>
      </c>
      <c r="G25" s="2">
        <v>0</v>
      </c>
      <c r="H25" s="4" t="str">
        <f>VLOOKUP(tblSale[[#This Row],[Mã SP]],tblData[#All],2,0)</f>
        <v>Sản phẩm 31</v>
      </c>
      <c r="I25" s="4" t="str">
        <f>VLOOKUP(tblSale[[#This Row],[Mã SP]],tblData[#All],3,0)</f>
        <v>Danh Mục 04</v>
      </c>
      <c r="J25" s="4" t="str">
        <f>VLOOKUP(tblSale[[#This Row],[Mã SP]],tblData[#All],4,0)</f>
        <v>Kg</v>
      </c>
      <c r="K25" s="4">
        <f>VLOOKUP(tblSale[[#This Row],[Mã SP]],tblData[#All],5,0)</f>
        <v>95</v>
      </c>
      <c r="L25" s="4">
        <f>VLOOKUP(tblSale[[#This Row],[Mã SP]],tblData[#All],6,0)</f>
        <v>106.16</v>
      </c>
      <c r="M25" s="6">
        <f>tblSale[[#This Row],[Số Lượng]]*tblSale[[#This Row],[Giá Mua]]</f>
        <v>1330</v>
      </c>
      <c r="N25" s="6">
        <f>tblSale[[#This Row],[Số Lượng]]*tblSale[[#This Row],[Giá Bán]]*(100%-tblSale[[#This Row],[% Giảm Giá]])</f>
        <v>1486.24</v>
      </c>
      <c r="O25" s="6">
        <f>DAY(tblSale[[#This Row],[Ngày]])</f>
        <v>25</v>
      </c>
      <c r="P25" s="6" t="str">
        <f>TEXT(tblSale[[#This Row],[Ngày]],"MMM")</f>
        <v>Jan</v>
      </c>
      <c r="Q25" s="6">
        <f>YEAR(tblSale[[#This Row],[Ngày]])</f>
        <v>2023</v>
      </c>
    </row>
    <row r="26" spans="2:17" ht="14.25" customHeight="1" x14ac:dyDescent="0.25">
      <c r="B26" s="3">
        <v>44952</v>
      </c>
      <c r="C26" s="2" t="s">
        <v>101</v>
      </c>
      <c r="D26" s="2">
        <v>9</v>
      </c>
      <c r="E26" s="2" t="s">
        <v>110</v>
      </c>
      <c r="F26" s="2" t="s">
        <v>113</v>
      </c>
      <c r="G26" s="2">
        <v>0</v>
      </c>
      <c r="H26" s="4" t="str">
        <f>VLOOKUP(tblSale[[#This Row],[Mã SP]],tblData[#All],2,0)</f>
        <v>Sản phẩm 44</v>
      </c>
      <c r="I26" s="4" t="str">
        <f>VLOOKUP(tblSale[[#This Row],[Mã SP]],tblData[#All],3,0)</f>
        <v>Danh Mục 05</v>
      </c>
      <c r="J26" s="4" t="str">
        <f>VLOOKUP(tblSale[[#This Row],[Mã SP]],tblData[#All],4,0)</f>
        <v>Kg</v>
      </c>
      <c r="K26" s="4">
        <f>VLOOKUP(tblSale[[#This Row],[Mã SP]],tblData[#All],5,0)</f>
        <v>76</v>
      </c>
      <c r="L26" s="4">
        <f>VLOOKUP(tblSale[[#This Row],[Mã SP]],tblData[#All],6,0)</f>
        <v>83.08</v>
      </c>
      <c r="M26" s="6">
        <f>tblSale[[#This Row],[Số Lượng]]*tblSale[[#This Row],[Giá Mua]]</f>
        <v>684</v>
      </c>
      <c r="N26" s="6">
        <f>tblSale[[#This Row],[Số Lượng]]*tblSale[[#This Row],[Giá Bán]]*(100%-tblSale[[#This Row],[% Giảm Giá]])</f>
        <v>747.72</v>
      </c>
      <c r="O26" s="6">
        <f>DAY(tblSale[[#This Row],[Ngày]])</f>
        <v>26</v>
      </c>
      <c r="P26" s="6" t="str">
        <f>TEXT(tblSale[[#This Row],[Ngày]],"MMM")</f>
        <v>Jan</v>
      </c>
      <c r="Q26" s="6">
        <f>YEAR(tblSale[[#This Row],[Ngày]])</f>
        <v>2023</v>
      </c>
    </row>
    <row r="27" spans="2:17" ht="14.25" customHeight="1" x14ac:dyDescent="0.25">
      <c r="B27" s="3">
        <v>44952</v>
      </c>
      <c r="C27" s="2" t="s">
        <v>20</v>
      </c>
      <c r="D27" s="2">
        <v>7</v>
      </c>
      <c r="E27" s="2" t="s">
        <v>112</v>
      </c>
      <c r="F27" s="2" t="s">
        <v>113</v>
      </c>
      <c r="G27" s="2">
        <v>0</v>
      </c>
      <c r="H27" s="4" t="str">
        <f>VLOOKUP(tblSale[[#This Row],[Mã SP]],tblData[#All],2,0)</f>
        <v>Sản phẩm 06</v>
      </c>
      <c r="I27" s="4" t="str">
        <f>VLOOKUP(tblSale[[#This Row],[Mã SP]],tblData[#All],3,0)</f>
        <v>Danh Mục 01</v>
      </c>
      <c r="J27" s="4" t="str">
        <f>VLOOKUP(tblSale[[#This Row],[Mã SP]],tblData[#All],4,0)</f>
        <v>Kg</v>
      </c>
      <c r="K27" s="4">
        <f>VLOOKUP(tblSale[[#This Row],[Mã SP]],tblData[#All],5,0)</f>
        <v>75</v>
      </c>
      <c r="L27" s="4">
        <f>VLOOKUP(tblSale[[#This Row],[Mã SP]],tblData[#All],6,0)</f>
        <v>89.5</v>
      </c>
      <c r="M27" s="6">
        <f>tblSale[[#This Row],[Số Lượng]]*tblSale[[#This Row],[Giá Mua]]</f>
        <v>525</v>
      </c>
      <c r="N27" s="6">
        <f>tblSale[[#This Row],[Số Lượng]]*tblSale[[#This Row],[Giá Bán]]*(100%-tblSale[[#This Row],[% Giảm Giá]])</f>
        <v>626.5</v>
      </c>
      <c r="O27" s="6">
        <f>DAY(tblSale[[#This Row],[Ngày]])</f>
        <v>26</v>
      </c>
      <c r="P27" s="6" t="str">
        <f>TEXT(tblSale[[#This Row],[Ngày]],"MMM")</f>
        <v>Jan</v>
      </c>
      <c r="Q27" s="6">
        <f>YEAR(tblSale[[#This Row],[Ngày]])</f>
        <v>2023</v>
      </c>
    </row>
    <row r="28" spans="2:17" ht="14.25" customHeight="1" x14ac:dyDescent="0.25">
      <c r="B28" s="3">
        <v>44952</v>
      </c>
      <c r="C28" s="2" t="s">
        <v>6</v>
      </c>
      <c r="D28" s="2">
        <v>7</v>
      </c>
      <c r="E28" s="2" t="s">
        <v>112</v>
      </c>
      <c r="F28" s="2" t="s">
        <v>111</v>
      </c>
      <c r="G28" s="2">
        <v>0</v>
      </c>
      <c r="H28" s="4" t="str">
        <f>VLOOKUP(tblSale[[#This Row],[Mã SP]],tblData[#All],2,0)</f>
        <v>Sản phẩm 01</v>
      </c>
      <c r="I28" s="4" t="str">
        <f>VLOOKUP(tblSale[[#This Row],[Mã SP]],tblData[#All],3,0)</f>
        <v>Danh Mục 01</v>
      </c>
      <c r="J28" s="4" t="str">
        <f>VLOOKUP(tblSale[[#This Row],[Mã SP]],tblData[#All],4,0)</f>
        <v>Kg</v>
      </c>
      <c r="K28" s="4">
        <f>VLOOKUP(tblSale[[#This Row],[Mã SP]],tblData[#All],5,0)</f>
        <v>96</v>
      </c>
      <c r="L28" s="4">
        <f>VLOOKUP(tblSale[[#This Row],[Mã SP]],tblData[#All],6,0)</f>
        <v>108.88</v>
      </c>
      <c r="M28" s="6">
        <f>tblSale[[#This Row],[Số Lượng]]*tblSale[[#This Row],[Giá Mua]]</f>
        <v>672</v>
      </c>
      <c r="N28" s="6">
        <f>tblSale[[#This Row],[Số Lượng]]*tblSale[[#This Row],[Giá Bán]]*(100%-tblSale[[#This Row],[% Giảm Giá]])</f>
        <v>762.16</v>
      </c>
      <c r="O28" s="6">
        <f>DAY(tblSale[[#This Row],[Ngày]])</f>
        <v>26</v>
      </c>
      <c r="P28" s="6" t="str">
        <f>TEXT(tblSale[[#This Row],[Ngày]],"MMM")</f>
        <v>Jan</v>
      </c>
      <c r="Q28" s="6">
        <f>YEAR(tblSale[[#This Row],[Ngày]])</f>
        <v>2023</v>
      </c>
    </row>
    <row r="29" spans="2:17" ht="14.25" customHeight="1" x14ac:dyDescent="0.25">
      <c r="B29" s="3">
        <v>44953</v>
      </c>
      <c r="C29" s="2" t="s">
        <v>93</v>
      </c>
      <c r="D29" s="2">
        <v>7</v>
      </c>
      <c r="E29" s="2" t="s">
        <v>110</v>
      </c>
      <c r="F29" s="2" t="s">
        <v>111</v>
      </c>
      <c r="G29" s="2">
        <v>0</v>
      </c>
      <c r="H29" s="4" t="str">
        <f>VLOOKUP(tblSale[[#This Row],[Mã SP]],tblData[#All],2,0)</f>
        <v>Sản phẩm 40</v>
      </c>
      <c r="I29" s="4" t="str">
        <f>VLOOKUP(tblSale[[#This Row],[Mã SP]],tblData[#All],3,0)</f>
        <v>Danh Mục 05</v>
      </c>
      <c r="J29" s="4" t="str">
        <f>VLOOKUP(tblSale[[#This Row],[Mã SP]],tblData[#All],4,0)</f>
        <v>Kg</v>
      </c>
      <c r="K29" s="4">
        <f>VLOOKUP(tblSale[[#This Row],[Mã SP]],tblData[#All],5,0)</f>
        <v>94</v>
      </c>
      <c r="L29" s="4">
        <f>VLOOKUP(tblSale[[#This Row],[Mã SP]],tblData[#All],6,0)</f>
        <v>114.2</v>
      </c>
      <c r="M29" s="6">
        <f>tblSale[[#This Row],[Số Lượng]]*tblSale[[#This Row],[Giá Mua]]</f>
        <v>658</v>
      </c>
      <c r="N29" s="6">
        <f>tblSale[[#This Row],[Số Lượng]]*tblSale[[#This Row],[Giá Bán]]*(100%-tblSale[[#This Row],[% Giảm Giá]])</f>
        <v>799.4</v>
      </c>
      <c r="O29" s="6">
        <f>DAY(tblSale[[#This Row],[Ngày]])</f>
        <v>27</v>
      </c>
      <c r="P29" s="6" t="str">
        <f>TEXT(tblSale[[#This Row],[Ngày]],"MMM")</f>
        <v>Jan</v>
      </c>
      <c r="Q29" s="6">
        <f>YEAR(tblSale[[#This Row],[Ngày]])</f>
        <v>2023</v>
      </c>
    </row>
    <row r="30" spans="2:17" ht="14.25" customHeight="1" x14ac:dyDescent="0.25">
      <c r="B30" s="3">
        <v>44953</v>
      </c>
      <c r="C30" s="2" t="s">
        <v>76</v>
      </c>
      <c r="D30" s="2">
        <v>3</v>
      </c>
      <c r="E30" s="2" t="s">
        <v>110</v>
      </c>
      <c r="F30" s="2" t="s">
        <v>111</v>
      </c>
      <c r="G30" s="2">
        <v>0</v>
      </c>
      <c r="H30" s="4" t="str">
        <f>VLOOKUP(tblSale[[#This Row],[Mã SP]],tblData[#All],2,0)</f>
        <v>Sản phẩm 32</v>
      </c>
      <c r="I30" s="4" t="str">
        <f>VLOOKUP(tblSale[[#This Row],[Mã SP]],tblData[#All],3,0)</f>
        <v>Danh Mục 04</v>
      </c>
      <c r="J30" s="4" t="str">
        <f>VLOOKUP(tblSale[[#This Row],[Mã SP]],tblData[#All],4,0)</f>
        <v>Kg</v>
      </c>
      <c r="K30" s="4">
        <f>VLOOKUP(tblSale[[#This Row],[Mã SP]],tblData[#All],5,0)</f>
        <v>88</v>
      </c>
      <c r="L30" s="4">
        <f>VLOOKUP(tblSale[[#This Row],[Mã SP]],tblData[#All],6,0)</f>
        <v>118.48</v>
      </c>
      <c r="M30" s="6">
        <f>tblSale[[#This Row],[Số Lượng]]*tblSale[[#This Row],[Giá Mua]]</f>
        <v>264</v>
      </c>
      <c r="N30" s="6">
        <f>tblSale[[#This Row],[Số Lượng]]*tblSale[[#This Row],[Giá Bán]]*(100%-tblSale[[#This Row],[% Giảm Giá]])</f>
        <v>355.44</v>
      </c>
      <c r="O30" s="6">
        <f>DAY(tblSale[[#This Row],[Ngày]])</f>
        <v>27</v>
      </c>
      <c r="P30" s="6" t="str">
        <f>TEXT(tblSale[[#This Row],[Ngày]],"MMM")</f>
        <v>Jan</v>
      </c>
      <c r="Q30" s="6">
        <f>YEAR(tblSale[[#This Row],[Ngày]])</f>
        <v>2023</v>
      </c>
    </row>
    <row r="31" spans="2:17" ht="14.25" customHeight="1" x14ac:dyDescent="0.25">
      <c r="B31" s="3">
        <v>44954</v>
      </c>
      <c r="C31" s="2" t="s">
        <v>14</v>
      </c>
      <c r="D31" s="2">
        <v>10</v>
      </c>
      <c r="E31" s="2" t="s">
        <v>112</v>
      </c>
      <c r="F31" s="2" t="s">
        <v>113</v>
      </c>
      <c r="G31" s="2">
        <v>0</v>
      </c>
      <c r="H31" s="4" t="str">
        <f>VLOOKUP(tblSale[[#This Row],[Mã SP]],tblData[#All],2,0)</f>
        <v>Sản phẩm 04</v>
      </c>
      <c r="I31" s="4" t="str">
        <f>VLOOKUP(tblSale[[#This Row],[Mã SP]],tblData[#All],3,0)</f>
        <v>Danh Mục 01</v>
      </c>
      <c r="J31" s="4" t="str">
        <f>VLOOKUP(tblSale[[#This Row],[Mã SP]],tblData[#All],4,0)</f>
        <v>Cái</v>
      </c>
      <c r="K31" s="4">
        <f>VLOOKUP(tblSale[[#This Row],[Mã SP]],tblData[#All],5,0)</f>
        <v>42</v>
      </c>
      <c r="L31" s="4">
        <f>VLOOKUP(tblSale[[#This Row],[Mã SP]],tblData[#All],6,0)</f>
        <v>47.84</v>
      </c>
      <c r="M31" s="6">
        <f>tblSale[[#This Row],[Số Lượng]]*tblSale[[#This Row],[Giá Mua]]</f>
        <v>420</v>
      </c>
      <c r="N31" s="6">
        <f>tblSale[[#This Row],[Số Lượng]]*tblSale[[#This Row],[Giá Bán]]*(100%-tblSale[[#This Row],[% Giảm Giá]])</f>
        <v>478.40000000000003</v>
      </c>
      <c r="O31" s="6">
        <f>DAY(tblSale[[#This Row],[Ngày]])</f>
        <v>28</v>
      </c>
      <c r="P31" s="6" t="str">
        <f>TEXT(tblSale[[#This Row],[Ngày]],"MMM")</f>
        <v>Jan</v>
      </c>
      <c r="Q31" s="6">
        <f>YEAR(tblSale[[#This Row],[Ngày]])</f>
        <v>2023</v>
      </c>
    </row>
    <row r="32" spans="2:17" ht="14.25" customHeight="1" x14ac:dyDescent="0.25">
      <c r="B32" s="3">
        <v>44954</v>
      </c>
      <c r="C32" s="2" t="s">
        <v>70</v>
      </c>
      <c r="D32" s="2">
        <v>2</v>
      </c>
      <c r="E32" s="2" t="s">
        <v>114</v>
      </c>
      <c r="F32" s="2" t="s">
        <v>113</v>
      </c>
      <c r="G32" s="2">
        <v>0</v>
      </c>
      <c r="H32" s="4" t="str">
        <f>VLOOKUP(tblSale[[#This Row],[Mã SP]],tblData[#All],2,0)</f>
        <v>Sản phẩm 29</v>
      </c>
      <c r="I32" s="4" t="str">
        <f>VLOOKUP(tblSale[[#This Row],[Mã SP]],tblData[#All],3,0)</f>
        <v>Danh Mục 04</v>
      </c>
      <c r="J32" s="4" t="str">
        <f>VLOOKUP(tblSale[[#This Row],[Mã SP]],tblData[#All],4,0)</f>
        <v>Cái</v>
      </c>
      <c r="K32" s="4">
        <f>VLOOKUP(tblSale[[#This Row],[Mã SP]],tblData[#All],5,0)</f>
        <v>45</v>
      </c>
      <c r="L32" s="4">
        <f>VLOOKUP(tblSale[[#This Row],[Mã SP]],tblData[#All],6,0)</f>
        <v>51.11</v>
      </c>
      <c r="M32" s="6">
        <f>tblSale[[#This Row],[Số Lượng]]*tblSale[[#This Row],[Giá Mua]]</f>
        <v>90</v>
      </c>
      <c r="N32" s="6">
        <f>tblSale[[#This Row],[Số Lượng]]*tblSale[[#This Row],[Giá Bán]]*(100%-tblSale[[#This Row],[% Giảm Giá]])</f>
        <v>102.22</v>
      </c>
      <c r="O32" s="6">
        <f>DAY(tblSale[[#This Row],[Ngày]])</f>
        <v>28</v>
      </c>
      <c r="P32" s="6" t="str">
        <f>TEXT(tblSale[[#This Row],[Ngày]],"MMM")</f>
        <v>Jan</v>
      </c>
      <c r="Q32" s="6">
        <f>YEAR(tblSale[[#This Row],[Ngày]])</f>
        <v>2023</v>
      </c>
    </row>
    <row r="33" spans="2:17" ht="14.25" customHeight="1" x14ac:dyDescent="0.25">
      <c r="B33" s="3">
        <v>44959</v>
      </c>
      <c r="C33" s="2" t="s">
        <v>29</v>
      </c>
      <c r="D33" s="2">
        <v>7</v>
      </c>
      <c r="E33" s="2" t="s">
        <v>112</v>
      </c>
      <c r="F33" s="2" t="s">
        <v>111</v>
      </c>
      <c r="G33" s="2">
        <v>0</v>
      </c>
      <c r="H33" s="4" t="str">
        <f>VLOOKUP(tblSale[[#This Row],[Mã SP]],tblData[#All],2,0)</f>
        <v>Sản phẩm 10</v>
      </c>
      <c r="I33" s="4" t="str">
        <f>VLOOKUP(tblSale[[#This Row],[Mã SP]],tblData[#All],3,0)</f>
        <v>Danh Mục 02</v>
      </c>
      <c r="J33" s="4" t="str">
        <f>VLOOKUP(tblSale[[#This Row],[Mã SP]],tblData[#All],4,0)</f>
        <v>Chiếc</v>
      </c>
      <c r="K33" s="4">
        <f>VLOOKUP(tblSale[[#This Row],[Mã SP]],tblData[#All],5,0)</f>
        <v>147</v>
      </c>
      <c r="L33" s="4">
        <f>VLOOKUP(tblSale[[#This Row],[Mã SP]],tblData[#All],6,0)</f>
        <v>164.28</v>
      </c>
      <c r="M33" s="6">
        <f>tblSale[[#This Row],[Số Lượng]]*tblSale[[#This Row],[Giá Mua]]</f>
        <v>1029</v>
      </c>
      <c r="N33" s="6">
        <f>tblSale[[#This Row],[Số Lượng]]*tblSale[[#This Row],[Giá Bán]]*(100%-tblSale[[#This Row],[% Giảm Giá]])</f>
        <v>1149.96</v>
      </c>
      <c r="O33" s="6">
        <f>DAY(tblSale[[#This Row],[Ngày]])</f>
        <v>2</v>
      </c>
      <c r="P33" s="6" t="str">
        <f>TEXT(tblSale[[#This Row],[Ngày]],"MMM")</f>
        <v>Feb</v>
      </c>
      <c r="Q33" s="6">
        <f>YEAR(tblSale[[#This Row],[Ngày]])</f>
        <v>2023</v>
      </c>
    </row>
    <row r="34" spans="2:17" ht="14.25" customHeight="1" x14ac:dyDescent="0.25">
      <c r="B34" s="3">
        <v>44960</v>
      </c>
      <c r="C34" s="2" t="s">
        <v>42</v>
      </c>
      <c r="D34" s="2">
        <v>13</v>
      </c>
      <c r="E34" s="2" t="s">
        <v>114</v>
      </c>
      <c r="F34" s="2" t="s">
        <v>111</v>
      </c>
      <c r="G34" s="2">
        <v>0</v>
      </c>
      <c r="H34" s="4" t="str">
        <f>VLOOKUP(tblSale[[#This Row],[Mã SP]],tblData[#All],2,0)</f>
        <v>Sản phẩm 16</v>
      </c>
      <c r="I34" s="4" t="str">
        <f>VLOOKUP(tblSale[[#This Row],[Mã SP]],tblData[#All],3,0)</f>
        <v>Danh Mục 02</v>
      </c>
      <c r="J34" s="4" t="str">
        <f>VLOOKUP(tblSale[[#This Row],[Mã SP]],tblData[#All],4,0)</f>
        <v>m</v>
      </c>
      <c r="K34" s="4">
        <f>VLOOKUP(tblSale[[#This Row],[Mã SP]],tblData[#All],5,0)</f>
        <v>13</v>
      </c>
      <c r="L34" s="4">
        <f>VLOOKUP(tblSale[[#This Row],[Mã SP]],tblData[#All],6,0)</f>
        <v>16.64</v>
      </c>
      <c r="M34" s="6">
        <f>tblSale[[#This Row],[Số Lượng]]*tblSale[[#This Row],[Giá Mua]]</f>
        <v>169</v>
      </c>
      <c r="N34" s="6">
        <f>tblSale[[#This Row],[Số Lượng]]*tblSale[[#This Row],[Giá Bán]]*(100%-tblSale[[#This Row],[% Giảm Giá]])</f>
        <v>216.32</v>
      </c>
      <c r="O34" s="6">
        <f>DAY(tblSale[[#This Row],[Ngày]])</f>
        <v>3</v>
      </c>
      <c r="P34" s="6" t="str">
        <f>TEXT(tblSale[[#This Row],[Ngày]],"MMM")</f>
        <v>Feb</v>
      </c>
      <c r="Q34" s="6">
        <f>YEAR(tblSale[[#This Row],[Ngày]])</f>
        <v>2023</v>
      </c>
    </row>
    <row r="35" spans="2:17" ht="14.25" customHeight="1" x14ac:dyDescent="0.25">
      <c r="B35" s="3">
        <v>44960</v>
      </c>
      <c r="C35" s="2" t="s">
        <v>55</v>
      </c>
      <c r="D35" s="2">
        <v>2</v>
      </c>
      <c r="E35" s="2" t="s">
        <v>110</v>
      </c>
      <c r="F35" s="2" t="s">
        <v>113</v>
      </c>
      <c r="G35" s="2">
        <v>0</v>
      </c>
      <c r="H35" s="4" t="str">
        <f>VLOOKUP(tblSale[[#This Row],[Mã SP]],tblData[#All],2,0)</f>
        <v>Sản phẩm 22</v>
      </c>
      <c r="I35" s="4" t="str">
        <f>VLOOKUP(tblSale[[#This Row],[Mã SP]],tblData[#All],3,0)</f>
        <v>Danh Mục 03</v>
      </c>
      <c r="J35" s="4" t="str">
        <f>VLOOKUP(tblSale[[#This Row],[Mã SP]],tblData[#All],4,0)</f>
        <v>Chiếc</v>
      </c>
      <c r="K35" s="4">
        <f>VLOOKUP(tblSale[[#This Row],[Mã SP]],tblData[#All],5,0)</f>
        <v>127</v>
      </c>
      <c r="L35" s="4">
        <f>VLOOKUP(tblSale[[#This Row],[Mã SP]],tblData[#All],6,0)</f>
        <v>135.57</v>
      </c>
      <c r="M35" s="6">
        <f>tblSale[[#This Row],[Số Lượng]]*tblSale[[#This Row],[Giá Mua]]</f>
        <v>254</v>
      </c>
      <c r="N35" s="6">
        <f>tblSale[[#This Row],[Số Lượng]]*tblSale[[#This Row],[Giá Bán]]*(100%-tblSale[[#This Row],[% Giảm Giá]])</f>
        <v>271.14</v>
      </c>
      <c r="O35" s="6">
        <f>DAY(tblSale[[#This Row],[Ngày]])</f>
        <v>3</v>
      </c>
      <c r="P35" s="6" t="str">
        <f>TEXT(tblSale[[#This Row],[Ngày]],"MMM")</f>
        <v>Feb</v>
      </c>
      <c r="Q35" s="6">
        <f>YEAR(tblSale[[#This Row],[Ngày]])</f>
        <v>2023</v>
      </c>
    </row>
    <row r="36" spans="2:17" ht="14.25" customHeight="1" x14ac:dyDescent="0.25">
      <c r="B36" s="3">
        <v>44961</v>
      </c>
      <c r="C36" s="2" t="s">
        <v>86</v>
      </c>
      <c r="D36" s="2">
        <v>4</v>
      </c>
      <c r="E36" s="2" t="s">
        <v>112</v>
      </c>
      <c r="F36" s="2" t="s">
        <v>111</v>
      </c>
      <c r="G36" s="2">
        <v>0</v>
      </c>
      <c r="H36" s="4" t="str">
        <f>VLOOKUP(tblSale[[#This Row],[Mã SP]],tblData[#All],2,0)</f>
        <v>Sản phẩm 37</v>
      </c>
      <c r="I36" s="4" t="str">
        <f>VLOOKUP(tblSale[[#This Row],[Mã SP]],tblData[#All],3,0)</f>
        <v>Danh Mục 05</v>
      </c>
      <c r="J36" s="4" t="str">
        <f>VLOOKUP(tblSale[[#This Row],[Mã SP]],tblData[#All],4,0)</f>
        <v>Kg</v>
      </c>
      <c r="K36" s="4">
        <f>VLOOKUP(tblSale[[#This Row],[Mã SP]],tblData[#All],5,0)</f>
        <v>67</v>
      </c>
      <c r="L36" s="4">
        <f>VLOOKUP(tblSale[[#This Row],[Mã SP]],tblData[#All],6,0)</f>
        <v>88.76</v>
      </c>
      <c r="M36" s="6">
        <f>tblSale[[#This Row],[Số Lượng]]*tblSale[[#This Row],[Giá Mua]]</f>
        <v>268</v>
      </c>
      <c r="N36" s="6">
        <f>tblSale[[#This Row],[Số Lượng]]*tblSale[[#This Row],[Giá Bán]]*(100%-tblSale[[#This Row],[% Giảm Giá]])</f>
        <v>355.04</v>
      </c>
      <c r="O36" s="6">
        <f>DAY(tblSale[[#This Row],[Ngày]])</f>
        <v>4</v>
      </c>
      <c r="P36" s="6" t="str">
        <f>TEXT(tblSale[[#This Row],[Ngày]],"MMM")</f>
        <v>Feb</v>
      </c>
      <c r="Q36" s="6">
        <f>YEAR(tblSale[[#This Row],[Ngày]])</f>
        <v>2023</v>
      </c>
    </row>
    <row r="37" spans="2:17" ht="14.25" customHeight="1" x14ac:dyDescent="0.25">
      <c r="B37" s="3">
        <v>44962</v>
      </c>
      <c r="C37" s="2" t="s">
        <v>99</v>
      </c>
      <c r="D37" s="2">
        <v>7</v>
      </c>
      <c r="E37" s="2" t="s">
        <v>112</v>
      </c>
      <c r="F37" s="2" t="s">
        <v>113</v>
      </c>
      <c r="G37" s="2">
        <v>0</v>
      </c>
      <c r="H37" s="4" t="str">
        <f>VLOOKUP(tblSale[[#This Row],[Mã SP]],tblData[#All],2,0)</f>
        <v>Sản phẩm 43</v>
      </c>
      <c r="I37" s="4" t="str">
        <f>VLOOKUP(tblSale[[#This Row],[Mã SP]],tblData[#All],3,0)</f>
        <v>Danh Mục 05</v>
      </c>
      <c r="J37" s="4" t="str">
        <f>VLOOKUP(tblSale[[#This Row],[Mã SP]],tblData[#All],4,0)</f>
        <v>Kg</v>
      </c>
      <c r="K37" s="4">
        <f>VLOOKUP(tblSale[[#This Row],[Mã SP]],tblData[#All],5,0)</f>
        <v>67</v>
      </c>
      <c r="L37" s="4">
        <f>VLOOKUP(tblSale[[#This Row],[Mã SP]],tblData[#All],6,0)</f>
        <v>86.08</v>
      </c>
      <c r="M37" s="6">
        <f>tblSale[[#This Row],[Số Lượng]]*tblSale[[#This Row],[Giá Mua]]</f>
        <v>469</v>
      </c>
      <c r="N37" s="6">
        <f>tblSale[[#This Row],[Số Lượng]]*tblSale[[#This Row],[Giá Bán]]*(100%-tblSale[[#This Row],[% Giảm Giá]])</f>
        <v>602.55999999999995</v>
      </c>
      <c r="O37" s="6">
        <f>DAY(tblSale[[#This Row],[Ngày]])</f>
        <v>5</v>
      </c>
      <c r="P37" s="6" t="str">
        <f>TEXT(tblSale[[#This Row],[Ngày]],"MMM")</f>
        <v>Feb</v>
      </c>
      <c r="Q37" s="6">
        <f>YEAR(tblSale[[#This Row],[Ngày]])</f>
        <v>2023</v>
      </c>
    </row>
    <row r="38" spans="2:17" ht="14.25" customHeight="1" x14ac:dyDescent="0.25">
      <c r="B38" s="3">
        <v>44962</v>
      </c>
      <c r="C38" s="2" t="s">
        <v>17</v>
      </c>
      <c r="D38" s="2">
        <v>1</v>
      </c>
      <c r="E38" s="2" t="s">
        <v>114</v>
      </c>
      <c r="F38" s="2" t="s">
        <v>113</v>
      </c>
      <c r="G38" s="2">
        <v>0</v>
      </c>
      <c r="H38" s="4" t="str">
        <f>VLOOKUP(tblSale[[#This Row],[Mã SP]],tblData[#All],2,0)</f>
        <v>Sản phẩm 05</v>
      </c>
      <c r="I38" s="4" t="str">
        <f>VLOOKUP(tblSale[[#This Row],[Mã SP]],tblData[#All],3,0)</f>
        <v>Danh Mục 01</v>
      </c>
      <c r="J38" s="4" t="str">
        <f>VLOOKUP(tblSale[[#This Row],[Mã SP]],tblData[#All],4,0)</f>
        <v>Chiếc</v>
      </c>
      <c r="K38" s="4">
        <f>VLOOKUP(tblSale[[#This Row],[Mã SP]],tblData[#All],5,0)</f>
        <v>134</v>
      </c>
      <c r="L38" s="4">
        <f>VLOOKUP(tblSale[[#This Row],[Mã SP]],tblData[#All],6,0)</f>
        <v>156.61000000000001</v>
      </c>
      <c r="M38" s="6">
        <f>tblSale[[#This Row],[Số Lượng]]*tblSale[[#This Row],[Giá Mua]]</f>
        <v>134</v>
      </c>
      <c r="N38" s="6">
        <f>tblSale[[#This Row],[Số Lượng]]*tblSale[[#This Row],[Giá Bán]]*(100%-tblSale[[#This Row],[% Giảm Giá]])</f>
        <v>156.61000000000001</v>
      </c>
      <c r="O38" s="6">
        <f>DAY(tblSale[[#This Row],[Ngày]])</f>
        <v>5</v>
      </c>
      <c r="P38" s="6" t="str">
        <f>TEXT(tblSale[[#This Row],[Ngày]],"MMM")</f>
        <v>Feb</v>
      </c>
      <c r="Q38" s="6">
        <f>YEAR(tblSale[[#This Row],[Ngày]])</f>
        <v>2023</v>
      </c>
    </row>
    <row r="39" spans="2:17" ht="14.25" customHeight="1" x14ac:dyDescent="0.25">
      <c r="B39" s="3">
        <v>44962</v>
      </c>
      <c r="C39" s="2" t="s">
        <v>99</v>
      </c>
      <c r="D39" s="2">
        <v>9</v>
      </c>
      <c r="E39" s="2" t="s">
        <v>114</v>
      </c>
      <c r="F39" s="2" t="s">
        <v>113</v>
      </c>
      <c r="G39" s="2">
        <v>0</v>
      </c>
      <c r="H39" s="4" t="str">
        <f>VLOOKUP(tblSale[[#This Row],[Mã SP]],tblData[#All],2,0)</f>
        <v>Sản phẩm 43</v>
      </c>
      <c r="I39" s="4" t="str">
        <f>VLOOKUP(tblSale[[#This Row],[Mã SP]],tblData[#All],3,0)</f>
        <v>Danh Mục 05</v>
      </c>
      <c r="J39" s="4" t="str">
        <f>VLOOKUP(tblSale[[#This Row],[Mã SP]],tblData[#All],4,0)</f>
        <v>Kg</v>
      </c>
      <c r="K39" s="4">
        <f>VLOOKUP(tblSale[[#This Row],[Mã SP]],tblData[#All],5,0)</f>
        <v>67</v>
      </c>
      <c r="L39" s="4">
        <f>VLOOKUP(tblSale[[#This Row],[Mã SP]],tblData[#All],6,0)</f>
        <v>86.08</v>
      </c>
      <c r="M39" s="6">
        <f>tblSale[[#This Row],[Số Lượng]]*tblSale[[#This Row],[Giá Mua]]</f>
        <v>603</v>
      </c>
      <c r="N39" s="6">
        <f>tblSale[[#This Row],[Số Lượng]]*tblSale[[#This Row],[Giá Bán]]*(100%-tblSale[[#This Row],[% Giảm Giá]])</f>
        <v>774.72</v>
      </c>
      <c r="O39" s="6">
        <f>DAY(tblSale[[#This Row],[Ngày]])</f>
        <v>5</v>
      </c>
      <c r="P39" s="6" t="str">
        <f>TEXT(tblSale[[#This Row],[Ngày]],"MMM")</f>
        <v>Feb</v>
      </c>
      <c r="Q39" s="6">
        <f>YEAR(tblSale[[#This Row],[Ngày]])</f>
        <v>2023</v>
      </c>
    </row>
    <row r="40" spans="2:17" ht="14.25" customHeight="1" x14ac:dyDescent="0.25">
      <c r="B40" s="3">
        <v>44963</v>
      </c>
      <c r="C40" s="2" t="s">
        <v>82</v>
      </c>
      <c r="D40" s="2">
        <v>1</v>
      </c>
      <c r="E40" s="2" t="s">
        <v>114</v>
      </c>
      <c r="F40" s="2" t="s">
        <v>113</v>
      </c>
      <c r="G40" s="2">
        <v>0</v>
      </c>
      <c r="H40" s="4" t="str">
        <f>VLOOKUP(tblSale[[#This Row],[Mã SP]],tblData[#All],2,0)</f>
        <v>Sản phẩm 35</v>
      </c>
      <c r="I40" s="4" t="str">
        <f>VLOOKUP(tblSale[[#This Row],[Mã SP]],tblData[#All],3,0)</f>
        <v>Danh Mục 04</v>
      </c>
      <c r="J40" s="4" t="str">
        <f>VLOOKUP(tblSale[[#This Row],[Mã SP]],tblData[#All],4,0)</f>
        <v>m</v>
      </c>
      <c r="K40" s="4">
        <f>VLOOKUP(tblSale[[#This Row],[Mã SP]],tblData[#All],5,0)</f>
        <v>5</v>
      </c>
      <c r="L40" s="4">
        <f>VLOOKUP(tblSale[[#This Row],[Mã SP]],tblData[#All],6,0)</f>
        <v>6.7</v>
      </c>
      <c r="M40" s="6">
        <f>tblSale[[#This Row],[Số Lượng]]*tblSale[[#This Row],[Giá Mua]]</f>
        <v>5</v>
      </c>
      <c r="N40" s="6">
        <f>tblSale[[#This Row],[Số Lượng]]*tblSale[[#This Row],[Giá Bán]]*(100%-tblSale[[#This Row],[% Giảm Giá]])</f>
        <v>6.7</v>
      </c>
      <c r="O40" s="6">
        <f>DAY(tblSale[[#This Row],[Ngày]])</f>
        <v>6</v>
      </c>
      <c r="P40" s="6" t="str">
        <f>TEXT(tblSale[[#This Row],[Ngày]],"MMM")</f>
        <v>Feb</v>
      </c>
      <c r="Q40" s="6">
        <f>YEAR(tblSale[[#This Row],[Ngày]])</f>
        <v>2023</v>
      </c>
    </row>
    <row r="41" spans="2:17" ht="14.25" customHeight="1" x14ac:dyDescent="0.25">
      <c r="B41" s="3">
        <v>44966</v>
      </c>
      <c r="C41" s="2" t="s">
        <v>80</v>
      </c>
      <c r="D41" s="2">
        <v>14</v>
      </c>
      <c r="E41" s="2" t="s">
        <v>114</v>
      </c>
      <c r="F41" s="2" t="s">
        <v>111</v>
      </c>
      <c r="G41" s="2">
        <v>0</v>
      </c>
      <c r="H41" s="4" t="str">
        <f>VLOOKUP(tblSale[[#This Row],[Mã SP]],tblData[#All],2,0)</f>
        <v>Sản phẩm 34</v>
      </c>
      <c r="I41" s="4" t="str">
        <f>VLOOKUP(tblSale[[#This Row],[Mã SP]],tblData[#All],3,0)</f>
        <v>Danh Mục 04</v>
      </c>
      <c r="J41" s="4" t="str">
        <f>VLOOKUP(tblSale[[#This Row],[Mã SP]],tblData[#All],4,0)</f>
        <v>Cái</v>
      </c>
      <c r="K41" s="4">
        <f>VLOOKUP(tblSale[[#This Row],[Mã SP]],tblData[#All],5,0)</f>
        <v>57</v>
      </c>
      <c r="L41" s="4">
        <f>VLOOKUP(tblSale[[#This Row],[Mã SP]],tblData[#All],6,0)</f>
        <v>56.3</v>
      </c>
      <c r="M41" s="6">
        <f>tblSale[[#This Row],[Số Lượng]]*tblSale[[#This Row],[Giá Mua]]</f>
        <v>798</v>
      </c>
      <c r="N41" s="6">
        <f>tblSale[[#This Row],[Số Lượng]]*tblSale[[#This Row],[Giá Bán]]*(100%-tblSale[[#This Row],[% Giảm Giá]])</f>
        <v>788.19999999999993</v>
      </c>
      <c r="O41" s="6">
        <f>DAY(tblSale[[#This Row],[Ngày]])</f>
        <v>9</v>
      </c>
      <c r="P41" s="6" t="str">
        <f>TEXT(tblSale[[#This Row],[Ngày]],"MMM")</f>
        <v>Feb</v>
      </c>
      <c r="Q41" s="6">
        <f>YEAR(tblSale[[#This Row],[Ngày]])</f>
        <v>2023</v>
      </c>
    </row>
    <row r="42" spans="2:17" ht="14.25" customHeight="1" x14ac:dyDescent="0.25">
      <c r="B42" s="3">
        <v>44969</v>
      </c>
      <c r="C42" s="2" t="s">
        <v>24</v>
      </c>
      <c r="D42" s="2">
        <v>7</v>
      </c>
      <c r="E42" s="2" t="s">
        <v>114</v>
      </c>
      <c r="F42" s="2" t="s">
        <v>113</v>
      </c>
      <c r="G42" s="2">
        <v>0</v>
      </c>
      <c r="H42" s="4" t="str">
        <f>VLOOKUP(tblSale[[#This Row],[Mã SP]],tblData[#All],2,0)</f>
        <v>Sản phẩm 08</v>
      </c>
      <c r="I42" s="4" t="str">
        <f>VLOOKUP(tblSale[[#This Row],[Mã SP]],tblData[#All],3,0)</f>
        <v>Danh Mục 01</v>
      </c>
      <c r="J42" s="4" t="str">
        <f>VLOOKUP(tblSale[[#This Row],[Mã SP]],tblData[#All],4,0)</f>
        <v>Kg</v>
      </c>
      <c r="K42" s="4">
        <f>VLOOKUP(tblSale[[#This Row],[Mã SP]],tblData[#All],5,0)</f>
        <v>87</v>
      </c>
      <c r="L42" s="4">
        <f>VLOOKUP(tblSale[[#This Row],[Mã SP]],tblData[#All],6,0)</f>
        <v>92.62</v>
      </c>
      <c r="M42" s="6">
        <f>tblSale[[#This Row],[Số Lượng]]*tblSale[[#This Row],[Giá Mua]]</f>
        <v>609</v>
      </c>
      <c r="N42" s="6">
        <f>tblSale[[#This Row],[Số Lượng]]*tblSale[[#This Row],[Giá Bán]]*(100%-tblSale[[#This Row],[% Giảm Giá]])</f>
        <v>648.34</v>
      </c>
      <c r="O42" s="6">
        <f>DAY(tblSale[[#This Row],[Ngày]])</f>
        <v>12</v>
      </c>
      <c r="P42" s="6" t="str">
        <f>TEXT(tblSale[[#This Row],[Ngày]],"MMM")</f>
        <v>Feb</v>
      </c>
      <c r="Q42" s="6">
        <f>YEAR(tblSale[[#This Row],[Ngày]])</f>
        <v>2023</v>
      </c>
    </row>
    <row r="43" spans="2:17" ht="14.25" customHeight="1" x14ac:dyDescent="0.25">
      <c r="B43" s="3">
        <v>44969</v>
      </c>
      <c r="C43" s="2" t="s">
        <v>57</v>
      </c>
      <c r="D43" s="2">
        <v>9</v>
      </c>
      <c r="E43" s="2" t="s">
        <v>112</v>
      </c>
      <c r="F43" s="2" t="s">
        <v>113</v>
      </c>
      <c r="G43" s="2">
        <v>0</v>
      </c>
      <c r="H43" s="4" t="str">
        <f>VLOOKUP(tblSale[[#This Row],[Mã SP]],tblData[#All],2,0)</f>
        <v>Sản phẩm 23</v>
      </c>
      <c r="I43" s="4" t="str">
        <f>VLOOKUP(tblSale[[#This Row],[Mã SP]],tblData[#All],3,0)</f>
        <v>Danh Mục 03</v>
      </c>
      <c r="J43" s="4" t="str">
        <f>VLOOKUP(tblSale[[#This Row],[Mã SP]],tblData[#All],4,0)</f>
        <v>Chiếc</v>
      </c>
      <c r="K43" s="4">
        <f>VLOOKUP(tblSale[[#This Row],[Mã SP]],tblData[#All],5,0)</f>
        <v>145</v>
      </c>
      <c r="L43" s="4">
        <f>VLOOKUP(tblSale[[#This Row],[Mã SP]],tblData[#All],6,0)</f>
        <v>148.46</v>
      </c>
      <c r="M43" s="6">
        <f>tblSale[[#This Row],[Số Lượng]]*tblSale[[#This Row],[Giá Mua]]</f>
        <v>1305</v>
      </c>
      <c r="N43" s="6">
        <f>tblSale[[#This Row],[Số Lượng]]*tblSale[[#This Row],[Giá Bán]]*(100%-tblSale[[#This Row],[% Giảm Giá]])</f>
        <v>1336.14</v>
      </c>
      <c r="O43" s="6">
        <f>DAY(tblSale[[#This Row],[Ngày]])</f>
        <v>12</v>
      </c>
      <c r="P43" s="6" t="str">
        <f>TEXT(tblSale[[#This Row],[Ngày]],"MMM")</f>
        <v>Feb</v>
      </c>
      <c r="Q43" s="6">
        <f>YEAR(tblSale[[#This Row],[Ngày]])</f>
        <v>2023</v>
      </c>
    </row>
    <row r="44" spans="2:17" ht="14.25" customHeight="1" x14ac:dyDescent="0.25">
      <c r="B44" s="3">
        <v>44972</v>
      </c>
      <c r="C44" s="2" t="s">
        <v>66</v>
      </c>
      <c r="D44" s="2">
        <v>4</v>
      </c>
      <c r="E44" s="2" t="s">
        <v>114</v>
      </c>
      <c r="F44" s="2" t="s">
        <v>111</v>
      </c>
      <c r="G44" s="2">
        <v>0</v>
      </c>
      <c r="H44" s="4" t="str">
        <f>VLOOKUP(tblSale[[#This Row],[Mã SP]],tblData[#All],2,0)</f>
        <v>Sản phẩm 27</v>
      </c>
      <c r="I44" s="4" t="str">
        <f>VLOOKUP(tblSale[[#This Row],[Mã SP]],tblData[#All],3,0)</f>
        <v>Danh Mục 04</v>
      </c>
      <c r="J44" s="4" t="str">
        <f>VLOOKUP(tblSale[[#This Row],[Mã SP]],tblData[#All],4,0)</f>
        <v>Cái</v>
      </c>
      <c r="K44" s="4">
        <f>VLOOKUP(tblSale[[#This Row],[Mã SP]],tblData[#All],5,0)</f>
        <v>48</v>
      </c>
      <c r="L44" s="4">
        <f>VLOOKUP(tblSale[[#This Row],[Mã SP]],tblData[#All],6,0)</f>
        <v>55.120000000000005</v>
      </c>
      <c r="M44" s="6">
        <f>tblSale[[#This Row],[Số Lượng]]*tblSale[[#This Row],[Giá Mua]]</f>
        <v>192</v>
      </c>
      <c r="N44" s="6">
        <f>tblSale[[#This Row],[Số Lượng]]*tblSale[[#This Row],[Giá Bán]]*(100%-tblSale[[#This Row],[% Giảm Giá]])</f>
        <v>220.48000000000002</v>
      </c>
      <c r="O44" s="6">
        <f>DAY(tblSale[[#This Row],[Ngày]])</f>
        <v>15</v>
      </c>
      <c r="P44" s="6" t="str">
        <f>TEXT(tblSale[[#This Row],[Ngày]],"MMM")</f>
        <v>Feb</v>
      </c>
      <c r="Q44" s="6">
        <f>YEAR(tblSale[[#This Row],[Ngày]])</f>
        <v>2023</v>
      </c>
    </row>
    <row r="45" spans="2:17" ht="14.25" customHeight="1" x14ac:dyDescent="0.25">
      <c r="B45" s="3">
        <v>44975</v>
      </c>
      <c r="C45" s="2" t="s">
        <v>40</v>
      </c>
      <c r="D45" s="2">
        <v>6</v>
      </c>
      <c r="E45" s="2" t="s">
        <v>112</v>
      </c>
      <c r="F45" s="2" t="s">
        <v>113</v>
      </c>
      <c r="G45" s="2">
        <v>0</v>
      </c>
      <c r="H45" s="4" t="str">
        <f>VLOOKUP(tblSale[[#This Row],[Mã SP]],tblData[#All],2,0)</f>
        <v>Sản phẩm 15</v>
      </c>
      <c r="I45" s="4" t="str">
        <f>VLOOKUP(tblSale[[#This Row],[Mã SP]],tblData[#All],3,0)</f>
        <v>Danh Mục 02</v>
      </c>
      <c r="J45" s="4" t="str">
        <f>VLOOKUP(tblSale[[#This Row],[Mã SP]],tblData[#All],4,0)</f>
        <v>m</v>
      </c>
      <c r="K45" s="4">
        <f>VLOOKUP(tblSale[[#This Row],[Mã SP]],tblData[#All],5,0)</f>
        <v>12</v>
      </c>
      <c r="L45" s="4">
        <f>VLOOKUP(tblSale[[#This Row],[Mã SP]],tblData[#All],6,0)</f>
        <v>15.719999999999999</v>
      </c>
      <c r="M45" s="6">
        <f>tblSale[[#This Row],[Số Lượng]]*tblSale[[#This Row],[Giá Mua]]</f>
        <v>72</v>
      </c>
      <c r="N45" s="6">
        <f>tblSale[[#This Row],[Số Lượng]]*tblSale[[#This Row],[Giá Bán]]*(100%-tblSale[[#This Row],[% Giảm Giá]])</f>
        <v>94.32</v>
      </c>
      <c r="O45" s="6">
        <f>DAY(tblSale[[#This Row],[Ngày]])</f>
        <v>18</v>
      </c>
      <c r="P45" s="6" t="str">
        <f>TEXT(tblSale[[#This Row],[Ngày]],"MMM")</f>
        <v>Feb</v>
      </c>
      <c r="Q45" s="6">
        <f>YEAR(tblSale[[#This Row],[Ngày]])</f>
        <v>2023</v>
      </c>
    </row>
    <row r="46" spans="2:17" ht="14.25" customHeight="1" x14ac:dyDescent="0.25">
      <c r="B46" s="3">
        <v>44977</v>
      </c>
      <c r="C46" s="2" t="s">
        <v>72</v>
      </c>
      <c r="D46" s="2">
        <v>11</v>
      </c>
      <c r="E46" s="2" t="s">
        <v>112</v>
      </c>
      <c r="F46" s="2" t="s">
        <v>113</v>
      </c>
      <c r="G46" s="2">
        <v>0</v>
      </c>
      <c r="H46" s="4" t="str">
        <f>VLOOKUP(tblSale[[#This Row],[Mã SP]],tblData[#All],2,0)</f>
        <v>Sản phẩm 30</v>
      </c>
      <c r="I46" s="4" t="str">
        <f>VLOOKUP(tblSale[[#This Row],[Mã SP]],tblData[#All],3,0)</f>
        <v>Danh Mục 04</v>
      </c>
      <c r="J46" s="4" t="str">
        <f>VLOOKUP(tblSale[[#This Row],[Mã SP]],tblData[#All],4,0)</f>
        <v>Chiếc</v>
      </c>
      <c r="K46" s="4">
        <f>VLOOKUP(tblSale[[#This Row],[Mã SP]],tblData[#All],5,0)</f>
        <v>152</v>
      </c>
      <c r="L46" s="4">
        <f>VLOOKUP(tblSale[[#This Row],[Mã SP]],tblData[#All],6,0)</f>
        <v>199.28</v>
      </c>
      <c r="M46" s="6">
        <f>tblSale[[#This Row],[Số Lượng]]*tblSale[[#This Row],[Giá Mua]]</f>
        <v>1672</v>
      </c>
      <c r="N46" s="6">
        <f>tblSale[[#This Row],[Số Lượng]]*tblSale[[#This Row],[Giá Bán]]*(100%-tblSale[[#This Row],[% Giảm Giá]])</f>
        <v>2192.08</v>
      </c>
      <c r="O46" s="6">
        <f>DAY(tblSale[[#This Row],[Ngày]])</f>
        <v>20</v>
      </c>
      <c r="P46" s="6" t="str">
        <f>TEXT(tblSale[[#This Row],[Ngày]],"MMM")</f>
        <v>Feb</v>
      </c>
      <c r="Q46" s="6">
        <f>YEAR(tblSale[[#This Row],[Ngày]])</f>
        <v>2023</v>
      </c>
    </row>
    <row r="47" spans="2:17" ht="14.25" customHeight="1" x14ac:dyDescent="0.25">
      <c r="B47" s="3">
        <v>44979</v>
      </c>
      <c r="C47" s="2" t="s">
        <v>36</v>
      </c>
      <c r="D47" s="2">
        <v>5</v>
      </c>
      <c r="E47" s="2" t="s">
        <v>112</v>
      </c>
      <c r="F47" s="2" t="s">
        <v>113</v>
      </c>
      <c r="G47" s="2">
        <v>0</v>
      </c>
      <c r="H47" s="4" t="str">
        <f>VLOOKUP(tblSale[[#This Row],[Mã SP]],tblData[#All],2,0)</f>
        <v>Sản phẩm 13</v>
      </c>
      <c r="I47" s="4" t="str">
        <f>VLOOKUP(tblSale[[#This Row],[Mã SP]],tblData[#All],3,0)</f>
        <v>Danh Mục 02</v>
      </c>
      <c r="J47" s="4" t="str">
        <f>VLOOKUP(tblSale[[#This Row],[Mã SP]],tblData[#All],4,0)</f>
        <v>Kg</v>
      </c>
      <c r="K47" s="4">
        <f>VLOOKUP(tblSale[[#This Row],[Mã SP]],tblData[#All],5,0)</f>
        <v>116</v>
      </c>
      <c r="L47" s="4">
        <f>VLOOKUP(tblSale[[#This Row],[Mã SP]],tblData[#All],6,0)</f>
        <v>120.08</v>
      </c>
      <c r="M47" s="6">
        <f>tblSale[[#This Row],[Số Lượng]]*tblSale[[#This Row],[Giá Mua]]</f>
        <v>580</v>
      </c>
      <c r="N47" s="6">
        <f>tblSale[[#This Row],[Số Lượng]]*tblSale[[#This Row],[Giá Bán]]*(100%-tblSale[[#This Row],[% Giảm Giá]])</f>
        <v>600.4</v>
      </c>
      <c r="O47" s="6">
        <f>DAY(tblSale[[#This Row],[Ngày]])</f>
        <v>22</v>
      </c>
      <c r="P47" s="6" t="str">
        <f>TEXT(tblSale[[#This Row],[Ngày]],"MMM")</f>
        <v>Feb</v>
      </c>
      <c r="Q47" s="6">
        <f>YEAR(tblSale[[#This Row],[Ngày]])</f>
        <v>2023</v>
      </c>
    </row>
    <row r="48" spans="2:17" ht="14.25" customHeight="1" x14ac:dyDescent="0.25">
      <c r="B48" s="3">
        <v>44980</v>
      </c>
      <c r="C48" s="2" t="s">
        <v>61</v>
      </c>
      <c r="D48" s="2">
        <v>3</v>
      </c>
      <c r="E48" s="2" t="s">
        <v>114</v>
      </c>
      <c r="F48" s="2" t="s">
        <v>113</v>
      </c>
      <c r="G48" s="2">
        <v>0</v>
      </c>
      <c r="H48" s="4" t="str">
        <f>VLOOKUP(tblSale[[#This Row],[Mã SP]],tblData[#All],2,0)</f>
        <v>Sản phẩm 25</v>
      </c>
      <c r="I48" s="4" t="str">
        <f>VLOOKUP(tblSale[[#This Row],[Mã SP]],tblData[#All],3,0)</f>
        <v>Danh Mục 03</v>
      </c>
      <c r="J48" s="4" t="str">
        <f>VLOOKUP(tblSale[[#This Row],[Mã SP]],tblData[#All],4,0)</f>
        <v>m</v>
      </c>
      <c r="K48" s="4">
        <f>VLOOKUP(tblSale[[#This Row],[Mã SP]],tblData[#All],5,0)</f>
        <v>7</v>
      </c>
      <c r="L48" s="4">
        <f>VLOOKUP(tblSale[[#This Row],[Mã SP]],tblData[#All],6,0)</f>
        <v>8.33</v>
      </c>
      <c r="M48" s="6">
        <f>tblSale[[#This Row],[Số Lượng]]*tblSale[[#This Row],[Giá Mua]]</f>
        <v>21</v>
      </c>
      <c r="N48" s="6">
        <f>tblSale[[#This Row],[Số Lượng]]*tblSale[[#This Row],[Giá Bán]]*(100%-tblSale[[#This Row],[% Giảm Giá]])</f>
        <v>24.990000000000002</v>
      </c>
      <c r="O48" s="6">
        <f>DAY(tblSale[[#This Row],[Ngày]])</f>
        <v>23</v>
      </c>
      <c r="P48" s="6" t="str">
        <f>TEXT(tblSale[[#This Row],[Ngày]],"MMM")</f>
        <v>Feb</v>
      </c>
      <c r="Q48" s="6">
        <f>YEAR(tblSale[[#This Row],[Ngày]])</f>
        <v>2023</v>
      </c>
    </row>
    <row r="49" spans="2:17" ht="14.25" customHeight="1" x14ac:dyDescent="0.25">
      <c r="B49" s="3">
        <v>44980</v>
      </c>
      <c r="C49" s="2" t="s">
        <v>17</v>
      </c>
      <c r="D49" s="2">
        <v>2</v>
      </c>
      <c r="E49" s="2" t="s">
        <v>114</v>
      </c>
      <c r="F49" s="2" t="s">
        <v>111</v>
      </c>
      <c r="G49" s="2">
        <v>0</v>
      </c>
      <c r="H49" s="4" t="str">
        <f>VLOOKUP(tblSale[[#This Row],[Mã SP]],tblData[#All],2,0)</f>
        <v>Sản phẩm 05</v>
      </c>
      <c r="I49" s="4" t="str">
        <f>VLOOKUP(tblSale[[#This Row],[Mã SP]],tblData[#All],3,0)</f>
        <v>Danh Mục 01</v>
      </c>
      <c r="J49" s="4" t="str">
        <f>VLOOKUP(tblSale[[#This Row],[Mã SP]],tblData[#All],4,0)</f>
        <v>Chiếc</v>
      </c>
      <c r="K49" s="4">
        <f>VLOOKUP(tblSale[[#This Row],[Mã SP]],tblData[#All],5,0)</f>
        <v>134</v>
      </c>
      <c r="L49" s="4">
        <f>VLOOKUP(tblSale[[#This Row],[Mã SP]],tblData[#All],6,0)</f>
        <v>156.61000000000001</v>
      </c>
      <c r="M49" s="6">
        <f>tblSale[[#This Row],[Số Lượng]]*tblSale[[#This Row],[Giá Mua]]</f>
        <v>268</v>
      </c>
      <c r="N49" s="6">
        <f>tblSale[[#This Row],[Số Lượng]]*tblSale[[#This Row],[Giá Bán]]*(100%-tblSale[[#This Row],[% Giảm Giá]])</f>
        <v>313.22000000000003</v>
      </c>
      <c r="O49" s="6">
        <f>DAY(tblSale[[#This Row],[Ngày]])</f>
        <v>23</v>
      </c>
      <c r="P49" s="6" t="str">
        <f>TEXT(tblSale[[#This Row],[Ngày]],"MMM")</f>
        <v>Feb</v>
      </c>
      <c r="Q49" s="6">
        <f>YEAR(tblSale[[#This Row],[Ngày]])</f>
        <v>2023</v>
      </c>
    </row>
    <row r="50" spans="2:17" ht="14.25" customHeight="1" x14ac:dyDescent="0.25">
      <c r="B50" s="3">
        <v>44982</v>
      </c>
      <c r="C50" s="2" t="s">
        <v>10</v>
      </c>
      <c r="D50" s="2">
        <v>4</v>
      </c>
      <c r="E50" s="2" t="s">
        <v>110</v>
      </c>
      <c r="F50" s="2" t="s">
        <v>111</v>
      </c>
      <c r="G50" s="2">
        <v>0</v>
      </c>
      <c r="H50" s="4" t="str">
        <f>VLOOKUP(tblSale[[#This Row],[Mã SP]],tblData[#All],2,0)</f>
        <v>Sản phẩm 02</v>
      </c>
      <c r="I50" s="4" t="str">
        <f>VLOOKUP(tblSale[[#This Row],[Mã SP]],tblData[#All],3,0)</f>
        <v>Danh Mục 01</v>
      </c>
      <c r="J50" s="4" t="str">
        <f>VLOOKUP(tblSale[[#This Row],[Mã SP]],tblData[#All],4,0)</f>
        <v>Kg</v>
      </c>
      <c r="K50" s="4">
        <f>VLOOKUP(tblSale[[#This Row],[Mã SP]],tblData[#All],5,0)</f>
        <v>104</v>
      </c>
      <c r="L50" s="4">
        <f>VLOOKUP(tblSale[[#This Row],[Mã SP]],tblData[#All],6,0)</f>
        <v>138.80000000000001</v>
      </c>
      <c r="M50" s="6">
        <f>tblSale[[#This Row],[Số Lượng]]*tblSale[[#This Row],[Giá Mua]]</f>
        <v>416</v>
      </c>
      <c r="N50" s="6">
        <f>tblSale[[#This Row],[Số Lượng]]*tblSale[[#This Row],[Giá Bán]]*(100%-tblSale[[#This Row],[% Giảm Giá]])</f>
        <v>555.20000000000005</v>
      </c>
      <c r="O50" s="6">
        <f>DAY(tblSale[[#This Row],[Ngày]])</f>
        <v>25</v>
      </c>
      <c r="P50" s="6" t="str">
        <f>TEXT(tblSale[[#This Row],[Ngày]],"MMM")</f>
        <v>Feb</v>
      </c>
      <c r="Q50" s="6">
        <f>YEAR(tblSale[[#This Row],[Ngày]])</f>
        <v>2023</v>
      </c>
    </row>
    <row r="51" spans="2:17" ht="14.25" customHeight="1" x14ac:dyDescent="0.25">
      <c r="B51" s="3">
        <v>44982</v>
      </c>
      <c r="C51" s="2" t="s">
        <v>76</v>
      </c>
      <c r="D51" s="2">
        <v>11</v>
      </c>
      <c r="E51" s="2" t="s">
        <v>112</v>
      </c>
      <c r="F51" s="2" t="s">
        <v>113</v>
      </c>
      <c r="G51" s="2">
        <v>0</v>
      </c>
      <c r="H51" s="4" t="str">
        <f>VLOOKUP(tblSale[[#This Row],[Mã SP]],tblData[#All],2,0)</f>
        <v>Sản phẩm 32</v>
      </c>
      <c r="I51" s="4" t="str">
        <f>VLOOKUP(tblSale[[#This Row],[Mã SP]],tblData[#All],3,0)</f>
        <v>Danh Mục 04</v>
      </c>
      <c r="J51" s="4" t="str">
        <f>VLOOKUP(tblSale[[#This Row],[Mã SP]],tblData[#All],4,0)</f>
        <v>Kg</v>
      </c>
      <c r="K51" s="4">
        <f>VLOOKUP(tblSale[[#This Row],[Mã SP]],tblData[#All],5,0)</f>
        <v>88</v>
      </c>
      <c r="L51" s="4">
        <f>VLOOKUP(tblSale[[#This Row],[Mã SP]],tblData[#All],6,0)</f>
        <v>118.48</v>
      </c>
      <c r="M51" s="6">
        <f>tblSale[[#This Row],[Số Lượng]]*tblSale[[#This Row],[Giá Mua]]</f>
        <v>968</v>
      </c>
      <c r="N51" s="6">
        <f>tblSale[[#This Row],[Số Lượng]]*tblSale[[#This Row],[Giá Bán]]*(100%-tblSale[[#This Row],[% Giảm Giá]])</f>
        <v>1303.28</v>
      </c>
      <c r="O51" s="6">
        <f>DAY(tblSale[[#This Row],[Ngày]])</f>
        <v>25</v>
      </c>
      <c r="P51" s="6" t="str">
        <f>TEXT(tblSale[[#This Row],[Ngày]],"MMM")</f>
        <v>Feb</v>
      </c>
      <c r="Q51" s="6">
        <f>YEAR(tblSale[[#This Row],[Ngày]])</f>
        <v>2023</v>
      </c>
    </row>
    <row r="52" spans="2:17" ht="14.25" customHeight="1" x14ac:dyDescent="0.25">
      <c r="B52" s="3">
        <v>44982</v>
      </c>
      <c r="C52" s="2" t="s">
        <v>72</v>
      </c>
      <c r="D52" s="2">
        <v>2</v>
      </c>
      <c r="E52" s="2" t="s">
        <v>114</v>
      </c>
      <c r="F52" s="2" t="s">
        <v>111</v>
      </c>
      <c r="G52" s="2">
        <v>0</v>
      </c>
      <c r="H52" s="4" t="str">
        <f>VLOOKUP(tblSale[[#This Row],[Mã SP]],tblData[#All],2,0)</f>
        <v>Sản phẩm 30</v>
      </c>
      <c r="I52" s="4" t="str">
        <f>VLOOKUP(tblSale[[#This Row],[Mã SP]],tblData[#All],3,0)</f>
        <v>Danh Mục 04</v>
      </c>
      <c r="J52" s="4" t="str">
        <f>VLOOKUP(tblSale[[#This Row],[Mã SP]],tblData[#All],4,0)</f>
        <v>Chiếc</v>
      </c>
      <c r="K52" s="4">
        <f>VLOOKUP(tblSale[[#This Row],[Mã SP]],tblData[#All],5,0)</f>
        <v>152</v>
      </c>
      <c r="L52" s="4">
        <f>VLOOKUP(tblSale[[#This Row],[Mã SP]],tblData[#All],6,0)</f>
        <v>199.28</v>
      </c>
      <c r="M52" s="6">
        <f>tblSale[[#This Row],[Số Lượng]]*tblSale[[#This Row],[Giá Mua]]</f>
        <v>304</v>
      </c>
      <c r="N52" s="6">
        <f>tblSale[[#This Row],[Số Lượng]]*tblSale[[#This Row],[Giá Bán]]*(100%-tblSale[[#This Row],[% Giảm Giá]])</f>
        <v>398.56</v>
      </c>
      <c r="O52" s="6">
        <f>DAY(tblSale[[#This Row],[Ngày]])</f>
        <v>25</v>
      </c>
      <c r="P52" s="6" t="str">
        <f>TEXT(tblSale[[#This Row],[Ngày]],"MMM")</f>
        <v>Feb</v>
      </c>
      <c r="Q52" s="6">
        <f>YEAR(tblSale[[#This Row],[Ngày]])</f>
        <v>2023</v>
      </c>
    </row>
    <row r="53" spans="2:17" ht="14.25" customHeight="1" x14ac:dyDescent="0.25">
      <c r="B53" s="3">
        <v>44984</v>
      </c>
      <c r="C53" s="2" t="s">
        <v>46</v>
      </c>
      <c r="D53" s="2">
        <v>11</v>
      </c>
      <c r="E53" s="2" t="s">
        <v>110</v>
      </c>
      <c r="F53" s="2" t="s">
        <v>111</v>
      </c>
      <c r="G53" s="2">
        <v>0</v>
      </c>
      <c r="H53" s="4" t="str">
        <f>VLOOKUP(tblSale[[#This Row],[Mã SP]],tblData[#All],2,0)</f>
        <v>Sản phẩm 18</v>
      </c>
      <c r="I53" s="4" t="str">
        <f>VLOOKUP(tblSale[[#This Row],[Mã SP]],tblData[#All],3,0)</f>
        <v>Danh Mục 02</v>
      </c>
      <c r="J53" s="4" t="str">
        <f>VLOOKUP(tblSale[[#This Row],[Mã SP]],tblData[#All],4,0)</f>
        <v>m</v>
      </c>
      <c r="K53" s="4">
        <f>VLOOKUP(tblSale[[#This Row],[Mã SP]],tblData[#All],5,0)</f>
        <v>37</v>
      </c>
      <c r="L53" s="4">
        <f>VLOOKUP(tblSale[[#This Row],[Mã SP]],tblData[#All],6,0)</f>
        <v>47.21</v>
      </c>
      <c r="M53" s="6">
        <f>tblSale[[#This Row],[Số Lượng]]*tblSale[[#This Row],[Giá Mua]]</f>
        <v>407</v>
      </c>
      <c r="N53" s="6">
        <f>tblSale[[#This Row],[Số Lượng]]*tblSale[[#This Row],[Giá Bán]]*(100%-tblSale[[#This Row],[% Giảm Giá]])</f>
        <v>519.31000000000006</v>
      </c>
      <c r="O53" s="6">
        <f>DAY(tblSale[[#This Row],[Ngày]])</f>
        <v>27</v>
      </c>
      <c r="P53" s="6" t="str">
        <f>TEXT(tblSale[[#This Row],[Ngày]],"MMM")</f>
        <v>Feb</v>
      </c>
      <c r="Q53" s="6">
        <f>YEAR(tblSale[[#This Row],[Ngày]])</f>
        <v>2023</v>
      </c>
    </row>
    <row r="54" spans="2:17" ht="14.25" customHeight="1" x14ac:dyDescent="0.25">
      <c r="B54" s="3">
        <v>44988</v>
      </c>
      <c r="C54" s="2" t="s">
        <v>32</v>
      </c>
      <c r="D54" s="2">
        <v>1</v>
      </c>
      <c r="E54" s="2" t="s">
        <v>114</v>
      </c>
      <c r="F54" s="2" t="s">
        <v>111</v>
      </c>
      <c r="G54" s="2">
        <v>0</v>
      </c>
      <c r="H54" s="4" t="str">
        <f>VLOOKUP(tblSale[[#This Row],[Mã SP]],tblData[#All],2,0)</f>
        <v>Sản phẩm 11</v>
      </c>
      <c r="I54" s="4" t="str">
        <f>VLOOKUP(tblSale[[#This Row],[Mã SP]],tblData[#All],3,0)</f>
        <v>Danh Mục 02</v>
      </c>
      <c r="J54" s="4" t="str">
        <f>VLOOKUP(tblSale[[#This Row],[Mã SP]],tblData[#All],4,0)</f>
        <v>Cái</v>
      </c>
      <c r="K54" s="4">
        <f>VLOOKUP(tblSale[[#This Row],[Mã SP]],tblData[#All],5,0)</f>
        <v>43</v>
      </c>
      <c r="L54" s="4">
        <f>VLOOKUP(tblSale[[#This Row],[Mã SP]],tblData[#All],6,0)</f>
        <v>48.4</v>
      </c>
      <c r="M54" s="6">
        <f>tblSale[[#This Row],[Số Lượng]]*tblSale[[#This Row],[Giá Mua]]</f>
        <v>43</v>
      </c>
      <c r="N54" s="6">
        <f>tblSale[[#This Row],[Số Lượng]]*tblSale[[#This Row],[Giá Bán]]*(100%-tblSale[[#This Row],[% Giảm Giá]])</f>
        <v>48.4</v>
      </c>
      <c r="O54" s="6">
        <f>DAY(tblSale[[#This Row],[Ngày]])</f>
        <v>3</v>
      </c>
      <c r="P54" s="6" t="str">
        <f>TEXT(tblSale[[#This Row],[Ngày]],"MMM")</f>
        <v>Mar</v>
      </c>
      <c r="Q54" s="6">
        <f>YEAR(tblSale[[#This Row],[Ngày]])</f>
        <v>2023</v>
      </c>
    </row>
    <row r="55" spans="2:17" ht="14.25" customHeight="1" x14ac:dyDescent="0.25">
      <c r="B55" s="3">
        <v>44992</v>
      </c>
      <c r="C55" s="2" t="s">
        <v>53</v>
      </c>
      <c r="D55" s="2">
        <v>9</v>
      </c>
      <c r="E55" s="2" t="s">
        <v>114</v>
      </c>
      <c r="F55" s="2" t="s">
        <v>113</v>
      </c>
      <c r="G55" s="2">
        <v>0</v>
      </c>
      <c r="H55" s="4" t="str">
        <f>VLOOKUP(tblSale[[#This Row],[Mã SP]],tblData[#All],2,0)</f>
        <v>Sản phẩm 21</v>
      </c>
      <c r="I55" s="4" t="str">
        <f>VLOOKUP(tblSale[[#This Row],[Mã SP]],tblData[#All],3,0)</f>
        <v>Danh Mục 03</v>
      </c>
      <c r="J55" s="4" t="str">
        <f>VLOOKUP(tblSale[[#This Row],[Mã SP]],tblData[#All],4,0)</f>
        <v>Chiếc</v>
      </c>
      <c r="K55" s="4">
        <f>VLOOKUP(tblSale[[#This Row],[Mã SP]],tblData[#All],5,0)</f>
        <v>121</v>
      </c>
      <c r="L55" s="4">
        <f>VLOOKUP(tblSale[[#This Row],[Mã SP]],tblData[#All],6,0)</f>
        <v>156.54</v>
      </c>
      <c r="M55" s="6">
        <f>tblSale[[#This Row],[Số Lượng]]*tblSale[[#This Row],[Giá Mua]]</f>
        <v>1089</v>
      </c>
      <c r="N55" s="6">
        <f>tblSale[[#This Row],[Số Lượng]]*tblSale[[#This Row],[Giá Bán]]*(100%-tblSale[[#This Row],[% Giảm Giá]])</f>
        <v>1408.86</v>
      </c>
      <c r="O55" s="6">
        <f>DAY(tblSale[[#This Row],[Ngày]])</f>
        <v>7</v>
      </c>
      <c r="P55" s="6" t="str">
        <f>TEXT(tblSale[[#This Row],[Ngày]],"MMM")</f>
        <v>Mar</v>
      </c>
      <c r="Q55" s="6">
        <f>YEAR(tblSale[[#This Row],[Ngày]])</f>
        <v>2023</v>
      </c>
    </row>
    <row r="56" spans="2:17" ht="14.25" customHeight="1" x14ac:dyDescent="0.25">
      <c r="B56" s="3">
        <v>44993</v>
      </c>
      <c r="C56" s="2" t="s">
        <v>66</v>
      </c>
      <c r="D56" s="2">
        <v>6</v>
      </c>
      <c r="E56" s="2" t="s">
        <v>112</v>
      </c>
      <c r="F56" s="2" t="s">
        <v>113</v>
      </c>
      <c r="G56" s="2">
        <v>0</v>
      </c>
      <c r="H56" s="4" t="str">
        <f>VLOOKUP(tblSale[[#This Row],[Mã SP]],tblData[#All],2,0)</f>
        <v>Sản phẩm 27</v>
      </c>
      <c r="I56" s="4" t="str">
        <f>VLOOKUP(tblSale[[#This Row],[Mã SP]],tblData[#All],3,0)</f>
        <v>Danh Mục 04</v>
      </c>
      <c r="J56" s="4" t="str">
        <f>VLOOKUP(tblSale[[#This Row],[Mã SP]],tblData[#All],4,0)</f>
        <v>Cái</v>
      </c>
      <c r="K56" s="4">
        <f>VLOOKUP(tblSale[[#This Row],[Mã SP]],tblData[#All],5,0)</f>
        <v>48</v>
      </c>
      <c r="L56" s="4">
        <f>VLOOKUP(tblSale[[#This Row],[Mã SP]],tblData[#All],6,0)</f>
        <v>55.120000000000005</v>
      </c>
      <c r="M56" s="6">
        <f>tblSale[[#This Row],[Số Lượng]]*tblSale[[#This Row],[Giá Mua]]</f>
        <v>288</v>
      </c>
      <c r="N56" s="6">
        <f>tblSale[[#This Row],[Số Lượng]]*tblSale[[#This Row],[Giá Bán]]*(100%-tblSale[[#This Row],[% Giảm Giá]])</f>
        <v>330.72</v>
      </c>
      <c r="O56" s="6">
        <f>DAY(tblSale[[#This Row],[Ngày]])</f>
        <v>8</v>
      </c>
      <c r="P56" s="6" t="str">
        <f>TEXT(tblSale[[#This Row],[Ngày]],"MMM")</f>
        <v>Mar</v>
      </c>
      <c r="Q56" s="6">
        <f>YEAR(tblSale[[#This Row],[Ngày]])</f>
        <v>2023</v>
      </c>
    </row>
    <row r="57" spans="2:17" ht="14.25" customHeight="1" x14ac:dyDescent="0.25">
      <c r="B57" s="3">
        <v>44993</v>
      </c>
      <c r="C57" s="2" t="s">
        <v>101</v>
      </c>
      <c r="D57" s="2">
        <v>9</v>
      </c>
      <c r="E57" s="2" t="s">
        <v>112</v>
      </c>
      <c r="F57" s="2" t="s">
        <v>111</v>
      </c>
      <c r="G57" s="2">
        <v>0</v>
      </c>
      <c r="H57" s="4" t="str">
        <f>VLOOKUP(tblSale[[#This Row],[Mã SP]],tblData[#All],2,0)</f>
        <v>Sản phẩm 44</v>
      </c>
      <c r="I57" s="4" t="str">
        <f>VLOOKUP(tblSale[[#This Row],[Mã SP]],tblData[#All],3,0)</f>
        <v>Danh Mục 05</v>
      </c>
      <c r="J57" s="4" t="str">
        <f>VLOOKUP(tblSale[[#This Row],[Mã SP]],tblData[#All],4,0)</f>
        <v>Kg</v>
      </c>
      <c r="K57" s="4">
        <f>VLOOKUP(tblSale[[#This Row],[Mã SP]],tblData[#All],5,0)</f>
        <v>76</v>
      </c>
      <c r="L57" s="4">
        <f>VLOOKUP(tblSale[[#This Row],[Mã SP]],tblData[#All],6,0)</f>
        <v>83.08</v>
      </c>
      <c r="M57" s="6">
        <f>tblSale[[#This Row],[Số Lượng]]*tblSale[[#This Row],[Giá Mua]]</f>
        <v>684</v>
      </c>
      <c r="N57" s="6">
        <f>tblSale[[#This Row],[Số Lượng]]*tblSale[[#This Row],[Giá Bán]]*(100%-tblSale[[#This Row],[% Giảm Giá]])</f>
        <v>747.72</v>
      </c>
      <c r="O57" s="6">
        <f>DAY(tblSale[[#This Row],[Ngày]])</f>
        <v>8</v>
      </c>
      <c r="P57" s="6" t="str">
        <f>TEXT(tblSale[[#This Row],[Ngày]],"MMM")</f>
        <v>Mar</v>
      </c>
      <c r="Q57" s="6">
        <f>YEAR(tblSale[[#This Row],[Ngày]])</f>
        <v>2023</v>
      </c>
    </row>
    <row r="58" spans="2:17" ht="14.25" customHeight="1" x14ac:dyDescent="0.25">
      <c r="B58" s="3">
        <v>44994</v>
      </c>
      <c r="C58" s="2" t="s">
        <v>70</v>
      </c>
      <c r="D58" s="2">
        <v>6</v>
      </c>
      <c r="E58" s="2" t="s">
        <v>110</v>
      </c>
      <c r="F58" s="2" t="s">
        <v>111</v>
      </c>
      <c r="G58" s="2">
        <v>0</v>
      </c>
      <c r="H58" s="4" t="str">
        <f>VLOOKUP(tblSale[[#This Row],[Mã SP]],tblData[#All],2,0)</f>
        <v>Sản phẩm 29</v>
      </c>
      <c r="I58" s="4" t="str">
        <f>VLOOKUP(tblSale[[#This Row],[Mã SP]],tblData[#All],3,0)</f>
        <v>Danh Mục 04</v>
      </c>
      <c r="J58" s="4" t="str">
        <f>VLOOKUP(tblSale[[#This Row],[Mã SP]],tblData[#All],4,0)</f>
        <v>Cái</v>
      </c>
      <c r="K58" s="4">
        <f>VLOOKUP(tblSale[[#This Row],[Mã SP]],tblData[#All],5,0)</f>
        <v>45</v>
      </c>
      <c r="L58" s="4">
        <f>VLOOKUP(tblSale[[#This Row],[Mã SP]],tblData[#All],6,0)</f>
        <v>51.11</v>
      </c>
      <c r="M58" s="6">
        <f>tblSale[[#This Row],[Số Lượng]]*tblSale[[#This Row],[Giá Mua]]</f>
        <v>270</v>
      </c>
      <c r="N58" s="6">
        <f>tblSale[[#This Row],[Số Lượng]]*tblSale[[#This Row],[Giá Bán]]*(100%-tblSale[[#This Row],[% Giảm Giá]])</f>
        <v>306.65999999999997</v>
      </c>
      <c r="O58" s="6">
        <f>DAY(tblSale[[#This Row],[Ngày]])</f>
        <v>9</v>
      </c>
      <c r="P58" s="6" t="str">
        <f>TEXT(tblSale[[#This Row],[Ngày]],"MMM")</f>
        <v>Mar</v>
      </c>
      <c r="Q58" s="6">
        <f>YEAR(tblSale[[#This Row],[Ngày]])</f>
        <v>2023</v>
      </c>
    </row>
    <row r="59" spans="2:17" ht="14.25" customHeight="1" x14ac:dyDescent="0.25">
      <c r="B59" s="3">
        <v>44996</v>
      </c>
      <c r="C59" s="2" t="s">
        <v>61</v>
      </c>
      <c r="D59" s="2">
        <v>11</v>
      </c>
      <c r="E59" s="2" t="s">
        <v>114</v>
      </c>
      <c r="F59" s="2" t="s">
        <v>113</v>
      </c>
      <c r="G59" s="2">
        <v>0</v>
      </c>
      <c r="H59" s="4" t="str">
        <f>VLOOKUP(tblSale[[#This Row],[Mã SP]],tblData[#All],2,0)</f>
        <v>Sản phẩm 25</v>
      </c>
      <c r="I59" s="4" t="str">
        <f>VLOOKUP(tblSale[[#This Row],[Mã SP]],tblData[#All],3,0)</f>
        <v>Danh Mục 03</v>
      </c>
      <c r="J59" s="4" t="str">
        <f>VLOOKUP(tblSale[[#This Row],[Mã SP]],tblData[#All],4,0)</f>
        <v>m</v>
      </c>
      <c r="K59" s="4">
        <f>VLOOKUP(tblSale[[#This Row],[Mã SP]],tblData[#All],5,0)</f>
        <v>7</v>
      </c>
      <c r="L59" s="4">
        <f>VLOOKUP(tblSale[[#This Row],[Mã SP]],tblData[#All],6,0)</f>
        <v>8.33</v>
      </c>
      <c r="M59" s="6">
        <f>tblSale[[#This Row],[Số Lượng]]*tblSale[[#This Row],[Giá Mua]]</f>
        <v>77</v>
      </c>
      <c r="N59" s="6">
        <f>tblSale[[#This Row],[Số Lượng]]*tblSale[[#This Row],[Giá Bán]]*(100%-tblSale[[#This Row],[% Giảm Giá]])</f>
        <v>91.63</v>
      </c>
      <c r="O59" s="6">
        <f>DAY(tblSale[[#This Row],[Ngày]])</f>
        <v>11</v>
      </c>
      <c r="P59" s="6" t="str">
        <f>TEXT(tblSale[[#This Row],[Ngày]],"MMM")</f>
        <v>Mar</v>
      </c>
      <c r="Q59" s="6">
        <f>YEAR(tblSale[[#This Row],[Ngày]])</f>
        <v>2023</v>
      </c>
    </row>
    <row r="60" spans="2:17" ht="14.25" customHeight="1" x14ac:dyDescent="0.25">
      <c r="B60" s="3">
        <v>44998</v>
      </c>
      <c r="C60" s="2" t="s">
        <v>68</v>
      </c>
      <c r="D60" s="2">
        <v>10</v>
      </c>
      <c r="E60" s="2" t="s">
        <v>110</v>
      </c>
      <c r="F60" s="2" t="s">
        <v>113</v>
      </c>
      <c r="G60" s="2">
        <v>0</v>
      </c>
      <c r="H60" s="4" t="str">
        <f>VLOOKUP(tblSale[[#This Row],[Mã SP]],tblData[#All],2,0)</f>
        <v>Sản phẩm 28</v>
      </c>
      <c r="I60" s="4" t="str">
        <f>VLOOKUP(tblSale[[#This Row],[Mã SP]],tblData[#All],3,0)</f>
        <v>Danh Mục 04</v>
      </c>
      <c r="J60" s="4" t="str">
        <f>VLOOKUP(tblSale[[#This Row],[Mã SP]],tblData[#All],4,0)</f>
        <v>m</v>
      </c>
      <c r="K60" s="4">
        <f>VLOOKUP(tblSale[[#This Row],[Mã SP]],tblData[#All],5,0)</f>
        <v>37</v>
      </c>
      <c r="L60" s="4">
        <f>VLOOKUP(tblSale[[#This Row],[Mã SP]],tblData[#All],6,0)</f>
        <v>39.81</v>
      </c>
      <c r="M60" s="6">
        <f>tblSale[[#This Row],[Số Lượng]]*tblSale[[#This Row],[Giá Mua]]</f>
        <v>370</v>
      </c>
      <c r="N60" s="6">
        <f>tblSale[[#This Row],[Số Lượng]]*tblSale[[#This Row],[Giá Bán]]*(100%-tblSale[[#This Row],[% Giảm Giá]])</f>
        <v>398.1</v>
      </c>
      <c r="O60" s="6">
        <f>DAY(tblSale[[#This Row],[Ngày]])</f>
        <v>13</v>
      </c>
      <c r="P60" s="6" t="str">
        <f>TEXT(tblSale[[#This Row],[Ngày]],"MMM")</f>
        <v>Mar</v>
      </c>
      <c r="Q60" s="6">
        <f>YEAR(tblSale[[#This Row],[Ngày]])</f>
        <v>2023</v>
      </c>
    </row>
    <row r="61" spans="2:17" ht="14.25" customHeight="1" x14ac:dyDescent="0.25">
      <c r="B61" s="3">
        <v>45000</v>
      </c>
      <c r="C61" s="2" t="s">
        <v>91</v>
      </c>
      <c r="D61" s="2">
        <v>11</v>
      </c>
      <c r="E61" s="2" t="s">
        <v>112</v>
      </c>
      <c r="F61" s="2" t="s">
        <v>113</v>
      </c>
      <c r="G61" s="2">
        <v>0</v>
      </c>
      <c r="H61" s="4" t="str">
        <f>VLOOKUP(tblSale[[#This Row],[Mã SP]],tblData[#All],2,0)</f>
        <v>Sản phẩm 39</v>
      </c>
      <c r="I61" s="4" t="str">
        <f>VLOOKUP(tblSale[[#This Row],[Mã SP]],tblData[#All],3,0)</f>
        <v>Danh Mục 05</v>
      </c>
      <c r="J61" s="4" t="str">
        <f>VLOOKUP(tblSale[[#This Row],[Mã SP]],tblData[#All],4,0)</f>
        <v>m</v>
      </c>
      <c r="K61" s="4">
        <f>VLOOKUP(tblSale[[#This Row],[Mã SP]],tblData[#All],5,0)</f>
        <v>36</v>
      </c>
      <c r="L61" s="4">
        <f>VLOOKUP(tblSale[[#This Row],[Mã SP]],tblData[#All],6,0)</f>
        <v>43.55</v>
      </c>
      <c r="M61" s="6">
        <f>tblSale[[#This Row],[Số Lượng]]*tblSale[[#This Row],[Giá Mua]]</f>
        <v>396</v>
      </c>
      <c r="N61" s="6">
        <f>tblSale[[#This Row],[Số Lượng]]*tblSale[[#This Row],[Giá Bán]]*(100%-tblSale[[#This Row],[% Giảm Giá]])</f>
        <v>479.04999999999995</v>
      </c>
      <c r="O61" s="6">
        <f>DAY(tblSale[[#This Row],[Ngày]])</f>
        <v>15</v>
      </c>
      <c r="P61" s="6" t="str">
        <f>TEXT(tblSale[[#This Row],[Ngày]],"MMM")</f>
        <v>Mar</v>
      </c>
      <c r="Q61" s="6">
        <f>YEAR(tblSale[[#This Row],[Ngày]])</f>
        <v>2023</v>
      </c>
    </row>
    <row r="62" spans="2:17" ht="14.25" customHeight="1" x14ac:dyDescent="0.25">
      <c r="B62" s="3">
        <v>45001</v>
      </c>
      <c r="C62" s="2" t="s">
        <v>34</v>
      </c>
      <c r="D62" s="2">
        <v>14</v>
      </c>
      <c r="E62" s="2" t="s">
        <v>114</v>
      </c>
      <c r="F62" s="2" t="s">
        <v>113</v>
      </c>
      <c r="G62" s="2">
        <v>0</v>
      </c>
      <c r="H62" s="4" t="str">
        <f>VLOOKUP(tblSale[[#This Row],[Mã SP]],tblData[#All],2,0)</f>
        <v>Sản phẩm 12</v>
      </c>
      <c r="I62" s="4" t="str">
        <f>VLOOKUP(tblSale[[#This Row],[Mã SP]],tblData[#All],3,0)</f>
        <v>Danh Mục 02</v>
      </c>
      <c r="J62" s="4" t="str">
        <f>VLOOKUP(tblSale[[#This Row],[Mã SP]],tblData[#All],4,0)</f>
        <v>Kg</v>
      </c>
      <c r="K62" s="4">
        <f>VLOOKUP(tblSale[[#This Row],[Mã SP]],tblData[#All],5,0)</f>
        <v>76</v>
      </c>
      <c r="L62" s="4">
        <f>VLOOKUP(tblSale[[#This Row],[Mã SP]],tblData[#All],6,0)</f>
        <v>94.17</v>
      </c>
      <c r="M62" s="6">
        <f>tblSale[[#This Row],[Số Lượng]]*tblSale[[#This Row],[Giá Mua]]</f>
        <v>1064</v>
      </c>
      <c r="N62" s="6">
        <f>tblSale[[#This Row],[Số Lượng]]*tblSale[[#This Row],[Giá Bán]]*(100%-tblSale[[#This Row],[% Giảm Giá]])</f>
        <v>1318.38</v>
      </c>
      <c r="O62" s="6">
        <f>DAY(tblSale[[#This Row],[Ngày]])</f>
        <v>16</v>
      </c>
      <c r="P62" s="6" t="str">
        <f>TEXT(tblSale[[#This Row],[Ngày]],"MMM")</f>
        <v>Mar</v>
      </c>
      <c r="Q62" s="6">
        <f>YEAR(tblSale[[#This Row],[Ngày]])</f>
        <v>2023</v>
      </c>
    </row>
    <row r="63" spans="2:17" ht="14.25" customHeight="1" x14ac:dyDescent="0.25">
      <c r="B63" s="3">
        <v>45003</v>
      </c>
      <c r="C63" s="2" t="s">
        <v>97</v>
      </c>
      <c r="D63" s="2">
        <v>8</v>
      </c>
      <c r="E63" s="2" t="s">
        <v>110</v>
      </c>
      <c r="F63" s="2" t="s">
        <v>113</v>
      </c>
      <c r="G63" s="2">
        <v>0</v>
      </c>
      <c r="H63" s="4" t="str">
        <f>VLOOKUP(tblSale[[#This Row],[Mã SP]],tblData[#All],2,0)</f>
        <v>Sản phẩm 42</v>
      </c>
      <c r="I63" s="4" t="str">
        <f>VLOOKUP(tblSale[[#This Row],[Mã SP]],tblData[#All],3,0)</f>
        <v>Danh Mục 05</v>
      </c>
      <c r="J63" s="4" t="str">
        <f>VLOOKUP(tblSale[[#This Row],[Mã SP]],tblData[#All],4,0)</f>
        <v>Chiếc</v>
      </c>
      <c r="K63" s="4">
        <f>VLOOKUP(tblSale[[#This Row],[Mã SP]],tblData[#All],5,0)</f>
        <v>123</v>
      </c>
      <c r="L63" s="4">
        <f>VLOOKUP(tblSale[[#This Row],[Mã SP]],tblData[#All],6,0)</f>
        <v>170</v>
      </c>
      <c r="M63" s="6">
        <f>tblSale[[#This Row],[Số Lượng]]*tblSale[[#This Row],[Giá Mua]]</f>
        <v>984</v>
      </c>
      <c r="N63" s="6">
        <f>tblSale[[#This Row],[Số Lượng]]*tblSale[[#This Row],[Giá Bán]]*(100%-tblSale[[#This Row],[% Giảm Giá]])</f>
        <v>1360</v>
      </c>
      <c r="O63" s="6">
        <f>DAY(tblSale[[#This Row],[Ngày]])</f>
        <v>18</v>
      </c>
      <c r="P63" s="6" t="str">
        <f>TEXT(tblSale[[#This Row],[Ngày]],"MMM")</f>
        <v>Mar</v>
      </c>
      <c r="Q63" s="6">
        <f>YEAR(tblSale[[#This Row],[Ngày]])</f>
        <v>2023</v>
      </c>
    </row>
    <row r="64" spans="2:17" ht="14.25" customHeight="1" x14ac:dyDescent="0.25">
      <c r="B64" s="3">
        <v>45004</v>
      </c>
      <c r="C64" s="2" t="s">
        <v>68</v>
      </c>
      <c r="D64" s="2">
        <v>9</v>
      </c>
      <c r="E64" s="2" t="s">
        <v>112</v>
      </c>
      <c r="F64" s="2" t="s">
        <v>113</v>
      </c>
      <c r="G64" s="2">
        <v>0</v>
      </c>
      <c r="H64" s="4" t="str">
        <f>VLOOKUP(tblSale[[#This Row],[Mã SP]],tblData[#All],2,0)</f>
        <v>Sản phẩm 28</v>
      </c>
      <c r="I64" s="4" t="str">
        <f>VLOOKUP(tblSale[[#This Row],[Mã SP]],tblData[#All],3,0)</f>
        <v>Danh Mục 04</v>
      </c>
      <c r="J64" s="4" t="str">
        <f>VLOOKUP(tblSale[[#This Row],[Mã SP]],tblData[#All],4,0)</f>
        <v>m</v>
      </c>
      <c r="K64" s="4">
        <f>VLOOKUP(tblSale[[#This Row],[Mã SP]],tblData[#All],5,0)</f>
        <v>37</v>
      </c>
      <c r="L64" s="4">
        <f>VLOOKUP(tblSale[[#This Row],[Mã SP]],tblData[#All],6,0)</f>
        <v>39.81</v>
      </c>
      <c r="M64" s="6">
        <f>tblSale[[#This Row],[Số Lượng]]*tblSale[[#This Row],[Giá Mua]]</f>
        <v>333</v>
      </c>
      <c r="N64" s="6">
        <f>tblSale[[#This Row],[Số Lượng]]*tblSale[[#This Row],[Giá Bán]]*(100%-tblSale[[#This Row],[% Giảm Giá]])</f>
        <v>358.29</v>
      </c>
      <c r="O64" s="6">
        <f>DAY(tblSale[[#This Row],[Ngày]])</f>
        <v>19</v>
      </c>
      <c r="P64" s="6" t="str">
        <f>TEXT(tblSale[[#This Row],[Ngày]],"MMM")</f>
        <v>Mar</v>
      </c>
      <c r="Q64" s="6">
        <f>YEAR(tblSale[[#This Row],[Ngày]])</f>
        <v>2023</v>
      </c>
    </row>
    <row r="65" spans="2:17" ht="14.25" customHeight="1" x14ac:dyDescent="0.25">
      <c r="B65" s="3">
        <v>45006</v>
      </c>
      <c r="C65" s="2" t="s">
        <v>50</v>
      </c>
      <c r="D65" s="2">
        <v>13</v>
      </c>
      <c r="E65" s="2" t="s">
        <v>112</v>
      </c>
      <c r="F65" s="2" t="s">
        <v>111</v>
      </c>
      <c r="G65" s="2">
        <v>0</v>
      </c>
      <c r="H65" s="4" t="str">
        <f>VLOOKUP(tblSale[[#This Row],[Mã SP]],tblData[#All],2,0)</f>
        <v>Sản phẩm 20</v>
      </c>
      <c r="I65" s="4" t="str">
        <f>VLOOKUP(tblSale[[#This Row],[Mã SP]],tblData[#All],3,0)</f>
        <v>Danh Mục 03</v>
      </c>
      <c r="J65" s="4" t="str">
        <f>VLOOKUP(tblSale[[#This Row],[Mã SP]],tblData[#All],4,0)</f>
        <v>Cái</v>
      </c>
      <c r="K65" s="4">
        <f>VLOOKUP(tblSale[[#This Row],[Mã SP]],tblData[#All],5,0)</f>
        <v>64</v>
      </c>
      <c r="L65" s="4">
        <f>VLOOKUP(tblSale[[#This Row],[Mã SP]],tblData[#All],6,0)</f>
        <v>77.25</v>
      </c>
      <c r="M65" s="6">
        <f>tblSale[[#This Row],[Số Lượng]]*tblSale[[#This Row],[Giá Mua]]</f>
        <v>832</v>
      </c>
      <c r="N65" s="6">
        <f>tblSale[[#This Row],[Số Lượng]]*tblSale[[#This Row],[Giá Bán]]*(100%-tblSale[[#This Row],[% Giảm Giá]])</f>
        <v>1004.25</v>
      </c>
      <c r="O65" s="6">
        <f>DAY(tblSale[[#This Row],[Ngày]])</f>
        <v>21</v>
      </c>
      <c r="P65" s="6" t="str">
        <f>TEXT(tblSale[[#This Row],[Ngày]],"MMM")</f>
        <v>Mar</v>
      </c>
      <c r="Q65" s="6">
        <f>YEAR(tblSale[[#This Row],[Ngày]])</f>
        <v>2023</v>
      </c>
    </row>
    <row r="66" spans="2:17" ht="14.25" customHeight="1" x14ac:dyDescent="0.25">
      <c r="B66" s="3">
        <v>45006</v>
      </c>
      <c r="C66" s="2" t="s">
        <v>91</v>
      </c>
      <c r="D66" s="2">
        <v>7</v>
      </c>
      <c r="E66" s="2" t="s">
        <v>114</v>
      </c>
      <c r="F66" s="2" t="s">
        <v>111</v>
      </c>
      <c r="G66" s="2">
        <v>0</v>
      </c>
      <c r="H66" s="4" t="str">
        <f>VLOOKUP(tblSale[[#This Row],[Mã SP]],tblData[#All],2,0)</f>
        <v>Sản phẩm 39</v>
      </c>
      <c r="I66" s="4" t="str">
        <f>VLOOKUP(tblSale[[#This Row],[Mã SP]],tblData[#All],3,0)</f>
        <v>Danh Mục 05</v>
      </c>
      <c r="J66" s="4" t="str">
        <f>VLOOKUP(tblSale[[#This Row],[Mã SP]],tblData[#All],4,0)</f>
        <v>m</v>
      </c>
      <c r="K66" s="4">
        <f>VLOOKUP(tblSale[[#This Row],[Mã SP]],tblData[#All],5,0)</f>
        <v>36</v>
      </c>
      <c r="L66" s="4">
        <f>VLOOKUP(tblSale[[#This Row],[Mã SP]],tblData[#All],6,0)</f>
        <v>43.55</v>
      </c>
      <c r="M66" s="6">
        <f>tblSale[[#This Row],[Số Lượng]]*tblSale[[#This Row],[Giá Mua]]</f>
        <v>252</v>
      </c>
      <c r="N66" s="6">
        <f>tblSale[[#This Row],[Số Lượng]]*tblSale[[#This Row],[Giá Bán]]*(100%-tblSale[[#This Row],[% Giảm Giá]])</f>
        <v>304.84999999999997</v>
      </c>
      <c r="O66" s="6">
        <f>DAY(tblSale[[#This Row],[Ngày]])</f>
        <v>21</v>
      </c>
      <c r="P66" s="6" t="str">
        <f>TEXT(tblSale[[#This Row],[Ngày]],"MMM")</f>
        <v>Mar</v>
      </c>
      <c r="Q66" s="6">
        <f>YEAR(tblSale[[#This Row],[Ngày]])</f>
        <v>2023</v>
      </c>
    </row>
    <row r="67" spans="2:17" ht="14.25" customHeight="1" x14ac:dyDescent="0.25">
      <c r="B67" s="3">
        <v>45007</v>
      </c>
      <c r="C67" s="2" t="s">
        <v>10</v>
      </c>
      <c r="D67" s="2">
        <v>8</v>
      </c>
      <c r="E67" s="2" t="s">
        <v>112</v>
      </c>
      <c r="F67" s="2" t="s">
        <v>111</v>
      </c>
      <c r="G67" s="2">
        <v>0</v>
      </c>
      <c r="H67" s="4" t="str">
        <f>VLOOKUP(tblSale[[#This Row],[Mã SP]],tblData[#All],2,0)</f>
        <v>Sản phẩm 02</v>
      </c>
      <c r="I67" s="4" t="str">
        <f>VLOOKUP(tblSale[[#This Row],[Mã SP]],tblData[#All],3,0)</f>
        <v>Danh Mục 01</v>
      </c>
      <c r="J67" s="4" t="str">
        <f>VLOOKUP(tblSale[[#This Row],[Mã SP]],tblData[#All],4,0)</f>
        <v>Kg</v>
      </c>
      <c r="K67" s="4">
        <f>VLOOKUP(tblSale[[#This Row],[Mã SP]],tblData[#All],5,0)</f>
        <v>104</v>
      </c>
      <c r="L67" s="4">
        <f>VLOOKUP(tblSale[[#This Row],[Mã SP]],tblData[#All],6,0)</f>
        <v>138.80000000000001</v>
      </c>
      <c r="M67" s="6">
        <f>tblSale[[#This Row],[Số Lượng]]*tblSale[[#This Row],[Giá Mua]]</f>
        <v>832</v>
      </c>
      <c r="N67" s="6">
        <f>tblSale[[#This Row],[Số Lượng]]*tblSale[[#This Row],[Giá Bán]]*(100%-tblSale[[#This Row],[% Giảm Giá]])</f>
        <v>1110.4000000000001</v>
      </c>
      <c r="O67" s="6">
        <f>DAY(tblSale[[#This Row],[Ngày]])</f>
        <v>22</v>
      </c>
      <c r="P67" s="6" t="str">
        <f>TEXT(tblSale[[#This Row],[Ngày]],"MMM")</f>
        <v>Mar</v>
      </c>
      <c r="Q67" s="6">
        <f>YEAR(tblSale[[#This Row],[Ngày]])</f>
        <v>2023</v>
      </c>
    </row>
    <row r="68" spans="2:17" ht="14.25" customHeight="1" x14ac:dyDescent="0.25">
      <c r="B68" s="3">
        <v>45007</v>
      </c>
      <c r="C68" s="2" t="s">
        <v>34</v>
      </c>
      <c r="D68" s="2">
        <v>4</v>
      </c>
      <c r="E68" s="2" t="s">
        <v>112</v>
      </c>
      <c r="F68" s="2" t="s">
        <v>111</v>
      </c>
      <c r="G68" s="2">
        <v>0</v>
      </c>
      <c r="H68" s="4" t="str">
        <f>VLOOKUP(tblSale[[#This Row],[Mã SP]],tblData[#All],2,0)</f>
        <v>Sản phẩm 12</v>
      </c>
      <c r="I68" s="4" t="str">
        <f>VLOOKUP(tblSale[[#This Row],[Mã SP]],tblData[#All],3,0)</f>
        <v>Danh Mục 02</v>
      </c>
      <c r="J68" s="4" t="str">
        <f>VLOOKUP(tblSale[[#This Row],[Mã SP]],tblData[#All],4,0)</f>
        <v>Kg</v>
      </c>
      <c r="K68" s="4">
        <f>VLOOKUP(tblSale[[#This Row],[Mã SP]],tblData[#All],5,0)</f>
        <v>76</v>
      </c>
      <c r="L68" s="4">
        <f>VLOOKUP(tblSale[[#This Row],[Mã SP]],tblData[#All],6,0)</f>
        <v>94.17</v>
      </c>
      <c r="M68" s="6">
        <f>tblSale[[#This Row],[Số Lượng]]*tblSale[[#This Row],[Giá Mua]]</f>
        <v>304</v>
      </c>
      <c r="N68" s="6">
        <f>tblSale[[#This Row],[Số Lượng]]*tblSale[[#This Row],[Giá Bán]]*(100%-tblSale[[#This Row],[% Giảm Giá]])</f>
        <v>376.68</v>
      </c>
      <c r="O68" s="6">
        <f>DAY(tblSale[[#This Row],[Ngày]])</f>
        <v>22</v>
      </c>
      <c r="P68" s="6" t="str">
        <f>TEXT(tblSale[[#This Row],[Ngày]],"MMM")</f>
        <v>Mar</v>
      </c>
      <c r="Q68" s="6">
        <f>YEAR(tblSale[[#This Row],[Ngày]])</f>
        <v>2023</v>
      </c>
    </row>
    <row r="69" spans="2:17" ht="14.25" customHeight="1" x14ac:dyDescent="0.25">
      <c r="B69" s="3">
        <v>45010</v>
      </c>
      <c r="C69" s="2" t="s">
        <v>59</v>
      </c>
      <c r="D69" s="2">
        <v>14</v>
      </c>
      <c r="E69" s="2" t="s">
        <v>112</v>
      </c>
      <c r="F69" s="2" t="s">
        <v>113</v>
      </c>
      <c r="G69" s="2">
        <v>0</v>
      </c>
      <c r="H69" s="4" t="str">
        <f>VLOOKUP(tblSale[[#This Row],[Mã SP]],tblData[#All],2,0)</f>
        <v>Sản phẩm 24</v>
      </c>
      <c r="I69" s="4" t="str">
        <f>VLOOKUP(tblSale[[#This Row],[Mã SP]],tblData[#All],3,0)</f>
        <v>Danh Mục 03</v>
      </c>
      <c r="J69" s="4" t="str">
        <f>VLOOKUP(tblSale[[#This Row],[Mã SP]],tblData[#All],4,0)</f>
        <v>Chiếc</v>
      </c>
      <c r="K69" s="4">
        <f>VLOOKUP(tblSale[[#This Row],[Mã SP]],tblData[#All],5,0)</f>
        <v>148</v>
      </c>
      <c r="L69" s="4">
        <f>VLOOKUP(tblSale[[#This Row],[Mã SP]],tblData[#All],6,0)</f>
        <v>158.96</v>
      </c>
      <c r="M69" s="6">
        <f>tblSale[[#This Row],[Số Lượng]]*tblSale[[#This Row],[Giá Mua]]</f>
        <v>2072</v>
      </c>
      <c r="N69" s="6">
        <f>tblSale[[#This Row],[Số Lượng]]*tblSale[[#This Row],[Giá Bán]]*(100%-tblSale[[#This Row],[% Giảm Giá]])</f>
        <v>2225.44</v>
      </c>
      <c r="O69" s="6">
        <f>DAY(tblSale[[#This Row],[Ngày]])</f>
        <v>25</v>
      </c>
      <c r="P69" s="6" t="str">
        <f>TEXT(tblSale[[#This Row],[Ngày]],"MMM")</f>
        <v>Mar</v>
      </c>
      <c r="Q69" s="6">
        <f>YEAR(tblSale[[#This Row],[Ngày]])</f>
        <v>2023</v>
      </c>
    </row>
    <row r="70" spans="2:17" ht="14.25" customHeight="1" x14ac:dyDescent="0.25">
      <c r="B70" s="3">
        <v>45010</v>
      </c>
      <c r="C70" s="2" t="s">
        <v>20</v>
      </c>
      <c r="D70" s="2">
        <v>4</v>
      </c>
      <c r="E70" s="2" t="s">
        <v>114</v>
      </c>
      <c r="F70" s="2" t="s">
        <v>113</v>
      </c>
      <c r="G70" s="2">
        <v>0</v>
      </c>
      <c r="H70" s="4" t="str">
        <f>VLOOKUP(tblSale[[#This Row],[Mã SP]],tblData[#All],2,0)</f>
        <v>Sản phẩm 06</v>
      </c>
      <c r="I70" s="4" t="str">
        <f>VLOOKUP(tblSale[[#This Row],[Mã SP]],tblData[#All],3,0)</f>
        <v>Danh Mục 01</v>
      </c>
      <c r="J70" s="4" t="str">
        <f>VLOOKUP(tblSale[[#This Row],[Mã SP]],tblData[#All],4,0)</f>
        <v>Kg</v>
      </c>
      <c r="K70" s="4">
        <f>VLOOKUP(tblSale[[#This Row],[Mã SP]],tblData[#All],5,0)</f>
        <v>75</v>
      </c>
      <c r="L70" s="4">
        <f>VLOOKUP(tblSale[[#This Row],[Mã SP]],tblData[#All],6,0)</f>
        <v>89.5</v>
      </c>
      <c r="M70" s="6">
        <f>tblSale[[#This Row],[Số Lượng]]*tblSale[[#This Row],[Giá Mua]]</f>
        <v>300</v>
      </c>
      <c r="N70" s="6">
        <f>tblSale[[#This Row],[Số Lượng]]*tblSale[[#This Row],[Giá Bán]]*(100%-tblSale[[#This Row],[% Giảm Giá]])</f>
        <v>358</v>
      </c>
      <c r="O70" s="6">
        <f>DAY(tblSale[[#This Row],[Ngày]])</f>
        <v>25</v>
      </c>
      <c r="P70" s="6" t="str">
        <f>TEXT(tblSale[[#This Row],[Ngày]],"MMM")</f>
        <v>Mar</v>
      </c>
      <c r="Q70" s="6">
        <f>YEAR(tblSale[[#This Row],[Ngày]])</f>
        <v>2023</v>
      </c>
    </row>
    <row r="71" spans="2:17" ht="14.25" customHeight="1" x14ac:dyDescent="0.25">
      <c r="B71" s="3">
        <v>45010</v>
      </c>
      <c r="C71" s="2" t="s">
        <v>70</v>
      </c>
      <c r="D71" s="2">
        <v>8</v>
      </c>
      <c r="E71" s="2" t="s">
        <v>114</v>
      </c>
      <c r="F71" s="2" t="s">
        <v>113</v>
      </c>
      <c r="G71" s="2">
        <v>0</v>
      </c>
      <c r="H71" s="4" t="str">
        <f>VLOOKUP(tblSale[[#This Row],[Mã SP]],tblData[#All],2,0)</f>
        <v>Sản phẩm 29</v>
      </c>
      <c r="I71" s="4" t="str">
        <f>VLOOKUP(tblSale[[#This Row],[Mã SP]],tblData[#All],3,0)</f>
        <v>Danh Mục 04</v>
      </c>
      <c r="J71" s="4" t="str">
        <f>VLOOKUP(tblSale[[#This Row],[Mã SP]],tblData[#All],4,0)</f>
        <v>Cái</v>
      </c>
      <c r="K71" s="4">
        <f>VLOOKUP(tblSale[[#This Row],[Mã SP]],tblData[#All],5,0)</f>
        <v>45</v>
      </c>
      <c r="L71" s="4">
        <f>VLOOKUP(tblSale[[#This Row],[Mã SP]],tblData[#All],6,0)</f>
        <v>51.11</v>
      </c>
      <c r="M71" s="6">
        <f>tblSale[[#This Row],[Số Lượng]]*tblSale[[#This Row],[Giá Mua]]</f>
        <v>360</v>
      </c>
      <c r="N71" s="6">
        <f>tblSale[[#This Row],[Số Lượng]]*tblSale[[#This Row],[Giá Bán]]*(100%-tblSale[[#This Row],[% Giảm Giá]])</f>
        <v>408.88</v>
      </c>
      <c r="O71" s="6">
        <f>DAY(tblSale[[#This Row],[Ngày]])</f>
        <v>25</v>
      </c>
      <c r="P71" s="6" t="str">
        <f>TEXT(tblSale[[#This Row],[Ngày]],"MMM")</f>
        <v>Mar</v>
      </c>
      <c r="Q71" s="6">
        <f>YEAR(tblSale[[#This Row],[Ngày]])</f>
        <v>2023</v>
      </c>
    </row>
    <row r="72" spans="2:17" ht="14.25" customHeight="1" x14ac:dyDescent="0.25">
      <c r="B72" s="3">
        <v>45010</v>
      </c>
      <c r="C72" s="2" t="s">
        <v>89</v>
      </c>
      <c r="D72" s="2">
        <v>2</v>
      </c>
      <c r="E72" s="2" t="s">
        <v>114</v>
      </c>
      <c r="F72" s="2" t="s">
        <v>111</v>
      </c>
      <c r="G72" s="2">
        <v>0</v>
      </c>
      <c r="H72" s="4" t="str">
        <f>VLOOKUP(tblSale[[#This Row],[Mã SP]],tblData[#All],2,0)</f>
        <v>Sản phẩm 38</v>
      </c>
      <c r="I72" s="4" t="str">
        <f>VLOOKUP(tblSale[[#This Row],[Mã SP]],tblData[#All],3,0)</f>
        <v>Danh Mục 05</v>
      </c>
      <c r="J72" s="4" t="str">
        <f>VLOOKUP(tblSale[[#This Row],[Mã SP]],tblData[#All],4,0)</f>
        <v>Kg</v>
      </c>
      <c r="K72" s="4">
        <f>VLOOKUP(tblSale[[#This Row],[Mã SP]],tblData[#All],5,0)</f>
        <v>75</v>
      </c>
      <c r="L72" s="4">
        <f>VLOOKUP(tblSale[[#This Row],[Mã SP]],tblData[#All],6,0)</f>
        <v>81.92</v>
      </c>
      <c r="M72" s="6">
        <f>tblSale[[#This Row],[Số Lượng]]*tblSale[[#This Row],[Giá Mua]]</f>
        <v>150</v>
      </c>
      <c r="N72" s="6">
        <f>tblSale[[#This Row],[Số Lượng]]*tblSale[[#This Row],[Giá Bán]]*(100%-tblSale[[#This Row],[% Giảm Giá]])</f>
        <v>163.84</v>
      </c>
      <c r="O72" s="6">
        <f>DAY(tblSale[[#This Row],[Ngày]])</f>
        <v>25</v>
      </c>
      <c r="P72" s="6" t="str">
        <f>TEXT(tblSale[[#This Row],[Ngày]],"MMM")</f>
        <v>Mar</v>
      </c>
      <c r="Q72" s="6">
        <f>YEAR(tblSale[[#This Row],[Ngày]])</f>
        <v>2023</v>
      </c>
    </row>
    <row r="73" spans="2:17" ht="14.25" customHeight="1" x14ac:dyDescent="0.25">
      <c r="B73" s="3">
        <v>45011</v>
      </c>
      <c r="C73" s="2" t="s">
        <v>6</v>
      </c>
      <c r="D73" s="2">
        <v>4</v>
      </c>
      <c r="E73" s="2" t="s">
        <v>114</v>
      </c>
      <c r="F73" s="2" t="s">
        <v>113</v>
      </c>
      <c r="G73" s="2">
        <v>0</v>
      </c>
      <c r="H73" s="4" t="str">
        <f>VLOOKUP(tblSale[[#This Row],[Mã SP]],tblData[#All],2,0)</f>
        <v>Sản phẩm 01</v>
      </c>
      <c r="I73" s="4" t="str">
        <f>VLOOKUP(tblSale[[#This Row],[Mã SP]],tblData[#All],3,0)</f>
        <v>Danh Mục 01</v>
      </c>
      <c r="J73" s="4" t="str">
        <f>VLOOKUP(tblSale[[#This Row],[Mã SP]],tblData[#All],4,0)</f>
        <v>Kg</v>
      </c>
      <c r="K73" s="4">
        <f>VLOOKUP(tblSale[[#This Row],[Mã SP]],tblData[#All],5,0)</f>
        <v>96</v>
      </c>
      <c r="L73" s="4">
        <f>VLOOKUP(tblSale[[#This Row],[Mã SP]],tblData[#All],6,0)</f>
        <v>108.88</v>
      </c>
      <c r="M73" s="6">
        <f>tblSale[[#This Row],[Số Lượng]]*tblSale[[#This Row],[Giá Mua]]</f>
        <v>384</v>
      </c>
      <c r="N73" s="6">
        <f>tblSale[[#This Row],[Số Lượng]]*tblSale[[#This Row],[Giá Bán]]*(100%-tblSale[[#This Row],[% Giảm Giá]])</f>
        <v>435.52</v>
      </c>
      <c r="O73" s="6">
        <f>DAY(tblSale[[#This Row],[Ngày]])</f>
        <v>26</v>
      </c>
      <c r="P73" s="6" t="str">
        <f>TEXT(tblSale[[#This Row],[Ngày]],"MMM")</f>
        <v>Mar</v>
      </c>
      <c r="Q73" s="6">
        <f>YEAR(tblSale[[#This Row],[Ngày]])</f>
        <v>2023</v>
      </c>
    </row>
    <row r="74" spans="2:17" ht="14.25" customHeight="1" x14ac:dyDescent="0.25">
      <c r="B74" s="3">
        <v>45011</v>
      </c>
      <c r="C74" s="2" t="s">
        <v>97</v>
      </c>
      <c r="D74" s="2">
        <v>1</v>
      </c>
      <c r="E74" s="2" t="s">
        <v>114</v>
      </c>
      <c r="F74" s="2" t="s">
        <v>113</v>
      </c>
      <c r="G74" s="2">
        <v>0</v>
      </c>
      <c r="H74" s="4" t="str">
        <f>VLOOKUP(tblSale[[#This Row],[Mã SP]],tblData[#All],2,0)</f>
        <v>Sản phẩm 42</v>
      </c>
      <c r="I74" s="4" t="str">
        <f>VLOOKUP(tblSale[[#This Row],[Mã SP]],tblData[#All],3,0)</f>
        <v>Danh Mục 05</v>
      </c>
      <c r="J74" s="4" t="str">
        <f>VLOOKUP(tblSale[[#This Row],[Mã SP]],tblData[#All],4,0)</f>
        <v>Chiếc</v>
      </c>
      <c r="K74" s="4">
        <f>VLOOKUP(tblSale[[#This Row],[Mã SP]],tblData[#All],5,0)</f>
        <v>123</v>
      </c>
      <c r="L74" s="4">
        <f>VLOOKUP(tblSale[[#This Row],[Mã SP]],tblData[#All],6,0)</f>
        <v>170</v>
      </c>
      <c r="M74" s="6">
        <f>tblSale[[#This Row],[Số Lượng]]*tblSale[[#This Row],[Giá Mua]]</f>
        <v>123</v>
      </c>
      <c r="N74" s="6">
        <f>tblSale[[#This Row],[Số Lượng]]*tblSale[[#This Row],[Giá Bán]]*(100%-tblSale[[#This Row],[% Giảm Giá]])</f>
        <v>170</v>
      </c>
      <c r="O74" s="6">
        <f>DAY(tblSale[[#This Row],[Ngày]])</f>
        <v>26</v>
      </c>
      <c r="P74" s="6" t="str">
        <f>TEXT(tblSale[[#This Row],[Ngày]],"MMM")</f>
        <v>Mar</v>
      </c>
      <c r="Q74" s="6">
        <f>YEAR(tblSale[[#This Row],[Ngày]])</f>
        <v>2023</v>
      </c>
    </row>
    <row r="75" spans="2:17" ht="14.25" customHeight="1" x14ac:dyDescent="0.25">
      <c r="B75" s="3">
        <v>45011</v>
      </c>
      <c r="C75" s="2" t="s">
        <v>29</v>
      </c>
      <c r="D75" s="2">
        <v>9</v>
      </c>
      <c r="E75" s="2" t="s">
        <v>114</v>
      </c>
      <c r="F75" s="2" t="s">
        <v>111</v>
      </c>
      <c r="G75" s="2">
        <v>0</v>
      </c>
      <c r="H75" s="4" t="str">
        <f>VLOOKUP(tblSale[[#This Row],[Mã SP]],tblData[#All],2,0)</f>
        <v>Sản phẩm 10</v>
      </c>
      <c r="I75" s="4" t="str">
        <f>VLOOKUP(tblSale[[#This Row],[Mã SP]],tblData[#All],3,0)</f>
        <v>Danh Mục 02</v>
      </c>
      <c r="J75" s="4" t="str">
        <f>VLOOKUP(tblSale[[#This Row],[Mã SP]],tblData[#All],4,0)</f>
        <v>Chiếc</v>
      </c>
      <c r="K75" s="4">
        <f>VLOOKUP(tblSale[[#This Row],[Mã SP]],tblData[#All],5,0)</f>
        <v>147</v>
      </c>
      <c r="L75" s="4">
        <f>VLOOKUP(tblSale[[#This Row],[Mã SP]],tblData[#All],6,0)</f>
        <v>164.28</v>
      </c>
      <c r="M75" s="6">
        <f>tblSale[[#This Row],[Số Lượng]]*tblSale[[#This Row],[Giá Mua]]</f>
        <v>1323</v>
      </c>
      <c r="N75" s="6">
        <f>tblSale[[#This Row],[Số Lượng]]*tblSale[[#This Row],[Giá Bán]]*(100%-tblSale[[#This Row],[% Giảm Giá]])</f>
        <v>1478.52</v>
      </c>
      <c r="O75" s="6">
        <f>DAY(tblSale[[#This Row],[Ngày]])</f>
        <v>26</v>
      </c>
      <c r="P75" s="6" t="str">
        <f>TEXT(tblSale[[#This Row],[Ngày]],"MMM")</f>
        <v>Mar</v>
      </c>
      <c r="Q75" s="6">
        <f>YEAR(tblSale[[#This Row],[Ngày]])</f>
        <v>2023</v>
      </c>
    </row>
    <row r="76" spans="2:17" ht="14.25" customHeight="1" x14ac:dyDescent="0.25">
      <c r="B76" s="3">
        <v>45012</v>
      </c>
      <c r="C76" s="2" t="s">
        <v>72</v>
      </c>
      <c r="D76" s="2">
        <v>3</v>
      </c>
      <c r="E76" s="2" t="s">
        <v>114</v>
      </c>
      <c r="F76" s="2" t="s">
        <v>111</v>
      </c>
      <c r="G76" s="2">
        <v>0</v>
      </c>
      <c r="H76" s="4" t="str">
        <f>VLOOKUP(tblSale[[#This Row],[Mã SP]],tblData[#All],2,0)</f>
        <v>Sản phẩm 30</v>
      </c>
      <c r="I76" s="4" t="str">
        <f>VLOOKUP(tblSale[[#This Row],[Mã SP]],tblData[#All],3,0)</f>
        <v>Danh Mục 04</v>
      </c>
      <c r="J76" s="4" t="str">
        <f>VLOOKUP(tblSale[[#This Row],[Mã SP]],tblData[#All],4,0)</f>
        <v>Chiếc</v>
      </c>
      <c r="K76" s="4">
        <f>VLOOKUP(tblSale[[#This Row],[Mã SP]],tblData[#All],5,0)</f>
        <v>152</v>
      </c>
      <c r="L76" s="4">
        <f>VLOOKUP(tblSale[[#This Row],[Mã SP]],tblData[#All],6,0)</f>
        <v>199.28</v>
      </c>
      <c r="M76" s="6">
        <f>tblSale[[#This Row],[Số Lượng]]*tblSale[[#This Row],[Giá Mua]]</f>
        <v>456</v>
      </c>
      <c r="N76" s="6">
        <f>tblSale[[#This Row],[Số Lượng]]*tblSale[[#This Row],[Giá Bán]]*(100%-tblSale[[#This Row],[% Giảm Giá]])</f>
        <v>597.84</v>
      </c>
      <c r="O76" s="6">
        <f>DAY(tblSale[[#This Row],[Ngày]])</f>
        <v>27</v>
      </c>
      <c r="P76" s="6" t="str">
        <f>TEXT(tblSale[[#This Row],[Ngày]],"MMM")</f>
        <v>Mar</v>
      </c>
      <c r="Q76" s="6">
        <f>YEAR(tblSale[[#This Row],[Ngày]])</f>
        <v>2023</v>
      </c>
    </row>
    <row r="77" spans="2:17" ht="14.25" customHeight="1" x14ac:dyDescent="0.25">
      <c r="B77" s="3">
        <v>45013</v>
      </c>
      <c r="C77" s="2" t="s">
        <v>22</v>
      </c>
      <c r="D77" s="2">
        <v>8</v>
      </c>
      <c r="E77" s="2" t="s">
        <v>112</v>
      </c>
      <c r="F77" s="2" t="s">
        <v>113</v>
      </c>
      <c r="G77" s="2">
        <v>0</v>
      </c>
      <c r="H77" s="4" t="str">
        <f>VLOOKUP(tblSale[[#This Row],[Mã SP]],tblData[#All],2,0)</f>
        <v>Sản phẩm 07</v>
      </c>
      <c r="I77" s="4" t="str">
        <f>VLOOKUP(tblSale[[#This Row],[Mã SP]],tblData[#All],3,0)</f>
        <v>Danh Mục 01</v>
      </c>
      <c r="J77" s="4" t="str">
        <f>VLOOKUP(tblSale[[#This Row],[Mã SP]],tblData[#All],4,0)</f>
        <v>Cái</v>
      </c>
      <c r="K77" s="4">
        <f>VLOOKUP(tblSale[[#This Row],[Mã SP]],tblData[#All],5,0)</f>
        <v>43</v>
      </c>
      <c r="L77" s="4">
        <f>VLOOKUP(tblSale[[#This Row],[Mã SP]],tblData[#All],6,0)</f>
        <v>49.730000000000004</v>
      </c>
      <c r="M77" s="6">
        <f>tblSale[[#This Row],[Số Lượng]]*tblSale[[#This Row],[Giá Mua]]</f>
        <v>344</v>
      </c>
      <c r="N77" s="6">
        <f>tblSale[[#This Row],[Số Lượng]]*tblSale[[#This Row],[Giá Bán]]*(100%-tblSale[[#This Row],[% Giảm Giá]])</f>
        <v>397.84000000000003</v>
      </c>
      <c r="O77" s="6">
        <f>DAY(tblSale[[#This Row],[Ngày]])</f>
        <v>28</v>
      </c>
      <c r="P77" s="6" t="str">
        <f>TEXT(tblSale[[#This Row],[Ngày]],"MMM")</f>
        <v>Mar</v>
      </c>
      <c r="Q77" s="6">
        <f>YEAR(tblSale[[#This Row],[Ngày]])</f>
        <v>2023</v>
      </c>
    </row>
    <row r="78" spans="2:17" ht="14.25" customHeight="1" x14ac:dyDescent="0.25">
      <c r="B78" s="3">
        <v>45015</v>
      </c>
      <c r="C78" s="2" t="s">
        <v>89</v>
      </c>
      <c r="D78" s="2">
        <v>1</v>
      </c>
      <c r="E78" s="2" t="s">
        <v>112</v>
      </c>
      <c r="F78" s="2" t="s">
        <v>113</v>
      </c>
      <c r="G78" s="2">
        <v>0</v>
      </c>
      <c r="H78" s="4" t="str">
        <f>VLOOKUP(tblSale[[#This Row],[Mã SP]],tblData[#All],2,0)</f>
        <v>Sản phẩm 38</v>
      </c>
      <c r="I78" s="4" t="str">
        <f>VLOOKUP(tblSale[[#This Row],[Mã SP]],tblData[#All],3,0)</f>
        <v>Danh Mục 05</v>
      </c>
      <c r="J78" s="4" t="str">
        <f>VLOOKUP(tblSale[[#This Row],[Mã SP]],tblData[#All],4,0)</f>
        <v>Kg</v>
      </c>
      <c r="K78" s="4">
        <f>VLOOKUP(tblSale[[#This Row],[Mã SP]],tblData[#All],5,0)</f>
        <v>75</v>
      </c>
      <c r="L78" s="4">
        <f>VLOOKUP(tblSale[[#This Row],[Mã SP]],tblData[#All],6,0)</f>
        <v>81.92</v>
      </c>
      <c r="M78" s="6">
        <f>tblSale[[#This Row],[Số Lượng]]*tblSale[[#This Row],[Giá Mua]]</f>
        <v>75</v>
      </c>
      <c r="N78" s="6">
        <f>tblSale[[#This Row],[Số Lượng]]*tblSale[[#This Row],[Giá Bán]]*(100%-tblSale[[#This Row],[% Giảm Giá]])</f>
        <v>81.92</v>
      </c>
      <c r="O78" s="6">
        <f>DAY(tblSale[[#This Row],[Ngày]])</f>
        <v>30</v>
      </c>
      <c r="P78" s="6" t="str">
        <f>TEXT(tblSale[[#This Row],[Ngày]],"MMM")</f>
        <v>Mar</v>
      </c>
      <c r="Q78" s="6">
        <f>YEAR(tblSale[[#This Row],[Ngày]])</f>
        <v>2023</v>
      </c>
    </row>
    <row r="79" spans="2:17" ht="14.25" customHeight="1" x14ac:dyDescent="0.25">
      <c r="B79" s="3">
        <v>45016</v>
      </c>
      <c r="C79" s="2" t="s">
        <v>97</v>
      </c>
      <c r="D79" s="2">
        <v>3</v>
      </c>
      <c r="E79" s="2" t="s">
        <v>114</v>
      </c>
      <c r="F79" s="2" t="s">
        <v>113</v>
      </c>
      <c r="G79" s="2">
        <v>0</v>
      </c>
      <c r="H79" s="4" t="str">
        <f>VLOOKUP(tblSale[[#This Row],[Mã SP]],tblData[#All],2,0)</f>
        <v>Sản phẩm 42</v>
      </c>
      <c r="I79" s="4" t="str">
        <f>VLOOKUP(tblSale[[#This Row],[Mã SP]],tblData[#All],3,0)</f>
        <v>Danh Mục 05</v>
      </c>
      <c r="J79" s="4" t="str">
        <f>VLOOKUP(tblSale[[#This Row],[Mã SP]],tblData[#All],4,0)</f>
        <v>Chiếc</v>
      </c>
      <c r="K79" s="4">
        <f>VLOOKUP(tblSale[[#This Row],[Mã SP]],tblData[#All],5,0)</f>
        <v>123</v>
      </c>
      <c r="L79" s="4">
        <f>VLOOKUP(tblSale[[#This Row],[Mã SP]],tblData[#All],6,0)</f>
        <v>170</v>
      </c>
      <c r="M79" s="6">
        <f>tblSale[[#This Row],[Số Lượng]]*tblSale[[#This Row],[Giá Mua]]</f>
        <v>369</v>
      </c>
      <c r="N79" s="6">
        <f>tblSale[[#This Row],[Số Lượng]]*tblSale[[#This Row],[Giá Bán]]*(100%-tblSale[[#This Row],[% Giảm Giá]])</f>
        <v>510</v>
      </c>
      <c r="O79" s="6">
        <f>DAY(tblSale[[#This Row],[Ngày]])</f>
        <v>31</v>
      </c>
      <c r="P79" s="6" t="str">
        <f>TEXT(tblSale[[#This Row],[Ngày]],"MMM")</f>
        <v>Mar</v>
      </c>
      <c r="Q79" s="6">
        <f>YEAR(tblSale[[#This Row],[Ngày]])</f>
        <v>2023</v>
      </c>
    </row>
    <row r="80" spans="2:17" ht="14.25" customHeight="1" x14ac:dyDescent="0.25">
      <c r="B80" s="3">
        <v>45020</v>
      </c>
      <c r="C80" s="2" t="s">
        <v>93</v>
      </c>
      <c r="D80" s="2">
        <v>4</v>
      </c>
      <c r="E80" s="2" t="s">
        <v>114</v>
      </c>
      <c r="F80" s="2" t="s">
        <v>113</v>
      </c>
      <c r="G80" s="2">
        <v>0</v>
      </c>
      <c r="H80" s="4" t="str">
        <f>VLOOKUP(tblSale[[#This Row],[Mã SP]],tblData[#All],2,0)</f>
        <v>Sản phẩm 40</v>
      </c>
      <c r="I80" s="4" t="str">
        <f>VLOOKUP(tblSale[[#This Row],[Mã SP]],tblData[#All],3,0)</f>
        <v>Danh Mục 05</v>
      </c>
      <c r="J80" s="4" t="str">
        <f>VLOOKUP(tblSale[[#This Row],[Mã SP]],tblData[#All],4,0)</f>
        <v>Kg</v>
      </c>
      <c r="K80" s="4">
        <f>VLOOKUP(tblSale[[#This Row],[Mã SP]],tblData[#All],5,0)</f>
        <v>94</v>
      </c>
      <c r="L80" s="4">
        <f>VLOOKUP(tblSale[[#This Row],[Mã SP]],tblData[#All],6,0)</f>
        <v>114.2</v>
      </c>
      <c r="M80" s="6">
        <f>tblSale[[#This Row],[Số Lượng]]*tblSale[[#This Row],[Giá Mua]]</f>
        <v>376</v>
      </c>
      <c r="N80" s="6">
        <f>tblSale[[#This Row],[Số Lượng]]*tblSale[[#This Row],[Giá Bán]]*(100%-tblSale[[#This Row],[% Giảm Giá]])</f>
        <v>456.8</v>
      </c>
      <c r="O80" s="6">
        <f>DAY(tblSale[[#This Row],[Ngày]])</f>
        <v>4</v>
      </c>
      <c r="P80" s="6" t="str">
        <f>TEXT(tblSale[[#This Row],[Ngày]],"MMM")</f>
        <v>Apr</v>
      </c>
      <c r="Q80" s="6">
        <f>YEAR(tblSale[[#This Row],[Ngày]])</f>
        <v>2023</v>
      </c>
    </row>
    <row r="81" spans="2:17" ht="14.25" customHeight="1" x14ac:dyDescent="0.25">
      <c r="B81" s="3">
        <v>45020</v>
      </c>
      <c r="C81" s="2" t="s">
        <v>26</v>
      </c>
      <c r="D81" s="2">
        <v>9</v>
      </c>
      <c r="E81" s="2" t="s">
        <v>112</v>
      </c>
      <c r="F81" s="2" t="s">
        <v>113</v>
      </c>
      <c r="G81" s="2">
        <v>0</v>
      </c>
      <c r="H81" s="4" t="str">
        <f>VLOOKUP(tblSale[[#This Row],[Mã SP]],tblData[#All],2,0)</f>
        <v>Sản phẩm 09</v>
      </c>
      <c r="I81" s="4" t="str">
        <f>VLOOKUP(tblSale[[#This Row],[Mã SP]],tblData[#All],3,0)</f>
        <v>Danh Mục 01</v>
      </c>
      <c r="J81" s="4" t="str">
        <f>VLOOKUP(tblSale[[#This Row],[Mã SP]],tblData[#All],4,0)</f>
        <v>m</v>
      </c>
      <c r="K81" s="4">
        <f>VLOOKUP(tblSale[[#This Row],[Mã SP]],tblData[#All],5,0)</f>
        <v>6</v>
      </c>
      <c r="L81" s="4">
        <f>VLOOKUP(tblSale[[#This Row],[Mã SP]],tblData[#All],6,0)</f>
        <v>7.8599999999999994</v>
      </c>
      <c r="M81" s="6">
        <f>tblSale[[#This Row],[Số Lượng]]*tblSale[[#This Row],[Giá Mua]]</f>
        <v>54</v>
      </c>
      <c r="N81" s="6">
        <f>tblSale[[#This Row],[Số Lượng]]*tblSale[[#This Row],[Giá Bán]]*(100%-tblSale[[#This Row],[% Giảm Giá]])</f>
        <v>70.739999999999995</v>
      </c>
      <c r="O81" s="6">
        <f>DAY(tblSale[[#This Row],[Ngày]])</f>
        <v>4</v>
      </c>
      <c r="P81" s="6" t="str">
        <f>TEXT(tblSale[[#This Row],[Ngày]],"MMM")</f>
        <v>Apr</v>
      </c>
      <c r="Q81" s="6">
        <f>YEAR(tblSale[[#This Row],[Ngày]])</f>
        <v>2023</v>
      </c>
    </row>
    <row r="82" spans="2:17" ht="14.25" customHeight="1" x14ac:dyDescent="0.25">
      <c r="B82" s="3">
        <v>45021</v>
      </c>
      <c r="C82" s="2" t="s">
        <v>74</v>
      </c>
      <c r="D82" s="2">
        <v>15</v>
      </c>
      <c r="E82" s="2" t="s">
        <v>112</v>
      </c>
      <c r="F82" s="2" t="s">
        <v>111</v>
      </c>
      <c r="G82" s="2">
        <v>0</v>
      </c>
      <c r="H82" s="4" t="str">
        <f>VLOOKUP(tblSale[[#This Row],[Mã SP]],tblData[#All],2,0)</f>
        <v>Sản phẩm 31</v>
      </c>
      <c r="I82" s="4" t="str">
        <f>VLOOKUP(tblSale[[#This Row],[Mã SP]],tblData[#All],3,0)</f>
        <v>Danh Mục 04</v>
      </c>
      <c r="J82" s="4" t="str">
        <f>VLOOKUP(tblSale[[#This Row],[Mã SP]],tblData[#All],4,0)</f>
        <v>Kg</v>
      </c>
      <c r="K82" s="4">
        <f>VLOOKUP(tblSale[[#This Row],[Mã SP]],tblData[#All],5,0)</f>
        <v>95</v>
      </c>
      <c r="L82" s="4">
        <f>VLOOKUP(tblSale[[#This Row],[Mã SP]],tblData[#All],6,0)</f>
        <v>106.16</v>
      </c>
      <c r="M82" s="6">
        <f>tblSale[[#This Row],[Số Lượng]]*tblSale[[#This Row],[Giá Mua]]</f>
        <v>1425</v>
      </c>
      <c r="N82" s="6">
        <f>tblSale[[#This Row],[Số Lượng]]*tblSale[[#This Row],[Giá Bán]]*(100%-tblSale[[#This Row],[% Giảm Giá]])</f>
        <v>1592.3999999999999</v>
      </c>
      <c r="O82" s="6">
        <f>DAY(tblSale[[#This Row],[Ngày]])</f>
        <v>5</v>
      </c>
      <c r="P82" s="6" t="str">
        <f>TEXT(tblSale[[#This Row],[Ngày]],"MMM")</f>
        <v>Apr</v>
      </c>
      <c r="Q82" s="6">
        <f>YEAR(tblSale[[#This Row],[Ngày]])</f>
        <v>2023</v>
      </c>
    </row>
    <row r="83" spans="2:17" ht="14.25" customHeight="1" x14ac:dyDescent="0.25">
      <c r="B83" s="3">
        <v>45025</v>
      </c>
      <c r="C83" s="2" t="s">
        <v>17</v>
      </c>
      <c r="D83" s="2">
        <v>3</v>
      </c>
      <c r="E83" s="2" t="s">
        <v>112</v>
      </c>
      <c r="F83" s="2" t="s">
        <v>111</v>
      </c>
      <c r="G83" s="2">
        <v>0</v>
      </c>
      <c r="H83" s="4" t="str">
        <f>VLOOKUP(tblSale[[#This Row],[Mã SP]],tblData[#All],2,0)</f>
        <v>Sản phẩm 05</v>
      </c>
      <c r="I83" s="4" t="str">
        <f>VLOOKUP(tblSale[[#This Row],[Mã SP]],tblData[#All],3,0)</f>
        <v>Danh Mục 01</v>
      </c>
      <c r="J83" s="4" t="str">
        <f>VLOOKUP(tblSale[[#This Row],[Mã SP]],tblData[#All],4,0)</f>
        <v>Chiếc</v>
      </c>
      <c r="K83" s="4">
        <f>VLOOKUP(tblSale[[#This Row],[Mã SP]],tblData[#All],5,0)</f>
        <v>134</v>
      </c>
      <c r="L83" s="4">
        <f>VLOOKUP(tblSale[[#This Row],[Mã SP]],tblData[#All],6,0)</f>
        <v>156.61000000000001</v>
      </c>
      <c r="M83" s="6">
        <f>tblSale[[#This Row],[Số Lượng]]*tblSale[[#This Row],[Giá Mua]]</f>
        <v>402</v>
      </c>
      <c r="N83" s="6">
        <f>tblSale[[#This Row],[Số Lượng]]*tblSale[[#This Row],[Giá Bán]]*(100%-tblSale[[#This Row],[% Giảm Giá]])</f>
        <v>469.83000000000004</v>
      </c>
      <c r="O83" s="6">
        <f>DAY(tblSale[[#This Row],[Ngày]])</f>
        <v>9</v>
      </c>
      <c r="P83" s="6" t="str">
        <f>TEXT(tblSale[[#This Row],[Ngày]],"MMM")</f>
        <v>Apr</v>
      </c>
      <c r="Q83" s="6">
        <f>YEAR(tblSale[[#This Row],[Ngày]])</f>
        <v>2023</v>
      </c>
    </row>
    <row r="84" spans="2:17" ht="14.25" customHeight="1" x14ac:dyDescent="0.25">
      <c r="B84" s="3">
        <v>45026</v>
      </c>
      <c r="C84" s="2" t="s">
        <v>55</v>
      </c>
      <c r="D84" s="2">
        <v>14</v>
      </c>
      <c r="E84" s="2" t="s">
        <v>114</v>
      </c>
      <c r="F84" s="2" t="s">
        <v>111</v>
      </c>
      <c r="G84" s="2">
        <v>0</v>
      </c>
      <c r="H84" s="4" t="str">
        <f>VLOOKUP(tblSale[[#This Row],[Mã SP]],tblData[#All],2,0)</f>
        <v>Sản phẩm 22</v>
      </c>
      <c r="I84" s="4" t="str">
        <f>VLOOKUP(tblSale[[#This Row],[Mã SP]],tblData[#All],3,0)</f>
        <v>Danh Mục 03</v>
      </c>
      <c r="J84" s="4" t="str">
        <f>VLOOKUP(tblSale[[#This Row],[Mã SP]],tblData[#All],4,0)</f>
        <v>Chiếc</v>
      </c>
      <c r="K84" s="4">
        <f>VLOOKUP(tblSale[[#This Row],[Mã SP]],tblData[#All],5,0)</f>
        <v>127</v>
      </c>
      <c r="L84" s="4">
        <f>VLOOKUP(tblSale[[#This Row],[Mã SP]],tblData[#All],6,0)</f>
        <v>135.57</v>
      </c>
      <c r="M84" s="6">
        <f>tblSale[[#This Row],[Số Lượng]]*tblSale[[#This Row],[Giá Mua]]</f>
        <v>1778</v>
      </c>
      <c r="N84" s="6">
        <f>tblSale[[#This Row],[Số Lượng]]*tblSale[[#This Row],[Giá Bán]]*(100%-tblSale[[#This Row],[% Giảm Giá]])</f>
        <v>1897.98</v>
      </c>
      <c r="O84" s="6">
        <f>DAY(tblSale[[#This Row],[Ngày]])</f>
        <v>10</v>
      </c>
      <c r="P84" s="6" t="str">
        <f>TEXT(tblSale[[#This Row],[Ngày]],"MMM")</f>
        <v>Apr</v>
      </c>
      <c r="Q84" s="6">
        <f>YEAR(tblSale[[#This Row],[Ngày]])</f>
        <v>2023</v>
      </c>
    </row>
    <row r="85" spans="2:17" ht="14.25" customHeight="1" x14ac:dyDescent="0.25">
      <c r="B85" s="3">
        <v>45028</v>
      </c>
      <c r="C85" s="2" t="s">
        <v>86</v>
      </c>
      <c r="D85" s="2">
        <v>3</v>
      </c>
      <c r="E85" s="2" t="s">
        <v>114</v>
      </c>
      <c r="F85" s="2" t="s">
        <v>113</v>
      </c>
      <c r="G85" s="2">
        <v>0</v>
      </c>
      <c r="H85" s="4" t="str">
        <f>VLOOKUP(tblSale[[#This Row],[Mã SP]],tblData[#All],2,0)</f>
        <v>Sản phẩm 37</v>
      </c>
      <c r="I85" s="4" t="str">
        <f>VLOOKUP(tblSale[[#This Row],[Mã SP]],tblData[#All],3,0)</f>
        <v>Danh Mục 05</v>
      </c>
      <c r="J85" s="4" t="str">
        <f>VLOOKUP(tblSale[[#This Row],[Mã SP]],tblData[#All],4,0)</f>
        <v>Kg</v>
      </c>
      <c r="K85" s="4">
        <f>VLOOKUP(tblSale[[#This Row],[Mã SP]],tblData[#All],5,0)</f>
        <v>67</v>
      </c>
      <c r="L85" s="4">
        <f>VLOOKUP(tblSale[[#This Row],[Mã SP]],tblData[#All],6,0)</f>
        <v>88.76</v>
      </c>
      <c r="M85" s="6">
        <f>tblSale[[#This Row],[Số Lượng]]*tblSale[[#This Row],[Giá Mua]]</f>
        <v>201</v>
      </c>
      <c r="N85" s="6">
        <f>tblSale[[#This Row],[Số Lượng]]*tblSale[[#This Row],[Giá Bán]]*(100%-tblSale[[#This Row],[% Giảm Giá]])</f>
        <v>266.28000000000003</v>
      </c>
      <c r="O85" s="6">
        <f>DAY(tblSale[[#This Row],[Ngày]])</f>
        <v>12</v>
      </c>
      <c r="P85" s="6" t="str">
        <f>TEXT(tblSale[[#This Row],[Ngày]],"MMM")</f>
        <v>Apr</v>
      </c>
      <c r="Q85" s="6">
        <f>YEAR(tblSale[[#This Row],[Ngày]])</f>
        <v>2023</v>
      </c>
    </row>
    <row r="86" spans="2:17" ht="14.25" customHeight="1" x14ac:dyDescent="0.25">
      <c r="B86" s="3">
        <v>45028</v>
      </c>
      <c r="C86" s="2" t="s">
        <v>70</v>
      </c>
      <c r="D86" s="2">
        <v>4</v>
      </c>
      <c r="E86" s="2" t="s">
        <v>114</v>
      </c>
      <c r="F86" s="2" t="s">
        <v>111</v>
      </c>
      <c r="G86" s="2">
        <v>0</v>
      </c>
      <c r="H86" s="4" t="str">
        <f>VLOOKUP(tblSale[[#This Row],[Mã SP]],tblData[#All],2,0)</f>
        <v>Sản phẩm 29</v>
      </c>
      <c r="I86" s="4" t="str">
        <f>VLOOKUP(tblSale[[#This Row],[Mã SP]],tblData[#All],3,0)</f>
        <v>Danh Mục 04</v>
      </c>
      <c r="J86" s="4" t="str">
        <f>VLOOKUP(tblSale[[#This Row],[Mã SP]],tblData[#All],4,0)</f>
        <v>Cái</v>
      </c>
      <c r="K86" s="4">
        <f>VLOOKUP(tblSale[[#This Row],[Mã SP]],tblData[#All],5,0)</f>
        <v>45</v>
      </c>
      <c r="L86" s="4">
        <f>VLOOKUP(tblSale[[#This Row],[Mã SP]],tblData[#All],6,0)</f>
        <v>51.11</v>
      </c>
      <c r="M86" s="6">
        <f>tblSale[[#This Row],[Số Lượng]]*tblSale[[#This Row],[Giá Mua]]</f>
        <v>180</v>
      </c>
      <c r="N86" s="6">
        <f>tblSale[[#This Row],[Số Lượng]]*tblSale[[#This Row],[Giá Bán]]*(100%-tblSale[[#This Row],[% Giảm Giá]])</f>
        <v>204.44</v>
      </c>
      <c r="O86" s="6">
        <f>DAY(tblSale[[#This Row],[Ngày]])</f>
        <v>12</v>
      </c>
      <c r="P86" s="6" t="str">
        <f>TEXT(tblSale[[#This Row],[Ngày]],"MMM")</f>
        <v>Apr</v>
      </c>
      <c r="Q86" s="6">
        <f>YEAR(tblSale[[#This Row],[Ngày]])</f>
        <v>2023</v>
      </c>
    </row>
    <row r="87" spans="2:17" ht="14.25" customHeight="1" x14ac:dyDescent="0.25">
      <c r="B87" s="3">
        <v>45028</v>
      </c>
      <c r="C87" s="2" t="s">
        <v>66</v>
      </c>
      <c r="D87" s="2">
        <v>9</v>
      </c>
      <c r="E87" s="2" t="s">
        <v>114</v>
      </c>
      <c r="F87" s="2" t="s">
        <v>111</v>
      </c>
      <c r="G87" s="2">
        <v>0</v>
      </c>
      <c r="H87" s="4" t="str">
        <f>VLOOKUP(tblSale[[#This Row],[Mã SP]],tblData[#All],2,0)</f>
        <v>Sản phẩm 27</v>
      </c>
      <c r="I87" s="4" t="str">
        <f>VLOOKUP(tblSale[[#This Row],[Mã SP]],tblData[#All],3,0)</f>
        <v>Danh Mục 04</v>
      </c>
      <c r="J87" s="4" t="str">
        <f>VLOOKUP(tblSale[[#This Row],[Mã SP]],tblData[#All],4,0)</f>
        <v>Cái</v>
      </c>
      <c r="K87" s="4">
        <f>VLOOKUP(tblSale[[#This Row],[Mã SP]],tblData[#All],5,0)</f>
        <v>48</v>
      </c>
      <c r="L87" s="4">
        <f>VLOOKUP(tblSale[[#This Row],[Mã SP]],tblData[#All],6,0)</f>
        <v>55.120000000000005</v>
      </c>
      <c r="M87" s="6">
        <f>tblSale[[#This Row],[Số Lượng]]*tblSale[[#This Row],[Giá Mua]]</f>
        <v>432</v>
      </c>
      <c r="N87" s="6">
        <f>tblSale[[#This Row],[Số Lượng]]*tblSale[[#This Row],[Giá Bán]]*(100%-tblSale[[#This Row],[% Giảm Giá]])</f>
        <v>496.08000000000004</v>
      </c>
      <c r="O87" s="6">
        <f>DAY(tblSale[[#This Row],[Ngày]])</f>
        <v>12</v>
      </c>
      <c r="P87" s="6" t="str">
        <f>TEXT(tblSale[[#This Row],[Ngày]],"MMM")</f>
        <v>Apr</v>
      </c>
      <c r="Q87" s="6">
        <f>YEAR(tblSale[[#This Row],[Ngày]])</f>
        <v>2023</v>
      </c>
    </row>
    <row r="88" spans="2:17" ht="14.25" customHeight="1" x14ac:dyDescent="0.25">
      <c r="B88" s="3">
        <v>45028</v>
      </c>
      <c r="C88" s="2" t="s">
        <v>78</v>
      </c>
      <c r="D88" s="2">
        <v>13</v>
      </c>
      <c r="E88" s="2" t="s">
        <v>114</v>
      </c>
      <c r="F88" s="2" t="s">
        <v>113</v>
      </c>
      <c r="G88" s="2">
        <v>0</v>
      </c>
      <c r="H88" s="4" t="str">
        <f>VLOOKUP(tblSale[[#This Row],[Mã SP]],tblData[#All],2,0)</f>
        <v>Sản phẩm 33</v>
      </c>
      <c r="I88" s="4" t="str">
        <f>VLOOKUP(tblSale[[#This Row],[Mã SP]],tblData[#All],3,0)</f>
        <v>Danh Mục 04</v>
      </c>
      <c r="J88" s="4" t="str">
        <f>VLOOKUP(tblSale[[#This Row],[Mã SP]],tblData[#All],4,0)</f>
        <v>Kg</v>
      </c>
      <c r="K88" s="4">
        <f>VLOOKUP(tblSale[[#This Row],[Mã SP]],tblData[#All],5,0)</f>
        <v>95</v>
      </c>
      <c r="L88" s="4">
        <f>VLOOKUP(tblSale[[#This Row],[Mã SP]],tblData[#All],6,0)</f>
        <v>114.7</v>
      </c>
      <c r="M88" s="6">
        <f>tblSale[[#This Row],[Số Lượng]]*tblSale[[#This Row],[Giá Mua]]</f>
        <v>1235</v>
      </c>
      <c r="N88" s="6">
        <f>tblSale[[#This Row],[Số Lượng]]*tblSale[[#This Row],[Giá Bán]]*(100%-tblSale[[#This Row],[% Giảm Giá]])</f>
        <v>1491.1000000000001</v>
      </c>
      <c r="O88" s="6">
        <f>DAY(tblSale[[#This Row],[Ngày]])</f>
        <v>12</v>
      </c>
      <c r="P88" s="6" t="str">
        <f>TEXT(tblSale[[#This Row],[Ngày]],"MMM")</f>
        <v>Apr</v>
      </c>
      <c r="Q88" s="6">
        <f>YEAR(tblSale[[#This Row],[Ngày]])</f>
        <v>2023</v>
      </c>
    </row>
    <row r="89" spans="2:17" ht="14.25" customHeight="1" x14ac:dyDescent="0.25">
      <c r="B89" s="3">
        <v>45031</v>
      </c>
      <c r="C89" s="2" t="s">
        <v>44</v>
      </c>
      <c r="D89" s="2">
        <v>3</v>
      </c>
      <c r="E89" s="2" t="s">
        <v>114</v>
      </c>
      <c r="F89" s="2" t="s">
        <v>111</v>
      </c>
      <c r="G89" s="2">
        <v>0</v>
      </c>
      <c r="H89" s="4" t="str">
        <f>VLOOKUP(tblSale[[#This Row],[Mã SP]],tblData[#All],2,0)</f>
        <v>Sản phẩm 17</v>
      </c>
      <c r="I89" s="4" t="str">
        <f>VLOOKUP(tblSale[[#This Row],[Mã SP]],tblData[#All],3,0)</f>
        <v>Danh Mục 02</v>
      </c>
      <c r="J89" s="4" t="str">
        <f>VLOOKUP(tblSale[[#This Row],[Mã SP]],tblData[#All],4,0)</f>
        <v>Chiếc</v>
      </c>
      <c r="K89" s="4">
        <f>VLOOKUP(tblSale[[#This Row],[Mã SP]],tblData[#All],5,0)</f>
        <v>133</v>
      </c>
      <c r="L89" s="4">
        <f>VLOOKUP(tblSale[[#This Row],[Mã SP]],tblData[#All],6,0)</f>
        <v>158.78</v>
      </c>
      <c r="M89" s="6">
        <f>tblSale[[#This Row],[Số Lượng]]*tblSale[[#This Row],[Giá Mua]]</f>
        <v>399</v>
      </c>
      <c r="N89" s="6">
        <f>tblSale[[#This Row],[Số Lượng]]*tblSale[[#This Row],[Giá Bán]]*(100%-tblSale[[#This Row],[% Giảm Giá]])</f>
        <v>476.34000000000003</v>
      </c>
      <c r="O89" s="6">
        <f>DAY(tblSale[[#This Row],[Ngày]])</f>
        <v>15</v>
      </c>
      <c r="P89" s="6" t="str">
        <f>TEXT(tblSale[[#This Row],[Ngày]],"MMM")</f>
        <v>Apr</v>
      </c>
      <c r="Q89" s="6">
        <f>YEAR(tblSale[[#This Row],[Ngày]])</f>
        <v>2023</v>
      </c>
    </row>
    <row r="90" spans="2:17" ht="14.25" customHeight="1" x14ac:dyDescent="0.25">
      <c r="B90" s="3">
        <v>45032</v>
      </c>
      <c r="C90" s="2" t="s">
        <v>46</v>
      </c>
      <c r="D90" s="2">
        <v>15</v>
      </c>
      <c r="E90" s="2" t="s">
        <v>114</v>
      </c>
      <c r="F90" s="2" t="s">
        <v>113</v>
      </c>
      <c r="G90" s="2">
        <v>0</v>
      </c>
      <c r="H90" s="4" t="str">
        <f>VLOOKUP(tblSale[[#This Row],[Mã SP]],tblData[#All],2,0)</f>
        <v>Sản phẩm 18</v>
      </c>
      <c r="I90" s="4" t="str">
        <f>VLOOKUP(tblSale[[#This Row],[Mã SP]],tblData[#All],3,0)</f>
        <v>Danh Mục 02</v>
      </c>
      <c r="J90" s="4" t="str">
        <f>VLOOKUP(tblSale[[#This Row],[Mã SP]],tblData[#All],4,0)</f>
        <v>m</v>
      </c>
      <c r="K90" s="4">
        <f>VLOOKUP(tblSale[[#This Row],[Mã SP]],tblData[#All],5,0)</f>
        <v>37</v>
      </c>
      <c r="L90" s="4">
        <f>VLOOKUP(tblSale[[#This Row],[Mã SP]],tblData[#All],6,0)</f>
        <v>47.21</v>
      </c>
      <c r="M90" s="6">
        <f>tblSale[[#This Row],[Số Lượng]]*tblSale[[#This Row],[Giá Mua]]</f>
        <v>555</v>
      </c>
      <c r="N90" s="6">
        <f>tblSale[[#This Row],[Số Lượng]]*tblSale[[#This Row],[Giá Bán]]*(100%-tblSale[[#This Row],[% Giảm Giá]])</f>
        <v>708.15</v>
      </c>
      <c r="O90" s="6">
        <f>DAY(tblSale[[#This Row],[Ngày]])</f>
        <v>16</v>
      </c>
      <c r="P90" s="6" t="str">
        <f>TEXT(tblSale[[#This Row],[Ngày]],"MMM")</f>
        <v>Apr</v>
      </c>
      <c r="Q90" s="6">
        <f>YEAR(tblSale[[#This Row],[Ngày]])</f>
        <v>2023</v>
      </c>
    </row>
    <row r="91" spans="2:17" ht="14.25" customHeight="1" x14ac:dyDescent="0.25">
      <c r="B91" s="3">
        <v>45034</v>
      </c>
      <c r="C91" s="2" t="s">
        <v>89</v>
      </c>
      <c r="D91" s="2">
        <v>9</v>
      </c>
      <c r="E91" s="2" t="s">
        <v>110</v>
      </c>
      <c r="F91" s="2" t="s">
        <v>111</v>
      </c>
      <c r="G91" s="2">
        <v>0</v>
      </c>
      <c r="H91" s="4" t="str">
        <f>VLOOKUP(tblSale[[#This Row],[Mã SP]],tblData[#All],2,0)</f>
        <v>Sản phẩm 38</v>
      </c>
      <c r="I91" s="4" t="str">
        <f>VLOOKUP(tblSale[[#This Row],[Mã SP]],tblData[#All],3,0)</f>
        <v>Danh Mục 05</v>
      </c>
      <c r="J91" s="4" t="str">
        <f>VLOOKUP(tblSale[[#This Row],[Mã SP]],tblData[#All],4,0)</f>
        <v>Kg</v>
      </c>
      <c r="K91" s="4">
        <f>VLOOKUP(tblSale[[#This Row],[Mã SP]],tblData[#All],5,0)</f>
        <v>75</v>
      </c>
      <c r="L91" s="4">
        <f>VLOOKUP(tblSale[[#This Row],[Mã SP]],tblData[#All],6,0)</f>
        <v>81.92</v>
      </c>
      <c r="M91" s="6">
        <f>tblSale[[#This Row],[Số Lượng]]*tblSale[[#This Row],[Giá Mua]]</f>
        <v>675</v>
      </c>
      <c r="N91" s="6">
        <f>tblSale[[#This Row],[Số Lượng]]*tblSale[[#This Row],[Giá Bán]]*(100%-tblSale[[#This Row],[% Giảm Giá]])</f>
        <v>737.28</v>
      </c>
      <c r="O91" s="6">
        <f>DAY(tblSale[[#This Row],[Ngày]])</f>
        <v>18</v>
      </c>
      <c r="P91" s="6" t="str">
        <f>TEXT(tblSale[[#This Row],[Ngày]],"MMM")</f>
        <v>Apr</v>
      </c>
      <c r="Q91" s="6">
        <f>YEAR(tblSale[[#This Row],[Ngày]])</f>
        <v>2023</v>
      </c>
    </row>
    <row r="92" spans="2:17" ht="14.25" customHeight="1" x14ac:dyDescent="0.25">
      <c r="B92" s="3">
        <v>45034</v>
      </c>
      <c r="C92" s="2" t="s">
        <v>48</v>
      </c>
      <c r="D92" s="2">
        <v>13</v>
      </c>
      <c r="E92" s="2" t="s">
        <v>114</v>
      </c>
      <c r="F92" s="2" t="s">
        <v>113</v>
      </c>
      <c r="G92" s="2">
        <v>0</v>
      </c>
      <c r="H92" s="4" t="str">
        <f>VLOOKUP(tblSale[[#This Row],[Mã SP]],tblData[#All],2,0)</f>
        <v>Sản phẩm 19</v>
      </c>
      <c r="I92" s="4" t="str">
        <f>VLOOKUP(tblSale[[#This Row],[Mã SP]],tblData[#All],3,0)</f>
        <v>Danh Mục 02</v>
      </c>
      <c r="J92" s="4" t="str">
        <f>VLOOKUP(tblSale[[#This Row],[Mã SP]],tblData[#All],4,0)</f>
        <v>Chiếc</v>
      </c>
      <c r="K92" s="4">
        <f>VLOOKUP(tblSale[[#This Row],[Mã SP]],tblData[#All],5,0)</f>
        <v>143</v>
      </c>
      <c r="L92" s="4">
        <f>VLOOKUP(tblSale[[#This Row],[Mã SP]],tblData[#All],6,0)</f>
        <v>219</v>
      </c>
      <c r="M92" s="6">
        <f>tblSale[[#This Row],[Số Lượng]]*tblSale[[#This Row],[Giá Mua]]</f>
        <v>1859</v>
      </c>
      <c r="N92" s="6">
        <f>tblSale[[#This Row],[Số Lượng]]*tblSale[[#This Row],[Giá Bán]]*(100%-tblSale[[#This Row],[% Giảm Giá]])</f>
        <v>2847</v>
      </c>
      <c r="O92" s="6">
        <f>DAY(tblSale[[#This Row],[Ngày]])</f>
        <v>18</v>
      </c>
      <c r="P92" s="6" t="str">
        <f>TEXT(tblSale[[#This Row],[Ngày]],"MMM")</f>
        <v>Apr</v>
      </c>
      <c r="Q92" s="6">
        <f>YEAR(tblSale[[#This Row],[Ngày]])</f>
        <v>2023</v>
      </c>
    </row>
    <row r="93" spans="2:17" ht="14.25" customHeight="1" x14ac:dyDescent="0.25">
      <c r="B93" s="3">
        <v>45039</v>
      </c>
      <c r="C93" s="2" t="s">
        <v>97</v>
      </c>
      <c r="D93" s="2">
        <v>6</v>
      </c>
      <c r="E93" s="2" t="s">
        <v>114</v>
      </c>
      <c r="F93" s="2" t="s">
        <v>111</v>
      </c>
      <c r="G93" s="2">
        <v>0</v>
      </c>
      <c r="H93" s="4" t="str">
        <f>VLOOKUP(tblSale[[#This Row],[Mã SP]],tblData[#All],2,0)</f>
        <v>Sản phẩm 42</v>
      </c>
      <c r="I93" s="4" t="str">
        <f>VLOOKUP(tblSale[[#This Row],[Mã SP]],tblData[#All],3,0)</f>
        <v>Danh Mục 05</v>
      </c>
      <c r="J93" s="4" t="str">
        <f>VLOOKUP(tblSale[[#This Row],[Mã SP]],tblData[#All],4,0)</f>
        <v>Chiếc</v>
      </c>
      <c r="K93" s="4">
        <f>VLOOKUP(tblSale[[#This Row],[Mã SP]],tblData[#All],5,0)</f>
        <v>123</v>
      </c>
      <c r="L93" s="4">
        <f>VLOOKUP(tblSale[[#This Row],[Mã SP]],tblData[#All],6,0)</f>
        <v>170</v>
      </c>
      <c r="M93" s="6">
        <f>tblSale[[#This Row],[Số Lượng]]*tblSale[[#This Row],[Giá Mua]]</f>
        <v>738</v>
      </c>
      <c r="N93" s="6">
        <f>tblSale[[#This Row],[Số Lượng]]*tblSale[[#This Row],[Giá Bán]]*(100%-tblSale[[#This Row],[% Giảm Giá]])</f>
        <v>1020</v>
      </c>
      <c r="O93" s="6">
        <f>DAY(tblSale[[#This Row],[Ngày]])</f>
        <v>23</v>
      </c>
      <c r="P93" s="6" t="str">
        <f>TEXT(tblSale[[#This Row],[Ngày]],"MMM")</f>
        <v>Apr</v>
      </c>
      <c r="Q93" s="6">
        <f>YEAR(tblSale[[#This Row],[Ngày]])</f>
        <v>2023</v>
      </c>
    </row>
    <row r="94" spans="2:17" ht="14.25" customHeight="1" x14ac:dyDescent="0.25">
      <c r="B94" s="3">
        <v>45039</v>
      </c>
      <c r="C94" s="2" t="s">
        <v>68</v>
      </c>
      <c r="D94" s="2">
        <v>10</v>
      </c>
      <c r="E94" s="2" t="s">
        <v>114</v>
      </c>
      <c r="F94" s="2" t="s">
        <v>111</v>
      </c>
      <c r="G94" s="2">
        <v>0</v>
      </c>
      <c r="H94" s="4" t="str">
        <f>VLOOKUP(tblSale[[#This Row],[Mã SP]],tblData[#All],2,0)</f>
        <v>Sản phẩm 28</v>
      </c>
      <c r="I94" s="4" t="str">
        <f>VLOOKUP(tblSale[[#This Row],[Mã SP]],tblData[#All],3,0)</f>
        <v>Danh Mục 04</v>
      </c>
      <c r="J94" s="4" t="str">
        <f>VLOOKUP(tblSale[[#This Row],[Mã SP]],tblData[#All],4,0)</f>
        <v>m</v>
      </c>
      <c r="K94" s="4">
        <f>VLOOKUP(tblSale[[#This Row],[Mã SP]],tblData[#All],5,0)</f>
        <v>37</v>
      </c>
      <c r="L94" s="4">
        <f>VLOOKUP(tblSale[[#This Row],[Mã SP]],tblData[#All],6,0)</f>
        <v>39.81</v>
      </c>
      <c r="M94" s="6">
        <f>tblSale[[#This Row],[Số Lượng]]*tblSale[[#This Row],[Giá Mua]]</f>
        <v>370</v>
      </c>
      <c r="N94" s="6">
        <f>tblSale[[#This Row],[Số Lượng]]*tblSale[[#This Row],[Giá Bán]]*(100%-tblSale[[#This Row],[% Giảm Giá]])</f>
        <v>398.1</v>
      </c>
      <c r="O94" s="6">
        <f>DAY(tblSale[[#This Row],[Ngày]])</f>
        <v>23</v>
      </c>
      <c r="P94" s="6" t="str">
        <f>TEXT(tblSale[[#This Row],[Ngày]],"MMM")</f>
        <v>Apr</v>
      </c>
      <c r="Q94" s="6">
        <f>YEAR(tblSale[[#This Row],[Ngày]])</f>
        <v>2023</v>
      </c>
    </row>
    <row r="95" spans="2:17" ht="14.25" customHeight="1" x14ac:dyDescent="0.25">
      <c r="B95" s="3">
        <v>45040</v>
      </c>
      <c r="C95" s="2" t="s">
        <v>72</v>
      </c>
      <c r="D95" s="2">
        <v>2</v>
      </c>
      <c r="E95" s="2" t="s">
        <v>112</v>
      </c>
      <c r="F95" s="2" t="s">
        <v>111</v>
      </c>
      <c r="G95" s="2">
        <v>0</v>
      </c>
      <c r="H95" s="4" t="str">
        <f>VLOOKUP(tblSale[[#This Row],[Mã SP]],tblData[#All],2,0)</f>
        <v>Sản phẩm 30</v>
      </c>
      <c r="I95" s="4" t="str">
        <f>VLOOKUP(tblSale[[#This Row],[Mã SP]],tblData[#All],3,0)</f>
        <v>Danh Mục 04</v>
      </c>
      <c r="J95" s="4" t="str">
        <f>VLOOKUP(tblSale[[#This Row],[Mã SP]],tblData[#All],4,0)</f>
        <v>Chiếc</v>
      </c>
      <c r="K95" s="4">
        <f>VLOOKUP(tblSale[[#This Row],[Mã SP]],tblData[#All],5,0)</f>
        <v>152</v>
      </c>
      <c r="L95" s="4">
        <f>VLOOKUP(tblSale[[#This Row],[Mã SP]],tblData[#All],6,0)</f>
        <v>199.28</v>
      </c>
      <c r="M95" s="6">
        <f>tblSale[[#This Row],[Số Lượng]]*tblSale[[#This Row],[Giá Mua]]</f>
        <v>304</v>
      </c>
      <c r="N95" s="6">
        <f>tblSale[[#This Row],[Số Lượng]]*tblSale[[#This Row],[Giá Bán]]*(100%-tblSale[[#This Row],[% Giảm Giá]])</f>
        <v>398.56</v>
      </c>
      <c r="O95" s="6">
        <f>DAY(tblSale[[#This Row],[Ngày]])</f>
        <v>24</v>
      </c>
      <c r="P95" s="6" t="str">
        <f>TEXT(tblSale[[#This Row],[Ngày]],"MMM")</f>
        <v>Apr</v>
      </c>
      <c r="Q95" s="6">
        <f>YEAR(tblSale[[#This Row],[Ngày]])</f>
        <v>2023</v>
      </c>
    </row>
    <row r="96" spans="2:17" ht="14.25" customHeight="1" x14ac:dyDescent="0.25">
      <c r="B96" s="3">
        <v>45042</v>
      </c>
      <c r="C96" s="2" t="s">
        <v>86</v>
      </c>
      <c r="D96" s="2">
        <v>3</v>
      </c>
      <c r="E96" s="2" t="s">
        <v>114</v>
      </c>
      <c r="F96" s="2" t="s">
        <v>111</v>
      </c>
      <c r="G96" s="2">
        <v>0</v>
      </c>
      <c r="H96" s="4" t="str">
        <f>VLOOKUP(tblSale[[#This Row],[Mã SP]],tblData[#All],2,0)</f>
        <v>Sản phẩm 37</v>
      </c>
      <c r="I96" s="4" t="str">
        <f>VLOOKUP(tblSale[[#This Row],[Mã SP]],tblData[#All],3,0)</f>
        <v>Danh Mục 05</v>
      </c>
      <c r="J96" s="4" t="str">
        <f>VLOOKUP(tblSale[[#This Row],[Mã SP]],tblData[#All],4,0)</f>
        <v>Kg</v>
      </c>
      <c r="K96" s="4">
        <f>VLOOKUP(tblSale[[#This Row],[Mã SP]],tblData[#All],5,0)</f>
        <v>67</v>
      </c>
      <c r="L96" s="4">
        <f>VLOOKUP(tblSale[[#This Row],[Mã SP]],tblData[#All],6,0)</f>
        <v>88.76</v>
      </c>
      <c r="M96" s="6">
        <f>tblSale[[#This Row],[Số Lượng]]*tblSale[[#This Row],[Giá Mua]]</f>
        <v>201</v>
      </c>
      <c r="N96" s="6">
        <f>tblSale[[#This Row],[Số Lượng]]*tblSale[[#This Row],[Giá Bán]]*(100%-tblSale[[#This Row],[% Giảm Giá]])</f>
        <v>266.28000000000003</v>
      </c>
      <c r="O96" s="6">
        <f>DAY(tblSale[[#This Row],[Ngày]])</f>
        <v>26</v>
      </c>
      <c r="P96" s="6" t="str">
        <f>TEXT(tblSale[[#This Row],[Ngày]],"MMM")</f>
        <v>Apr</v>
      </c>
      <c r="Q96" s="6">
        <f>YEAR(tblSale[[#This Row],[Ngày]])</f>
        <v>2023</v>
      </c>
    </row>
    <row r="97" spans="2:17" ht="14.25" customHeight="1" x14ac:dyDescent="0.25">
      <c r="B97" s="3">
        <v>45045</v>
      </c>
      <c r="C97" s="2" t="s">
        <v>72</v>
      </c>
      <c r="D97" s="2">
        <v>7</v>
      </c>
      <c r="E97" s="2" t="s">
        <v>114</v>
      </c>
      <c r="F97" s="2" t="s">
        <v>111</v>
      </c>
      <c r="G97" s="2">
        <v>0</v>
      </c>
      <c r="H97" s="4" t="str">
        <f>VLOOKUP(tblSale[[#This Row],[Mã SP]],tblData[#All],2,0)</f>
        <v>Sản phẩm 30</v>
      </c>
      <c r="I97" s="4" t="str">
        <f>VLOOKUP(tblSale[[#This Row],[Mã SP]],tblData[#All],3,0)</f>
        <v>Danh Mục 04</v>
      </c>
      <c r="J97" s="4" t="str">
        <f>VLOOKUP(tblSale[[#This Row],[Mã SP]],tblData[#All],4,0)</f>
        <v>Chiếc</v>
      </c>
      <c r="K97" s="4">
        <f>VLOOKUP(tblSale[[#This Row],[Mã SP]],tblData[#All],5,0)</f>
        <v>152</v>
      </c>
      <c r="L97" s="4">
        <f>VLOOKUP(tblSale[[#This Row],[Mã SP]],tblData[#All],6,0)</f>
        <v>199.28</v>
      </c>
      <c r="M97" s="6">
        <f>tblSale[[#This Row],[Số Lượng]]*tblSale[[#This Row],[Giá Mua]]</f>
        <v>1064</v>
      </c>
      <c r="N97" s="6">
        <f>tblSale[[#This Row],[Số Lượng]]*tblSale[[#This Row],[Giá Bán]]*(100%-tblSale[[#This Row],[% Giảm Giá]])</f>
        <v>1394.96</v>
      </c>
      <c r="O97" s="6">
        <f>DAY(tblSale[[#This Row],[Ngày]])</f>
        <v>29</v>
      </c>
      <c r="P97" s="6" t="str">
        <f>TEXT(tblSale[[#This Row],[Ngày]],"MMM")</f>
        <v>Apr</v>
      </c>
      <c r="Q97" s="6">
        <f>YEAR(tblSale[[#This Row],[Ngày]])</f>
        <v>2023</v>
      </c>
    </row>
    <row r="98" spans="2:17" ht="14.25" customHeight="1" x14ac:dyDescent="0.25">
      <c r="B98" s="3">
        <v>45046</v>
      </c>
      <c r="C98" s="2" t="s">
        <v>70</v>
      </c>
      <c r="D98" s="2">
        <v>1</v>
      </c>
      <c r="E98" s="2" t="s">
        <v>114</v>
      </c>
      <c r="F98" s="2" t="s">
        <v>111</v>
      </c>
      <c r="G98" s="2">
        <v>0</v>
      </c>
      <c r="H98" s="4" t="str">
        <f>VLOOKUP(tblSale[[#This Row],[Mã SP]],tblData[#All],2,0)</f>
        <v>Sản phẩm 29</v>
      </c>
      <c r="I98" s="4" t="str">
        <f>VLOOKUP(tblSale[[#This Row],[Mã SP]],tblData[#All],3,0)</f>
        <v>Danh Mục 04</v>
      </c>
      <c r="J98" s="4" t="str">
        <f>VLOOKUP(tblSale[[#This Row],[Mã SP]],tblData[#All],4,0)</f>
        <v>Cái</v>
      </c>
      <c r="K98" s="4">
        <f>VLOOKUP(tblSale[[#This Row],[Mã SP]],tblData[#All],5,0)</f>
        <v>45</v>
      </c>
      <c r="L98" s="4">
        <f>VLOOKUP(tblSale[[#This Row],[Mã SP]],tblData[#All],6,0)</f>
        <v>51.11</v>
      </c>
      <c r="M98" s="6">
        <f>tblSale[[#This Row],[Số Lượng]]*tblSale[[#This Row],[Giá Mua]]</f>
        <v>45</v>
      </c>
      <c r="N98" s="6">
        <f>tblSale[[#This Row],[Số Lượng]]*tblSale[[#This Row],[Giá Bán]]*(100%-tblSale[[#This Row],[% Giảm Giá]])</f>
        <v>51.11</v>
      </c>
      <c r="O98" s="6">
        <f>DAY(tblSale[[#This Row],[Ngày]])</f>
        <v>30</v>
      </c>
      <c r="P98" s="6" t="str">
        <f>TEXT(tblSale[[#This Row],[Ngày]],"MMM")</f>
        <v>Apr</v>
      </c>
      <c r="Q98" s="6">
        <f>YEAR(tblSale[[#This Row],[Ngày]])</f>
        <v>2023</v>
      </c>
    </row>
    <row r="99" spans="2:17" ht="14.25" customHeight="1" x14ac:dyDescent="0.25">
      <c r="B99" s="3">
        <v>45047</v>
      </c>
      <c r="C99" s="2" t="s">
        <v>46</v>
      </c>
      <c r="D99" s="2">
        <v>3</v>
      </c>
      <c r="E99" s="2" t="s">
        <v>112</v>
      </c>
      <c r="F99" s="2" t="s">
        <v>113</v>
      </c>
      <c r="G99" s="2">
        <v>0</v>
      </c>
      <c r="H99" s="4" t="str">
        <f>VLOOKUP(tblSale[[#This Row],[Mã SP]],tblData[#All],2,0)</f>
        <v>Sản phẩm 18</v>
      </c>
      <c r="I99" s="4" t="str">
        <f>VLOOKUP(tblSale[[#This Row],[Mã SP]],tblData[#All],3,0)</f>
        <v>Danh Mục 02</v>
      </c>
      <c r="J99" s="4" t="str">
        <f>VLOOKUP(tblSale[[#This Row],[Mã SP]],tblData[#All],4,0)</f>
        <v>m</v>
      </c>
      <c r="K99" s="4">
        <f>VLOOKUP(tblSale[[#This Row],[Mã SP]],tblData[#All],5,0)</f>
        <v>37</v>
      </c>
      <c r="L99" s="4">
        <f>VLOOKUP(tblSale[[#This Row],[Mã SP]],tblData[#All],6,0)</f>
        <v>47.21</v>
      </c>
      <c r="M99" s="6">
        <f>tblSale[[#This Row],[Số Lượng]]*tblSale[[#This Row],[Giá Mua]]</f>
        <v>111</v>
      </c>
      <c r="N99" s="6">
        <f>tblSale[[#This Row],[Số Lượng]]*tblSale[[#This Row],[Giá Bán]]*(100%-tblSale[[#This Row],[% Giảm Giá]])</f>
        <v>141.63</v>
      </c>
      <c r="O99" s="6">
        <f>DAY(tblSale[[#This Row],[Ngày]])</f>
        <v>1</v>
      </c>
      <c r="P99" s="6" t="str">
        <f>TEXT(tblSale[[#This Row],[Ngày]],"MMM")</f>
        <v>May</v>
      </c>
      <c r="Q99" s="6">
        <f>YEAR(tblSale[[#This Row],[Ngày]])</f>
        <v>2023</v>
      </c>
    </row>
    <row r="100" spans="2:17" ht="14.25" customHeight="1" x14ac:dyDescent="0.25">
      <c r="B100" s="3">
        <v>45047</v>
      </c>
      <c r="C100" s="2" t="s">
        <v>97</v>
      </c>
      <c r="D100" s="2">
        <v>1</v>
      </c>
      <c r="E100" s="2" t="s">
        <v>112</v>
      </c>
      <c r="F100" s="2" t="s">
        <v>113</v>
      </c>
      <c r="G100" s="2">
        <v>0</v>
      </c>
      <c r="H100" s="4" t="str">
        <f>VLOOKUP(tblSale[[#This Row],[Mã SP]],tblData[#All],2,0)</f>
        <v>Sản phẩm 42</v>
      </c>
      <c r="I100" s="4" t="str">
        <f>VLOOKUP(tblSale[[#This Row],[Mã SP]],tblData[#All],3,0)</f>
        <v>Danh Mục 05</v>
      </c>
      <c r="J100" s="4" t="str">
        <f>VLOOKUP(tblSale[[#This Row],[Mã SP]],tblData[#All],4,0)</f>
        <v>Chiếc</v>
      </c>
      <c r="K100" s="4">
        <f>VLOOKUP(tblSale[[#This Row],[Mã SP]],tblData[#All],5,0)</f>
        <v>123</v>
      </c>
      <c r="L100" s="4">
        <f>VLOOKUP(tblSale[[#This Row],[Mã SP]],tblData[#All],6,0)</f>
        <v>170</v>
      </c>
      <c r="M100" s="6">
        <f>tblSale[[#This Row],[Số Lượng]]*tblSale[[#This Row],[Giá Mua]]</f>
        <v>123</v>
      </c>
      <c r="N100" s="6">
        <f>tblSale[[#This Row],[Số Lượng]]*tblSale[[#This Row],[Giá Bán]]*(100%-tblSale[[#This Row],[% Giảm Giá]])</f>
        <v>170</v>
      </c>
      <c r="O100" s="6">
        <f>DAY(tblSale[[#This Row],[Ngày]])</f>
        <v>1</v>
      </c>
      <c r="P100" s="6" t="str">
        <f>TEXT(tblSale[[#This Row],[Ngày]],"MMM")</f>
        <v>May</v>
      </c>
      <c r="Q100" s="6">
        <f>YEAR(tblSale[[#This Row],[Ngày]])</f>
        <v>2023</v>
      </c>
    </row>
    <row r="101" spans="2:17" ht="14.25" customHeight="1" x14ac:dyDescent="0.25">
      <c r="B101" s="3">
        <v>45049</v>
      </c>
      <c r="C101" s="2" t="s">
        <v>80</v>
      </c>
      <c r="D101" s="2">
        <v>3</v>
      </c>
      <c r="E101" s="2" t="s">
        <v>112</v>
      </c>
      <c r="F101" s="2" t="s">
        <v>111</v>
      </c>
      <c r="G101" s="2">
        <v>0</v>
      </c>
      <c r="H101" s="4" t="str">
        <f>VLOOKUP(tblSale[[#This Row],[Mã SP]],tblData[#All],2,0)</f>
        <v>Sản phẩm 34</v>
      </c>
      <c r="I101" s="4" t="str">
        <f>VLOOKUP(tblSale[[#This Row],[Mã SP]],tblData[#All],3,0)</f>
        <v>Danh Mục 04</v>
      </c>
      <c r="J101" s="4" t="str">
        <f>VLOOKUP(tblSale[[#This Row],[Mã SP]],tblData[#All],4,0)</f>
        <v>Cái</v>
      </c>
      <c r="K101" s="4">
        <f>VLOOKUP(tblSale[[#This Row],[Mã SP]],tblData[#All],5,0)</f>
        <v>57</v>
      </c>
      <c r="L101" s="4">
        <f>VLOOKUP(tblSale[[#This Row],[Mã SP]],tblData[#All],6,0)</f>
        <v>56.3</v>
      </c>
      <c r="M101" s="6">
        <f>tblSale[[#This Row],[Số Lượng]]*tblSale[[#This Row],[Giá Mua]]</f>
        <v>171</v>
      </c>
      <c r="N101" s="6">
        <f>tblSale[[#This Row],[Số Lượng]]*tblSale[[#This Row],[Giá Bán]]*(100%-tblSale[[#This Row],[% Giảm Giá]])</f>
        <v>168.89999999999998</v>
      </c>
      <c r="O101" s="6">
        <f>DAY(tblSale[[#This Row],[Ngày]])</f>
        <v>3</v>
      </c>
      <c r="P101" s="6" t="str">
        <f>TEXT(tblSale[[#This Row],[Ngày]],"MMM")</f>
        <v>May</v>
      </c>
      <c r="Q101" s="6">
        <f>YEAR(tblSale[[#This Row],[Ngày]])</f>
        <v>2023</v>
      </c>
    </row>
    <row r="102" spans="2:17" ht="14.25" customHeight="1" x14ac:dyDescent="0.25">
      <c r="B102" s="3">
        <v>45050</v>
      </c>
      <c r="C102" s="2" t="s">
        <v>40</v>
      </c>
      <c r="D102" s="2">
        <v>13</v>
      </c>
      <c r="E102" s="2" t="s">
        <v>112</v>
      </c>
      <c r="F102" s="2" t="s">
        <v>111</v>
      </c>
      <c r="G102" s="2">
        <v>0</v>
      </c>
      <c r="H102" s="4" t="str">
        <f>VLOOKUP(tblSale[[#This Row],[Mã SP]],tblData[#All],2,0)</f>
        <v>Sản phẩm 15</v>
      </c>
      <c r="I102" s="4" t="str">
        <f>VLOOKUP(tblSale[[#This Row],[Mã SP]],tblData[#All],3,0)</f>
        <v>Danh Mục 02</v>
      </c>
      <c r="J102" s="4" t="str">
        <f>VLOOKUP(tblSale[[#This Row],[Mã SP]],tblData[#All],4,0)</f>
        <v>m</v>
      </c>
      <c r="K102" s="4">
        <f>VLOOKUP(tblSale[[#This Row],[Mã SP]],tblData[#All],5,0)</f>
        <v>12</v>
      </c>
      <c r="L102" s="4">
        <f>VLOOKUP(tblSale[[#This Row],[Mã SP]],tblData[#All],6,0)</f>
        <v>15.719999999999999</v>
      </c>
      <c r="M102" s="6">
        <f>tblSale[[#This Row],[Số Lượng]]*tblSale[[#This Row],[Giá Mua]]</f>
        <v>156</v>
      </c>
      <c r="N102" s="6">
        <f>tblSale[[#This Row],[Số Lượng]]*tblSale[[#This Row],[Giá Bán]]*(100%-tblSale[[#This Row],[% Giảm Giá]])</f>
        <v>204.35999999999999</v>
      </c>
      <c r="O102" s="6">
        <f>DAY(tblSale[[#This Row],[Ngày]])</f>
        <v>4</v>
      </c>
      <c r="P102" s="6" t="str">
        <f>TEXT(tblSale[[#This Row],[Ngày]],"MMM")</f>
        <v>May</v>
      </c>
      <c r="Q102" s="6">
        <f>YEAR(tblSale[[#This Row],[Ngày]])</f>
        <v>2023</v>
      </c>
    </row>
    <row r="103" spans="2:17" ht="14.25" customHeight="1" x14ac:dyDescent="0.25">
      <c r="B103" s="3">
        <v>45050</v>
      </c>
      <c r="C103" s="2" t="s">
        <v>38</v>
      </c>
      <c r="D103" s="2">
        <v>4</v>
      </c>
      <c r="E103" s="2" t="s">
        <v>114</v>
      </c>
      <c r="F103" s="2" t="s">
        <v>113</v>
      </c>
      <c r="G103" s="2">
        <v>0</v>
      </c>
      <c r="H103" s="4" t="str">
        <f>VLOOKUP(tblSale[[#This Row],[Mã SP]],tblData[#All],2,0)</f>
        <v>Sản phẩm 14</v>
      </c>
      <c r="I103" s="4" t="str">
        <f>VLOOKUP(tblSale[[#This Row],[Mã SP]],tblData[#All],3,0)</f>
        <v>Danh Mục 02</v>
      </c>
      <c r="J103" s="4" t="str">
        <f>VLOOKUP(tblSale[[#This Row],[Mã SP]],tblData[#All],4,0)</f>
        <v>Kg</v>
      </c>
      <c r="K103" s="4">
        <f>VLOOKUP(tblSale[[#This Row],[Mã SP]],tblData[#All],5,0)</f>
        <v>113</v>
      </c>
      <c r="L103" s="4">
        <f>VLOOKUP(tblSale[[#This Row],[Mã SP]],tblData[#All],6,0)</f>
        <v>143.72</v>
      </c>
      <c r="M103" s="6">
        <f>tblSale[[#This Row],[Số Lượng]]*tblSale[[#This Row],[Giá Mua]]</f>
        <v>452</v>
      </c>
      <c r="N103" s="6">
        <f>tblSale[[#This Row],[Số Lượng]]*tblSale[[#This Row],[Giá Bán]]*(100%-tblSale[[#This Row],[% Giảm Giá]])</f>
        <v>574.88</v>
      </c>
      <c r="O103" s="6">
        <f>DAY(tblSale[[#This Row],[Ngày]])</f>
        <v>4</v>
      </c>
      <c r="P103" s="6" t="str">
        <f>TEXT(tblSale[[#This Row],[Ngày]],"MMM")</f>
        <v>May</v>
      </c>
      <c r="Q103" s="6">
        <f>YEAR(tblSale[[#This Row],[Ngày]])</f>
        <v>2023</v>
      </c>
    </row>
    <row r="104" spans="2:17" ht="14.25" customHeight="1" x14ac:dyDescent="0.25">
      <c r="B104" s="3">
        <v>45051</v>
      </c>
      <c r="C104" s="2" t="s">
        <v>26</v>
      </c>
      <c r="D104" s="2">
        <v>13</v>
      </c>
      <c r="E104" s="2" t="s">
        <v>114</v>
      </c>
      <c r="F104" s="2" t="s">
        <v>113</v>
      </c>
      <c r="G104" s="2">
        <v>0</v>
      </c>
      <c r="H104" s="4" t="str">
        <f>VLOOKUP(tblSale[[#This Row],[Mã SP]],tblData[#All],2,0)</f>
        <v>Sản phẩm 09</v>
      </c>
      <c r="I104" s="4" t="str">
        <f>VLOOKUP(tblSale[[#This Row],[Mã SP]],tblData[#All],3,0)</f>
        <v>Danh Mục 01</v>
      </c>
      <c r="J104" s="4" t="str">
        <f>VLOOKUP(tblSale[[#This Row],[Mã SP]],tblData[#All],4,0)</f>
        <v>m</v>
      </c>
      <c r="K104" s="4">
        <f>VLOOKUP(tblSale[[#This Row],[Mã SP]],tblData[#All],5,0)</f>
        <v>6</v>
      </c>
      <c r="L104" s="4">
        <f>VLOOKUP(tblSale[[#This Row],[Mã SP]],tblData[#All],6,0)</f>
        <v>7.8599999999999994</v>
      </c>
      <c r="M104" s="6">
        <f>tblSale[[#This Row],[Số Lượng]]*tblSale[[#This Row],[Giá Mua]]</f>
        <v>78</v>
      </c>
      <c r="N104" s="6">
        <f>tblSale[[#This Row],[Số Lượng]]*tblSale[[#This Row],[Giá Bán]]*(100%-tblSale[[#This Row],[% Giảm Giá]])</f>
        <v>102.17999999999999</v>
      </c>
      <c r="O104" s="6">
        <f>DAY(tblSale[[#This Row],[Ngày]])</f>
        <v>5</v>
      </c>
      <c r="P104" s="6" t="str">
        <f>TEXT(tblSale[[#This Row],[Ngày]],"MMM")</f>
        <v>May</v>
      </c>
      <c r="Q104" s="6">
        <f>YEAR(tblSale[[#This Row],[Ngày]])</f>
        <v>2023</v>
      </c>
    </row>
    <row r="105" spans="2:17" ht="14.25" customHeight="1" x14ac:dyDescent="0.25">
      <c r="B105" s="3">
        <v>45052</v>
      </c>
      <c r="C105" s="2" t="s">
        <v>24</v>
      </c>
      <c r="D105" s="2">
        <v>15</v>
      </c>
      <c r="E105" s="2" t="s">
        <v>114</v>
      </c>
      <c r="F105" s="2" t="s">
        <v>111</v>
      </c>
      <c r="G105" s="2">
        <v>0</v>
      </c>
      <c r="H105" s="4" t="str">
        <f>VLOOKUP(tblSale[[#This Row],[Mã SP]],tblData[#All],2,0)</f>
        <v>Sản phẩm 08</v>
      </c>
      <c r="I105" s="4" t="str">
        <f>VLOOKUP(tblSale[[#This Row],[Mã SP]],tblData[#All],3,0)</f>
        <v>Danh Mục 01</v>
      </c>
      <c r="J105" s="4" t="str">
        <f>VLOOKUP(tblSale[[#This Row],[Mã SP]],tblData[#All],4,0)</f>
        <v>Kg</v>
      </c>
      <c r="K105" s="4">
        <f>VLOOKUP(tblSale[[#This Row],[Mã SP]],tblData[#All],5,0)</f>
        <v>87</v>
      </c>
      <c r="L105" s="4">
        <f>VLOOKUP(tblSale[[#This Row],[Mã SP]],tblData[#All],6,0)</f>
        <v>92.62</v>
      </c>
      <c r="M105" s="6">
        <f>tblSale[[#This Row],[Số Lượng]]*tblSale[[#This Row],[Giá Mua]]</f>
        <v>1305</v>
      </c>
      <c r="N105" s="6">
        <f>tblSale[[#This Row],[Số Lượng]]*tblSale[[#This Row],[Giá Bán]]*(100%-tblSale[[#This Row],[% Giảm Giá]])</f>
        <v>1389.3000000000002</v>
      </c>
      <c r="O105" s="6">
        <f>DAY(tblSale[[#This Row],[Ngày]])</f>
        <v>6</v>
      </c>
      <c r="P105" s="6" t="str">
        <f>TEXT(tblSale[[#This Row],[Ngày]],"MMM")</f>
        <v>May</v>
      </c>
      <c r="Q105" s="6">
        <f>YEAR(tblSale[[#This Row],[Ngày]])</f>
        <v>2023</v>
      </c>
    </row>
    <row r="106" spans="2:17" ht="14.25" customHeight="1" x14ac:dyDescent="0.25">
      <c r="B106" s="3">
        <v>45052</v>
      </c>
      <c r="C106" s="2" t="s">
        <v>26</v>
      </c>
      <c r="D106" s="2">
        <v>6</v>
      </c>
      <c r="E106" s="2" t="s">
        <v>112</v>
      </c>
      <c r="F106" s="2" t="s">
        <v>111</v>
      </c>
      <c r="G106" s="2">
        <v>0</v>
      </c>
      <c r="H106" s="4" t="str">
        <f>VLOOKUP(tblSale[[#This Row],[Mã SP]],tblData[#All],2,0)</f>
        <v>Sản phẩm 09</v>
      </c>
      <c r="I106" s="4" t="str">
        <f>VLOOKUP(tblSale[[#This Row],[Mã SP]],tblData[#All],3,0)</f>
        <v>Danh Mục 01</v>
      </c>
      <c r="J106" s="4" t="str">
        <f>VLOOKUP(tblSale[[#This Row],[Mã SP]],tblData[#All],4,0)</f>
        <v>m</v>
      </c>
      <c r="K106" s="4">
        <f>VLOOKUP(tblSale[[#This Row],[Mã SP]],tblData[#All],5,0)</f>
        <v>6</v>
      </c>
      <c r="L106" s="4">
        <f>VLOOKUP(tblSale[[#This Row],[Mã SP]],tblData[#All],6,0)</f>
        <v>7.8599999999999994</v>
      </c>
      <c r="M106" s="6">
        <f>tblSale[[#This Row],[Số Lượng]]*tblSale[[#This Row],[Giá Mua]]</f>
        <v>36</v>
      </c>
      <c r="N106" s="6">
        <f>tblSale[[#This Row],[Số Lượng]]*tblSale[[#This Row],[Giá Bán]]*(100%-tblSale[[#This Row],[% Giảm Giá]])</f>
        <v>47.16</v>
      </c>
      <c r="O106" s="6">
        <f>DAY(tblSale[[#This Row],[Ngày]])</f>
        <v>6</v>
      </c>
      <c r="P106" s="6" t="str">
        <f>TEXT(tblSale[[#This Row],[Ngày]],"MMM")</f>
        <v>May</v>
      </c>
      <c r="Q106" s="6">
        <f>YEAR(tblSale[[#This Row],[Ngày]])</f>
        <v>2023</v>
      </c>
    </row>
    <row r="107" spans="2:17" ht="14.25" customHeight="1" x14ac:dyDescent="0.25">
      <c r="B107" s="3">
        <v>45053</v>
      </c>
      <c r="C107" s="2" t="s">
        <v>46</v>
      </c>
      <c r="D107" s="2">
        <v>1</v>
      </c>
      <c r="E107" s="2" t="s">
        <v>114</v>
      </c>
      <c r="F107" s="2" t="s">
        <v>113</v>
      </c>
      <c r="G107" s="2">
        <v>0</v>
      </c>
      <c r="H107" s="4" t="str">
        <f>VLOOKUP(tblSale[[#This Row],[Mã SP]],tblData[#All],2,0)</f>
        <v>Sản phẩm 18</v>
      </c>
      <c r="I107" s="4" t="str">
        <f>VLOOKUP(tblSale[[#This Row],[Mã SP]],tblData[#All],3,0)</f>
        <v>Danh Mục 02</v>
      </c>
      <c r="J107" s="4" t="str">
        <f>VLOOKUP(tblSale[[#This Row],[Mã SP]],tblData[#All],4,0)</f>
        <v>m</v>
      </c>
      <c r="K107" s="4">
        <f>VLOOKUP(tblSale[[#This Row],[Mã SP]],tblData[#All],5,0)</f>
        <v>37</v>
      </c>
      <c r="L107" s="4">
        <f>VLOOKUP(tblSale[[#This Row],[Mã SP]],tblData[#All],6,0)</f>
        <v>47.21</v>
      </c>
      <c r="M107" s="6">
        <f>tblSale[[#This Row],[Số Lượng]]*tblSale[[#This Row],[Giá Mua]]</f>
        <v>37</v>
      </c>
      <c r="N107" s="6">
        <f>tblSale[[#This Row],[Số Lượng]]*tblSale[[#This Row],[Giá Bán]]*(100%-tblSale[[#This Row],[% Giảm Giá]])</f>
        <v>47.21</v>
      </c>
      <c r="O107" s="6">
        <f>DAY(tblSale[[#This Row],[Ngày]])</f>
        <v>7</v>
      </c>
      <c r="P107" s="6" t="str">
        <f>TEXT(tblSale[[#This Row],[Ngày]],"MMM")</f>
        <v>May</v>
      </c>
      <c r="Q107" s="6">
        <f>YEAR(tblSale[[#This Row],[Ngày]])</f>
        <v>2023</v>
      </c>
    </row>
    <row r="108" spans="2:17" ht="14.25" customHeight="1" x14ac:dyDescent="0.25">
      <c r="B108" s="3">
        <v>45055</v>
      </c>
      <c r="C108" s="2" t="s">
        <v>42</v>
      </c>
      <c r="D108" s="2">
        <v>6</v>
      </c>
      <c r="E108" s="2" t="s">
        <v>112</v>
      </c>
      <c r="F108" s="2" t="s">
        <v>111</v>
      </c>
      <c r="G108" s="2">
        <v>0</v>
      </c>
      <c r="H108" s="4" t="str">
        <f>VLOOKUP(tblSale[[#This Row],[Mã SP]],tblData[#All],2,0)</f>
        <v>Sản phẩm 16</v>
      </c>
      <c r="I108" s="4" t="str">
        <f>VLOOKUP(tblSale[[#This Row],[Mã SP]],tblData[#All],3,0)</f>
        <v>Danh Mục 02</v>
      </c>
      <c r="J108" s="4" t="str">
        <f>VLOOKUP(tblSale[[#This Row],[Mã SP]],tblData[#All],4,0)</f>
        <v>m</v>
      </c>
      <c r="K108" s="4">
        <f>VLOOKUP(tblSale[[#This Row],[Mã SP]],tblData[#All],5,0)</f>
        <v>13</v>
      </c>
      <c r="L108" s="4">
        <f>VLOOKUP(tblSale[[#This Row],[Mã SP]],tblData[#All],6,0)</f>
        <v>16.64</v>
      </c>
      <c r="M108" s="6">
        <f>tblSale[[#This Row],[Số Lượng]]*tblSale[[#This Row],[Giá Mua]]</f>
        <v>78</v>
      </c>
      <c r="N108" s="6">
        <f>tblSale[[#This Row],[Số Lượng]]*tblSale[[#This Row],[Giá Bán]]*(100%-tblSale[[#This Row],[% Giảm Giá]])</f>
        <v>99.84</v>
      </c>
      <c r="O108" s="6">
        <f>DAY(tblSale[[#This Row],[Ngày]])</f>
        <v>9</v>
      </c>
      <c r="P108" s="6" t="str">
        <f>TEXT(tblSale[[#This Row],[Ngày]],"MMM")</f>
        <v>May</v>
      </c>
      <c r="Q108" s="6">
        <f>YEAR(tblSale[[#This Row],[Ngày]])</f>
        <v>2023</v>
      </c>
    </row>
    <row r="109" spans="2:17" ht="14.25" customHeight="1" x14ac:dyDescent="0.25">
      <c r="B109" s="3">
        <v>45055</v>
      </c>
      <c r="C109" s="2" t="s">
        <v>68</v>
      </c>
      <c r="D109" s="2">
        <v>8</v>
      </c>
      <c r="E109" s="2" t="s">
        <v>114</v>
      </c>
      <c r="F109" s="2" t="s">
        <v>113</v>
      </c>
      <c r="G109" s="2">
        <v>0</v>
      </c>
      <c r="H109" s="4" t="str">
        <f>VLOOKUP(tblSale[[#This Row],[Mã SP]],tblData[#All],2,0)</f>
        <v>Sản phẩm 28</v>
      </c>
      <c r="I109" s="4" t="str">
        <f>VLOOKUP(tblSale[[#This Row],[Mã SP]],tblData[#All],3,0)</f>
        <v>Danh Mục 04</v>
      </c>
      <c r="J109" s="4" t="str">
        <f>VLOOKUP(tblSale[[#This Row],[Mã SP]],tblData[#All],4,0)</f>
        <v>m</v>
      </c>
      <c r="K109" s="4">
        <f>VLOOKUP(tblSale[[#This Row],[Mã SP]],tblData[#All],5,0)</f>
        <v>37</v>
      </c>
      <c r="L109" s="4">
        <f>VLOOKUP(tblSale[[#This Row],[Mã SP]],tblData[#All],6,0)</f>
        <v>39.81</v>
      </c>
      <c r="M109" s="6">
        <f>tblSale[[#This Row],[Số Lượng]]*tblSale[[#This Row],[Giá Mua]]</f>
        <v>296</v>
      </c>
      <c r="N109" s="6">
        <f>tblSale[[#This Row],[Số Lượng]]*tblSale[[#This Row],[Giá Bán]]*(100%-tblSale[[#This Row],[% Giảm Giá]])</f>
        <v>318.48</v>
      </c>
      <c r="O109" s="6">
        <f>DAY(tblSale[[#This Row],[Ngày]])</f>
        <v>9</v>
      </c>
      <c r="P109" s="6" t="str">
        <f>TEXT(tblSale[[#This Row],[Ngày]],"MMM")</f>
        <v>May</v>
      </c>
      <c r="Q109" s="6">
        <f>YEAR(tblSale[[#This Row],[Ngày]])</f>
        <v>2023</v>
      </c>
    </row>
    <row r="110" spans="2:17" ht="14.25" customHeight="1" x14ac:dyDescent="0.25">
      <c r="B110" s="3">
        <v>45058</v>
      </c>
      <c r="C110" s="2" t="s">
        <v>42</v>
      </c>
      <c r="D110" s="2">
        <v>3</v>
      </c>
      <c r="E110" s="2" t="s">
        <v>114</v>
      </c>
      <c r="F110" s="2" t="s">
        <v>111</v>
      </c>
      <c r="G110" s="2">
        <v>0</v>
      </c>
      <c r="H110" s="4" t="str">
        <f>VLOOKUP(tblSale[[#This Row],[Mã SP]],tblData[#All],2,0)</f>
        <v>Sản phẩm 16</v>
      </c>
      <c r="I110" s="4" t="str">
        <f>VLOOKUP(tblSale[[#This Row],[Mã SP]],tblData[#All],3,0)</f>
        <v>Danh Mục 02</v>
      </c>
      <c r="J110" s="4" t="str">
        <f>VLOOKUP(tblSale[[#This Row],[Mã SP]],tblData[#All],4,0)</f>
        <v>m</v>
      </c>
      <c r="K110" s="4">
        <f>VLOOKUP(tblSale[[#This Row],[Mã SP]],tblData[#All],5,0)</f>
        <v>13</v>
      </c>
      <c r="L110" s="4">
        <f>VLOOKUP(tblSale[[#This Row],[Mã SP]],tblData[#All],6,0)</f>
        <v>16.64</v>
      </c>
      <c r="M110" s="6">
        <f>tblSale[[#This Row],[Số Lượng]]*tblSale[[#This Row],[Giá Mua]]</f>
        <v>39</v>
      </c>
      <c r="N110" s="6">
        <f>tblSale[[#This Row],[Số Lượng]]*tblSale[[#This Row],[Giá Bán]]*(100%-tblSale[[#This Row],[% Giảm Giá]])</f>
        <v>49.92</v>
      </c>
      <c r="O110" s="6">
        <f>DAY(tblSale[[#This Row],[Ngày]])</f>
        <v>12</v>
      </c>
      <c r="P110" s="6" t="str">
        <f>TEXT(tblSale[[#This Row],[Ngày]],"MMM")</f>
        <v>May</v>
      </c>
      <c r="Q110" s="6">
        <f>YEAR(tblSale[[#This Row],[Ngày]])</f>
        <v>2023</v>
      </c>
    </row>
    <row r="111" spans="2:17" ht="14.25" customHeight="1" x14ac:dyDescent="0.25">
      <c r="B111" s="3">
        <v>45058</v>
      </c>
      <c r="C111" s="2" t="s">
        <v>82</v>
      </c>
      <c r="D111" s="2">
        <v>15</v>
      </c>
      <c r="E111" s="2" t="s">
        <v>114</v>
      </c>
      <c r="F111" s="2" t="s">
        <v>111</v>
      </c>
      <c r="G111" s="2">
        <v>0</v>
      </c>
      <c r="H111" s="4" t="str">
        <f>VLOOKUP(tblSale[[#This Row],[Mã SP]],tblData[#All],2,0)</f>
        <v>Sản phẩm 35</v>
      </c>
      <c r="I111" s="4" t="str">
        <f>VLOOKUP(tblSale[[#This Row],[Mã SP]],tblData[#All],3,0)</f>
        <v>Danh Mục 04</v>
      </c>
      <c r="J111" s="4" t="str">
        <f>VLOOKUP(tblSale[[#This Row],[Mã SP]],tblData[#All],4,0)</f>
        <v>m</v>
      </c>
      <c r="K111" s="4">
        <f>VLOOKUP(tblSale[[#This Row],[Mã SP]],tblData[#All],5,0)</f>
        <v>5</v>
      </c>
      <c r="L111" s="4">
        <f>VLOOKUP(tblSale[[#This Row],[Mã SP]],tblData[#All],6,0)</f>
        <v>6.7</v>
      </c>
      <c r="M111" s="6">
        <f>tblSale[[#This Row],[Số Lượng]]*tblSale[[#This Row],[Giá Mua]]</f>
        <v>75</v>
      </c>
      <c r="N111" s="6">
        <f>tblSale[[#This Row],[Số Lượng]]*tblSale[[#This Row],[Giá Bán]]*(100%-tblSale[[#This Row],[% Giảm Giá]])</f>
        <v>100.5</v>
      </c>
      <c r="O111" s="6">
        <f>DAY(tblSale[[#This Row],[Ngày]])</f>
        <v>12</v>
      </c>
      <c r="P111" s="6" t="str">
        <f>TEXT(tblSale[[#This Row],[Ngày]],"MMM")</f>
        <v>May</v>
      </c>
      <c r="Q111" s="6">
        <f>YEAR(tblSale[[#This Row],[Ngày]])</f>
        <v>2023</v>
      </c>
    </row>
    <row r="112" spans="2:17" ht="14.25" customHeight="1" x14ac:dyDescent="0.25">
      <c r="B112" s="3">
        <v>45059</v>
      </c>
      <c r="C112" s="2" t="s">
        <v>70</v>
      </c>
      <c r="D112" s="2">
        <v>4</v>
      </c>
      <c r="E112" s="2" t="s">
        <v>114</v>
      </c>
      <c r="F112" s="2" t="s">
        <v>111</v>
      </c>
      <c r="G112" s="2">
        <v>0</v>
      </c>
      <c r="H112" s="4" t="str">
        <f>VLOOKUP(tblSale[[#This Row],[Mã SP]],tblData[#All],2,0)</f>
        <v>Sản phẩm 29</v>
      </c>
      <c r="I112" s="4" t="str">
        <f>VLOOKUP(tblSale[[#This Row],[Mã SP]],tblData[#All],3,0)</f>
        <v>Danh Mục 04</v>
      </c>
      <c r="J112" s="4" t="str">
        <f>VLOOKUP(tblSale[[#This Row],[Mã SP]],tblData[#All],4,0)</f>
        <v>Cái</v>
      </c>
      <c r="K112" s="4">
        <f>VLOOKUP(tblSale[[#This Row],[Mã SP]],tblData[#All],5,0)</f>
        <v>45</v>
      </c>
      <c r="L112" s="4">
        <f>VLOOKUP(tblSale[[#This Row],[Mã SP]],tblData[#All],6,0)</f>
        <v>51.11</v>
      </c>
      <c r="M112" s="6">
        <f>tblSale[[#This Row],[Số Lượng]]*tblSale[[#This Row],[Giá Mua]]</f>
        <v>180</v>
      </c>
      <c r="N112" s="6">
        <f>tblSale[[#This Row],[Số Lượng]]*tblSale[[#This Row],[Giá Bán]]*(100%-tblSale[[#This Row],[% Giảm Giá]])</f>
        <v>204.44</v>
      </c>
      <c r="O112" s="6">
        <f>DAY(tblSale[[#This Row],[Ngày]])</f>
        <v>13</v>
      </c>
      <c r="P112" s="6" t="str">
        <f>TEXT(tblSale[[#This Row],[Ngày]],"MMM")</f>
        <v>May</v>
      </c>
      <c r="Q112" s="6">
        <f>YEAR(tblSale[[#This Row],[Ngày]])</f>
        <v>2023</v>
      </c>
    </row>
    <row r="113" spans="2:17" ht="14.25" customHeight="1" x14ac:dyDescent="0.25">
      <c r="B113" s="3">
        <v>45066</v>
      </c>
      <c r="C113" s="2" t="s">
        <v>97</v>
      </c>
      <c r="D113" s="2">
        <v>2</v>
      </c>
      <c r="E113" s="2" t="s">
        <v>112</v>
      </c>
      <c r="F113" s="2" t="s">
        <v>113</v>
      </c>
      <c r="G113" s="2">
        <v>0</v>
      </c>
      <c r="H113" s="4" t="str">
        <f>VLOOKUP(tblSale[[#This Row],[Mã SP]],tblData[#All],2,0)</f>
        <v>Sản phẩm 42</v>
      </c>
      <c r="I113" s="4" t="str">
        <f>VLOOKUP(tblSale[[#This Row],[Mã SP]],tblData[#All],3,0)</f>
        <v>Danh Mục 05</v>
      </c>
      <c r="J113" s="4" t="str">
        <f>VLOOKUP(tblSale[[#This Row],[Mã SP]],tblData[#All],4,0)</f>
        <v>Chiếc</v>
      </c>
      <c r="K113" s="4">
        <f>VLOOKUP(tblSale[[#This Row],[Mã SP]],tblData[#All],5,0)</f>
        <v>123</v>
      </c>
      <c r="L113" s="4">
        <f>VLOOKUP(tblSale[[#This Row],[Mã SP]],tblData[#All],6,0)</f>
        <v>170</v>
      </c>
      <c r="M113" s="6">
        <f>tblSale[[#This Row],[Số Lượng]]*tblSale[[#This Row],[Giá Mua]]</f>
        <v>246</v>
      </c>
      <c r="N113" s="6">
        <f>tblSale[[#This Row],[Số Lượng]]*tblSale[[#This Row],[Giá Bán]]*(100%-tblSale[[#This Row],[% Giảm Giá]])</f>
        <v>340</v>
      </c>
      <c r="O113" s="6">
        <f>DAY(tblSale[[#This Row],[Ngày]])</f>
        <v>20</v>
      </c>
      <c r="P113" s="6" t="str">
        <f>TEXT(tblSale[[#This Row],[Ngày]],"MMM")</f>
        <v>May</v>
      </c>
      <c r="Q113" s="6">
        <f>YEAR(tblSale[[#This Row],[Ngày]])</f>
        <v>2023</v>
      </c>
    </row>
    <row r="114" spans="2:17" ht="14.25" customHeight="1" x14ac:dyDescent="0.25">
      <c r="B114" s="3">
        <v>45069</v>
      </c>
      <c r="C114" s="2" t="s">
        <v>93</v>
      </c>
      <c r="D114" s="2">
        <v>11</v>
      </c>
      <c r="E114" s="2" t="s">
        <v>114</v>
      </c>
      <c r="F114" s="2" t="s">
        <v>111</v>
      </c>
      <c r="G114" s="2">
        <v>0</v>
      </c>
      <c r="H114" s="4" t="str">
        <f>VLOOKUP(tblSale[[#This Row],[Mã SP]],tblData[#All],2,0)</f>
        <v>Sản phẩm 40</v>
      </c>
      <c r="I114" s="4" t="str">
        <f>VLOOKUP(tblSale[[#This Row],[Mã SP]],tblData[#All],3,0)</f>
        <v>Danh Mục 05</v>
      </c>
      <c r="J114" s="4" t="str">
        <f>VLOOKUP(tblSale[[#This Row],[Mã SP]],tblData[#All],4,0)</f>
        <v>Kg</v>
      </c>
      <c r="K114" s="4">
        <f>VLOOKUP(tblSale[[#This Row],[Mã SP]],tblData[#All],5,0)</f>
        <v>94</v>
      </c>
      <c r="L114" s="4">
        <f>VLOOKUP(tblSale[[#This Row],[Mã SP]],tblData[#All],6,0)</f>
        <v>114.2</v>
      </c>
      <c r="M114" s="6">
        <f>tblSale[[#This Row],[Số Lượng]]*tblSale[[#This Row],[Giá Mua]]</f>
        <v>1034</v>
      </c>
      <c r="N114" s="6">
        <f>tblSale[[#This Row],[Số Lượng]]*tblSale[[#This Row],[Giá Bán]]*(100%-tblSale[[#This Row],[% Giảm Giá]])</f>
        <v>1256.2</v>
      </c>
      <c r="O114" s="6">
        <f>DAY(tblSale[[#This Row],[Ngày]])</f>
        <v>23</v>
      </c>
      <c r="P114" s="6" t="str">
        <f>TEXT(tblSale[[#This Row],[Ngày]],"MMM")</f>
        <v>May</v>
      </c>
      <c r="Q114" s="6">
        <f>YEAR(tblSale[[#This Row],[Ngày]])</f>
        <v>2023</v>
      </c>
    </row>
    <row r="115" spans="2:17" ht="14.25" customHeight="1" x14ac:dyDescent="0.25">
      <c r="B115" s="3">
        <v>45076</v>
      </c>
      <c r="C115" s="2" t="s">
        <v>57</v>
      </c>
      <c r="D115" s="2">
        <v>13</v>
      </c>
      <c r="E115" s="2" t="s">
        <v>112</v>
      </c>
      <c r="F115" s="2" t="s">
        <v>111</v>
      </c>
      <c r="G115" s="2">
        <v>0</v>
      </c>
      <c r="H115" s="4" t="str">
        <f>VLOOKUP(tblSale[[#This Row],[Mã SP]],tblData[#All],2,0)</f>
        <v>Sản phẩm 23</v>
      </c>
      <c r="I115" s="4" t="str">
        <f>VLOOKUP(tblSale[[#This Row],[Mã SP]],tblData[#All],3,0)</f>
        <v>Danh Mục 03</v>
      </c>
      <c r="J115" s="4" t="str">
        <f>VLOOKUP(tblSale[[#This Row],[Mã SP]],tblData[#All],4,0)</f>
        <v>Chiếc</v>
      </c>
      <c r="K115" s="4">
        <f>VLOOKUP(tblSale[[#This Row],[Mã SP]],tblData[#All],5,0)</f>
        <v>145</v>
      </c>
      <c r="L115" s="4">
        <f>VLOOKUP(tblSale[[#This Row],[Mã SP]],tblData[#All],6,0)</f>
        <v>148.46</v>
      </c>
      <c r="M115" s="6">
        <f>tblSale[[#This Row],[Số Lượng]]*tblSale[[#This Row],[Giá Mua]]</f>
        <v>1885</v>
      </c>
      <c r="N115" s="6">
        <f>tblSale[[#This Row],[Số Lượng]]*tblSale[[#This Row],[Giá Bán]]*(100%-tblSale[[#This Row],[% Giảm Giá]])</f>
        <v>1929.98</v>
      </c>
      <c r="O115" s="6">
        <f>DAY(tblSale[[#This Row],[Ngày]])</f>
        <v>30</v>
      </c>
      <c r="P115" s="6" t="str">
        <f>TEXT(tblSale[[#This Row],[Ngày]],"MMM")</f>
        <v>May</v>
      </c>
      <c r="Q115" s="6">
        <f>YEAR(tblSale[[#This Row],[Ngày]])</f>
        <v>2023</v>
      </c>
    </row>
    <row r="116" spans="2:17" ht="14.25" customHeight="1" x14ac:dyDescent="0.25">
      <c r="B116" s="3">
        <v>45076</v>
      </c>
      <c r="C116" s="2" t="s">
        <v>36</v>
      </c>
      <c r="D116" s="2">
        <v>6</v>
      </c>
      <c r="E116" s="2" t="s">
        <v>112</v>
      </c>
      <c r="F116" s="2" t="s">
        <v>113</v>
      </c>
      <c r="G116" s="2">
        <v>0</v>
      </c>
      <c r="H116" s="4" t="str">
        <f>VLOOKUP(tblSale[[#This Row],[Mã SP]],tblData[#All],2,0)</f>
        <v>Sản phẩm 13</v>
      </c>
      <c r="I116" s="4" t="str">
        <f>VLOOKUP(tblSale[[#This Row],[Mã SP]],tblData[#All],3,0)</f>
        <v>Danh Mục 02</v>
      </c>
      <c r="J116" s="4" t="str">
        <f>VLOOKUP(tblSale[[#This Row],[Mã SP]],tblData[#All],4,0)</f>
        <v>Kg</v>
      </c>
      <c r="K116" s="4">
        <f>VLOOKUP(tblSale[[#This Row],[Mã SP]],tblData[#All],5,0)</f>
        <v>116</v>
      </c>
      <c r="L116" s="4">
        <f>VLOOKUP(tblSale[[#This Row],[Mã SP]],tblData[#All],6,0)</f>
        <v>120.08</v>
      </c>
      <c r="M116" s="6">
        <f>tblSale[[#This Row],[Số Lượng]]*tblSale[[#This Row],[Giá Mua]]</f>
        <v>696</v>
      </c>
      <c r="N116" s="6">
        <f>tblSale[[#This Row],[Số Lượng]]*tblSale[[#This Row],[Giá Bán]]*(100%-tblSale[[#This Row],[% Giảm Giá]])</f>
        <v>720.48</v>
      </c>
      <c r="O116" s="6">
        <f>DAY(tblSale[[#This Row],[Ngày]])</f>
        <v>30</v>
      </c>
      <c r="P116" s="6" t="str">
        <f>TEXT(tblSale[[#This Row],[Ngày]],"MMM")</f>
        <v>May</v>
      </c>
      <c r="Q116" s="6">
        <f>YEAR(tblSale[[#This Row],[Ngày]])</f>
        <v>2023</v>
      </c>
    </row>
    <row r="117" spans="2:17" ht="14.25" customHeight="1" x14ac:dyDescent="0.25">
      <c r="B117" s="3">
        <v>45080</v>
      </c>
      <c r="C117" s="2" t="s">
        <v>53</v>
      </c>
      <c r="D117" s="2">
        <v>10</v>
      </c>
      <c r="E117" s="2" t="s">
        <v>114</v>
      </c>
      <c r="F117" s="2" t="s">
        <v>113</v>
      </c>
      <c r="G117" s="2">
        <v>0</v>
      </c>
      <c r="H117" s="4" t="str">
        <f>VLOOKUP(tblSale[[#This Row],[Mã SP]],tblData[#All],2,0)</f>
        <v>Sản phẩm 21</v>
      </c>
      <c r="I117" s="4" t="str">
        <f>VLOOKUP(tblSale[[#This Row],[Mã SP]],tblData[#All],3,0)</f>
        <v>Danh Mục 03</v>
      </c>
      <c r="J117" s="4" t="str">
        <f>VLOOKUP(tblSale[[#This Row],[Mã SP]],tblData[#All],4,0)</f>
        <v>Chiếc</v>
      </c>
      <c r="K117" s="4">
        <f>VLOOKUP(tblSale[[#This Row],[Mã SP]],tblData[#All],5,0)</f>
        <v>121</v>
      </c>
      <c r="L117" s="4">
        <f>VLOOKUP(tblSale[[#This Row],[Mã SP]],tblData[#All],6,0)</f>
        <v>156.54</v>
      </c>
      <c r="M117" s="6">
        <f>tblSale[[#This Row],[Số Lượng]]*tblSale[[#This Row],[Giá Mua]]</f>
        <v>1210</v>
      </c>
      <c r="N117" s="6">
        <f>tblSale[[#This Row],[Số Lượng]]*tblSale[[#This Row],[Giá Bán]]*(100%-tblSale[[#This Row],[% Giảm Giá]])</f>
        <v>1565.3999999999999</v>
      </c>
      <c r="O117" s="6">
        <f>DAY(tblSale[[#This Row],[Ngày]])</f>
        <v>3</v>
      </c>
      <c r="P117" s="6" t="str">
        <f>TEXT(tblSale[[#This Row],[Ngày]],"MMM")</f>
        <v>Jun</v>
      </c>
      <c r="Q117" s="6">
        <f>YEAR(tblSale[[#This Row],[Ngày]])</f>
        <v>2023</v>
      </c>
    </row>
    <row r="118" spans="2:17" ht="14.25" customHeight="1" x14ac:dyDescent="0.25">
      <c r="B118" s="3">
        <v>45081</v>
      </c>
      <c r="C118" s="2" t="s">
        <v>50</v>
      </c>
      <c r="D118" s="2">
        <v>8</v>
      </c>
      <c r="E118" s="2" t="s">
        <v>110</v>
      </c>
      <c r="F118" s="2" t="s">
        <v>111</v>
      </c>
      <c r="G118" s="2">
        <v>0</v>
      </c>
      <c r="H118" s="4" t="str">
        <f>VLOOKUP(tblSale[[#This Row],[Mã SP]],tblData[#All],2,0)</f>
        <v>Sản phẩm 20</v>
      </c>
      <c r="I118" s="4" t="str">
        <f>VLOOKUP(tblSale[[#This Row],[Mã SP]],tblData[#All],3,0)</f>
        <v>Danh Mục 03</v>
      </c>
      <c r="J118" s="4" t="str">
        <f>VLOOKUP(tblSale[[#This Row],[Mã SP]],tblData[#All],4,0)</f>
        <v>Cái</v>
      </c>
      <c r="K118" s="4">
        <f>VLOOKUP(tblSale[[#This Row],[Mã SP]],tblData[#All],5,0)</f>
        <v>64</v>
      </c>
      <c r="L118" s="4">
        <f>VLOOKUP(tblSale[[#This Row],[Mã SP]],tblData[#All],6,0)</f>
        <v>77.25</v>
      </c>
      <c r="M118" s="6">
        <f>tblSale[[#This Row],[Số Lượng]]*tblSale[[#This Row],[Giá Mua]]</f>
        <v>512</v>
      </c>
      <c r="N118" s="6">
        <f>tblSale[[#This Row],[Số Lượng]]*tblSale[[#This Row],[Giá Bán]]*(100%-tblSale[[#This Row],[% Giảm Giá]])</f>
        <v>618</v>
      </c>
      <c r="O118" s="6">
        <f>DAY(tblSale[[#This Row],[Ngày]])</f>
        <v>4</v>
      </c>
      <c r="P118" s="6" t="str">
        <f>TEXT(tblSale[[#This Row],[Ngày]],"MMM")</f>
        <v>Jun</v>
      </c>
      <c r="Q118" s="6">
        <f>YEAR(tblSale[[#This Row],[Ngày]])</f>
        <v>2023</v>
      </c>
    </row>
    <row r="119" spans="2:17" ht="14.25" customHeight="1" x14ac:dyDescent="0.25">
      <c r="B119" s="3">
        <v>45081</v>
      </c>
      <c r="C119" s="2" t="s">
        <v>50</v>
      </c>
      <c r="D119" s="2">
        <v>12</v>
      </c>
      <c r="E119" s="2" t="s">
        <v>112</v>
      </c>
      <c r="F119" s="2" t="s">
        <v>113</v>
      </c>
      <c r="G119" s="2">
        <v>0</v>
      </c>
      <c r="H119" s="4" t="str">
        <f>VLOOKUP(tblSale[[#This Row],[Mã SP]],tblData[#All],2,0)</f>
        <v>Sản phẩm 20</v>
      </c>
      <c r="I119" s="4" t="str">
        <f>VLOOKUP(tblSale[[#This Row],[Mã SP]],tblData[#All],3,0)</f>
        <v>Danh Mục 03</v>
      </c>
      <c r="J119" s="4" t="str">
        <f>VLOOKUP(tblSale[[#This Row],[Mã SP]],tblData[#All],4,0)</f>
        <v>Cái</v>
      </c>
      <c r="K119" s="4">
        <f>VLOOKUP(tblSale[[#This Row],[Mã SP]],tblData[#All],5,0)</f>
        <v>64</v>
      </c>
      <c r="L119" s="4">
        <f>VLOOKUP(tblSale[[#This Row],[Mã SP]],tblData[#All],6,0)</f>
        <v>77.25</v>
      </c>
      <c r="M119" s="6">
        <f>tblSale[[#This Row],[Số Lượng]]*tblSale[[#This Row],[Giá Mua]]</f>
        <v>768</v>
      </c>
      <c r="N119" s="6">
        <f>tblSale[[#This Row],[Số Lượng]]*tblSale[[#This Row],[Giá Bán]]*(100%-tblSale[[#This Row],[% Giảm Giá]])</f>
        <v>927</v>
      </c>
      <c r="O119" s="6">
        <f>DAY(tblSale[[#This Row],[Ngày]])</f>
        <v>4</v>
      </c>
      <c r="P119" s="6" t="str">
        <f>TEXT(tblSale[[#This Row],[Ngày]],"MMM")</f>
        <v>Jun</v>
      </c>
      <c r="Q119" s="6">
        <f>YEAR(tblSale[[#This Row],[Ngày]])</f>
        <v>2023</v>
      </c>
    </row>
    <row r="120" spans="2:17" ht="14.25" customHeight="1" x14ac:dyDescent="0.25">
      <c r="B120" s="3">
        <v>45082</v>
      </c>
      <c r="C120" s="2" t="s">
        <v>55</v>
      </c>
      <c r="D120" s="2">
        <v>15</v>
      </c>
      <c r="E120" s="2" t="s">
        <v>110</v>
      </c>
      <c r="F120" s="2" t="s">
        <v>111</v>
      </c>
      <c r="G120" s="2">
        <v>0</v>
      </c>
      <c r="H120" s="4" t="str">
        <f>VLOOKUP(tblSale[[#This Row],[Mã SP]],tblData[#All],2,0)</f>
        <v>Sản phẩm 22</v>
      </c>
      <c r="I120" s="4" t="str">
        <f>VLOOKUP(tblSale[[#This Row],[Mã SP]],tblData[#All],3,0)</f>
        <v>Danh Mục 03</v>
      </c>
      <c r="J120" s="4" t="str">
        <f>VLOOKUP(tblSale[[#This Row],[Mã SP]],tblData[#All],4,0)</f>
        <v>Chiếc</v>
      </c>
      <c r="K120" s="4">
        <f>VLOOKUP(tblSale[[#This Row],[Mã SP]],tblData[#All],5,0)</f>
        <v>127</v>
      </c>
      <c r="L120" s="4">
        <f>VLOOKUP(tblSale[[#This Row],[Mã SP]],tblData[#All],6,0)</f>
        <v>135.57</v>
      </c>
      <c r="M120" s="6">
        <f>tblSale[[#This Row],[Số Lượng]]*tblSale[[#This Row],[Giá Mua]]</f>
        <v>1905</v>
      </c>
      <c r="N120" s="6">
        <f>tblSale[[#This Row],[Số Lượng]]*tblSale[[#This Row],[Giá Bán]]*(100%-tblSale[[#This Row],[% Giảm Giá]])</f>
        <v>2033.55</v>
      </c>
      <c r="O120" s="6">
        <f>DAY(tblSale[[#This Row],[Ngày]])</f>
        <v>5</v>
      </c>
      <c r="P120" s="6" t="str">
        <f>TEXT(tblSale[[#This Row],[Ngày]],"MMM")</f>
        <v>Jun</v>
      </c>
      <c r="Q120" s="6">
        <f>YEAR(tblSale[[#This Row],[Ngày]])</f>
        <v>2023</v>
      </c>
    </row>
    <row r="121" spans="2:17" ht="14.25" customHeight="1" x14ac:dyDescent="0.25">
      <c r="B121" s="3">
        <v>45082</v>
      </c>
      <c r="C121" s="2" t="s">
        <v>82</v>
      </c>
      <c r="D121" s="2">
        <v>10</v>
      </c>
      <c r="E121" s="2" t="s">
        <v>114</v>
      </c>
      <c r="F121" s="2" t="s">
        <v>111</v>
      </c>
      <c r="G121" s="2">
        <v>0</v>
      </c>
      <c r="H121" s="4" t="str">
        <f>VLOOKUP(tblSale[[#This Row],[Mã SP]],tblData[#All],2,0)</f>
        <v>Sản phẩm 35</v>
      </c>
      <c r="I121" s="4" t="str">
        <f>VLOOKUP(tblSale[[#This Row],[Mã SP]],tblData[#All],3,0)</f>
        <v>Danh Mục 04</v>
      </c>
      <c r="J121" s="4" t="str">
        <f>VLOOKUP(tblSale[[#This Row],[Mã SP]],tblData[#All],4,0)</f>
        <v>m</v>
      </c>
      <c r="K121" s="4">
        <f>VLOOKUP(tblSale[[#This Row],[Mã SP]],tblData[#All],5,0)</f>
        <v>5</v>
      </c>
      <c r="L121" s="4">
        <f>VLOOKUP(tblSale[[#This Row],[Mã SP]],tblData[#All],6,0)</f>
        <v>6.7</v>
      </c>
      <c r="M121" s="6">
        <f>tblSale[[#This Row],[Số Lượng]]*tblSale[[#This Row],[Giá Mua]]</f>
        <v>50</v>
      </c>
      <c r="N121" s="6">
        <f>tblSale[[#This Row],[Số Lượng]]*tblSale[[#This Row],[Giá Bán]]*(100%-tblSale[[#This Row],[% Giảm Giá]])</f>
        <v>67</v>
      </c>
      <c r="O121" s="6">
        <f>DAY(tblSale[[#This Row],[Ngày]])</f>
        <v>5</v>
      </c>
      <c r="P121" s="6" t="str">
        <f>TEXT(tblSale[[#This Row],[Ngày]],"MMM")</f>
        <v>Jun</v>
      </c>
      <c r="Q121" s="6">
        <f>YEAR(tblSale[[#This Row],[Ngày]])</f>
        <v>2023</v>
      </c>
    </row>
    <row r="122" spans="2:17" ht="14.25" customHeight="1" x14ac:dyDescent="0.25">
      <c r="B122" s="3">
        <v>45083</v>
      </c>
      <c r="C122" s="2" t="s">
        <v>78</v>
      </c>
      <c r="D122" s="2">
        <v>6</v>
      </c>
      <c r="E122" s="2" t="s">
        <v>114</v>
      </c>
      <c r="F122" s="2" t="s">
        <v>111</v>
      </c>
      <c r="G122" s="2">
        <v>0</v>
      </c>
      <c r="H122" s="4" t="str">
        <f>VLOOKUP(tblSale[[#This Row],[Mã SP]],tblData[#All],2,0)</f>
        <v>Sản phẩm 33</v>
      </c>
      <c r="I122" s="4" t="str">
        <f>VLOOKUP(tblSale[[#This Row],[Mã SP]],tblData[#All],3,0)</f>
        <v>Danh Mục 04</v>
      </c>
      <c r="J122" s="4" t="str">
        <f>VLOOKUP(tblSale[[#This Row],[Mã SP]],tblData[#All],4,0)</f>
        <v>Kg</v>
      </c>
      <c r="K122" s="4">
        <f>VLOOKUP(tblSale[[#This Row],[Mã SP]],tblData[#All],5,0)</f>
        <v>95</v>
      </c>
      <c r="L122" s="4">
        <f>VLOOKUP(tblSale[[#This Row],[Mã SP]],tblData[#All],6,0)</f>
        <v>114.7</v>
      </c>
      <c r="M122" s="6">
        <f>tblSale[[#This Row],[Số Lượng]]*tblSale[[#This Row],[Giá Mua]]</f>
        <v>570</v>
      </c>
      <c r="N122" s="6">
        <f>tblSale[[#This Row],[Số Lượng]]*tblSale[[#This Row],[Giá Bán]]*(100%-tblSale[[#This Row],[% Giảm Giá]])</f>
        <v>688.2</v>
      </c>
      <c r="O122" s="6">
        <f>DAY(tblSale[[#This Row],[Ngày]])</f>
        <v>6</v>
      </c>
      <c r="P122" s="6" t="str">
        <f>TEXT(tblSale[[#This Row],[Ngày]],"MMM")</f>
        <v>Jun</v>
      </c>
      <c r="Q122" s="6">
        <f>YEAR(tblSale[[#This Row],[Ngày]])</f>
        <v>2023</v>
      </c>
    </row>
    <row r="123" spans="2:17" ht="14.25" customHeight="1" x14ac:dyDescent="0.25">
      <c r="B123" s="3">
        <v>45085</v>
      </c>
      <c r="C123" s="2" t="s">
        <v>68</v>
      </c>
      <c r="D123" s="2">
        <v>11</v>
      </c>
      <c r="E123" s="2" t="s">
        <v>114</v>
      </c>
      <c r="F123" s="2" t="s">
        <v>111</v>
      </c>
      <c r="G123" s="2">
        <v>0</v>
      </c>
      <c r="H123" s="4" t="str">
        <f>VLOOKUP(tblSale[[#This Row],[Mã SP]],tblData[#All],2,0)</f>
        <v>Sản phẩm 28</v>
      </c>
      <c r="I123" s="4" t="str">
        <f>VLOOKUP(tblSale[[#This Row],[Mã SP]],tblData[#All],3,0)</f>
        <v>Danh Mục 04</v>
      </c>
      <c r="J123" s="4" t="str">
        <f>VLOOKUP(tblSale[[#This Row],[Mã SP]],tblData[#All],4,0)</f>
        <v>m</v>
      </c>
      <c r="K123" s="4">
        <f>VLOOKUP(tblSale[[#This Row],[Mã SP]],tblData[#All],5,0)</f>
        <v>37</v>
      </c>
      <c r="L123" s="4">
        <f>VLOOKUP(tblSale[[#This Row],[Mã SP]],tblData[#All],6,0)</f>
        <v>39.81</v>
      </c>
      <c r="M123" s="6">
        <f>tblSale[[#This Row],[Số Lượng]]*tblSale[[#This Row],[Giá Mua]]</f>
        <v>407</v>
      </c>
      <c r="N123" s="6">
        <f>tblSale[[#This Row],[Số Lượng]]*tblSale[[#This Row],[Giá Bán]]*(100%-tblSale[[#This Row],[% Giảm Giá]])</f>
        <v>437.91</v>
      </c>
      <c r="O123" s="6">
        <f>DAY(tblSale[[#This Row],[Ngày]])</f>
        <v>8</v>
      </c>
      <c r="P123" s="6" t="str">
        <f>TEXT(tblSale[[#This Row],[Ngày]],"MMM")</f>
        <v>Jun</v>
      </c>
      <c r="Q123" s="6">
        <f>YEAR(tblSale[[#This Row],[Ngày]])</f>
        <v>2023</v>
      </c>
    </row>
    <row r="124" spans="2:17" ht="14.25" customHeight="1" x14ac:dyDescent="0.25">
      <c r="B124" s="3">
        <v>45085</v>
      </c>
      <c r="C124" s="2" t="s">
        <v>14</v>
      </c>
      <c r="D124" s="2">
        <v>11</v>
      </c>
      <c r="E124" s="2" t="s">
        <v>110</v>
      </c>
      <c r="F124" s="2" t="s">
        <v>113</v>
      </c>
      <c r="G124" s="2">
        <v>0</v>
      </c>
      <c r="H124" s="4" t="str">
        <f>VLOOKUP(tblSale[[#This Row],[Mã SP]],tblData[#All],2,0)</f>
        <v>Sản phẩm 04</v>
      </c>
      <c r="I124" s="4" t="str">
        <f>VLOOKUP(tblSale[[#This Row],[Mã SP]],tblData[#All],3,0)</f>
        <v>Danh Mục 01</v>
      </c>
      <c r="J124" s="4" t="str">
        <f>VLOOKUP(tblSale[[#This Row],[Mã SP]],tblData[#All],4,0)</f>
        <v>Cái</v>
      </c>
      <c r="K124" s="4">
        <f>VLOOKUP(tblSale[[#This Row],[Mã SP]],tblData[#All],5,0)</f>
        <v>42</v>
      </c>
      <c r="L124" s="4">
        <f>VLOOKUP(tblSale[[#This Row],[Mã SP]],tblData[#All],6,0)</f>
        <v>47.84</v>
      </c>
      <c r="M124" s="6">
        <f>tblSale[[#This Row],[Số Lượng]]*tblSale[[#This Row],[Giá Mua]]</f>
        <v>462</v>
      </c>
      <c r="N124" s="6">
        <f>tblSale[[#This Row],[Số Lượng]]*tblSale[[#This Row],[Giá Bán]]*(100%-tblSale[[#This Row],[% Giảm Giá]])</f>
        <v>526.24</v>
      </c>
      <c r="O124" s="6">
        <f>DAY(tblSale[[#This Row],[Ngày]])</f>
        <v>8</v>
      </c>
      <c r="P124" s="6" t="str">
        <f>TEXT(tblSale[[#This Row],[Ngày]],"MMM")</f>
        <v>Jun</v>
      </c>
      <c r="Q124" s="6">
        <f>YEAR(tblSale[[#This Row],[Ngày]])</f>
        <v>2023</v>
      </c>
    </row>
    <row r="125" spans="2:17" ht="14.25" customHeight="1" x14ac:dyDescent="0.25">
      <c r="B125" s="3">
        <v>45086</v>
      </c>
      <c r="C125" s="2" t="s">
        <v>6</v>
      </c>
      <c r="D125" s="2">
        <v>7</v>
      </c>
      <c r="E125" s="2" t="s">
        <v>114</v>
      </c>
      <c r="F125" s="2" t="s">
        <v>111</v>
      </c>
      <c r="G125" s="2">
        <v>0</v>
      </c>
      <c r="H125" s="4" t="str">
        <f>VLOOKUP(tblSale[[#This Row],[Mã SP]],tblData[#All],2,0)</f>
        <v>Sản phẩm 01</v>
      </c>
      <c r="I125" s="4" t="str">
        <f>VLOOKUP(tblSale[[#This Row],[Mã SP]],tblData[#All],3,0)</f>
        <v>Danh Mục 01</v>
      </c>
      <c r="J125" s="4" t="str">
        <f>VLOOKUP(tblSale[[#This Row],[Mã SP]],tblData[#All],4,0)</f>
        <v>Kg</v>
      </c>
      <c r="K125" s="4">
        <f>VLOOKUP(tblSale[[#This Row],[Mã SP]],tblData[#All],5,0)</f>
        <v>96</v>
      </c>
      <c r="L125" s="4">
        <f>VLOOKUP(tblSale[[#This Row],[Mã SP]],tblData[#All],6,0)</f>
        <v>108.88</v>
      </c>
      <c r="M125" s="6">
        <f>tblSale[[#This Row],[Số Lượng]]*tblSale[[#This Row],[Giá Mua]]</f>
        <v>672</v>
      </c>
      <c r="N125" s="6">
        <f>tblSale[[#This Row],[Số Lượng]]*tblSale[[#This Row],[Giá Bán]]*(100%-tblSale[[#This Row],[% Giảm Giá]])</f>
        <v>762.16</v>
      </c>
      <c r="O125" s="6">
        <f>DAY(tblSale[[#This Row],[Ngày]])</f>
        <v>9</v>
      </c>
      <c r="P125" s="6" t="str">
        <f>TEXT(tblSale[[#This Row],[Ngày]],"MMM")</f>
        <v>Jun</v>
      </c>
      <c r="Q125" s="6">
        <f>YEAR(tblSale[[#This Row],[Ngày]])</f>
        <v>2023</v>
      </c>
    </row>
    <row r="126" spans="2:17" ht="14.25" customHeight="1" x14ac:dyDescent="0.25">
      <c r="B126" s="3">
        <v>45088</v>
      </c>
      <c r="C126" s="2" t="s">
        <v>76</v>
      </c>
      <c r="D126" s="2">
        <v>12</v>
      </c>
      <c r="E126" s="2" t="s">
        <v>110</v>
      </c>
      <c r="F126" s="2" t="s">
        <v>113</v>
      </c>
      <c r="G126" s="2">
        <v>0</v>
      </c>
      <c r="H126" s="4" t="str">
        <f>VLOOKUP(tblSale[[#This Row],[Mã SP]],tblData[#All],2,0)</f>
        <v>Sản phẩm 32</v>
      </c>
      <c r="I126" s="4" t="str">
        <f>VLOOKUP(tblSale[[#This Row],[Mã SP]],tblData[#All],3,0)</f>
        <v>Danh Mục 04</v>
      </c>
      <c r="J126" s="4" t="str">
        <f>VLOOKUP(tblSale[[#This Row],[Mã SP]],tblData[#All],4,0)</f>
        <v>Kg</v>
      </c>
      <c r="K126" s="4">
        <f>VLOOKUP(tblSale[[#This Row],[Mã SP]],tblData[#All],5,0)</f>
        <v>88</v>
      </c>
      <c r="L126" s="4">
        <f>VLOOKUP(tblSale[[#This Row],[Mã SP]],tblData[#All],6,0)</f>
        <v>118.48</v>
      </c>
      <c r="M126" s="6">
        <f>tblSale[[#This Row],[Số Lượng]]*tblSale[[#This Row],[Giá Mua]]</f>
        <v>1056</v>
      </c>
      <c r="N126" s="6">
        <f>tblSale[[#This Row],[Số Lượng]]*tblSale[[#This Row],[Giá Bán]]*(100%-tblSale[[#This Row],[% Giảm Giá]])</f>
        <v>1421.76</v>
      </c>
      <c r="O126" s="6">
        <f>DAY(tblSale[[#This Row],[Ngày]])</f>
        <v>11</v>
      </c>
      <c r="P126" s="6" t="str">
        <f>TEXT(tblSale[[#This Row],[Ngày]],"MMM")</f>
        <v>Jun</v>
      </c>
      <c r="Q126" s="6">
        <f>YEAR(tblSale[[#This Row],[Ngày]])</f>
        <v>2023</v>
      </c>
    </row>
    <row r="127" spans="2:17" ht="14.25" customHeight="1" x14ac:dyDescent="0.25">
      <c r="B127" s="3">
        <v>45089</v>
      </c>
      <c r="C127" s="2" t="s">
        <v>95</v>
      </c>
      <c r="D127" s="2">
        <v>6</v>
      </c>
      <c r="E127" s="2" t="s">
        <v>114</v>
      </c>
      <c r="F127" s="2" t="s">
        <v>111</v>
      </c>
      <c r="G127" s="2">
        <v>0</v>
      </c>
      <c r="H127" s="4" t="str">
        <f>VLOOKUP(tblSale[[#This Row],[Mã SP]],tblData[#All],2,0)</f>
        <v>Sản phẩm 41</v>
      </c>
      <c r="I127" s="4" t="str">
        <f>VLOOKUP(tblSale[[#This Row],[Mã SP]],tblData[#All],3,0)</f>
        <v>Danh Mục 05</v>
      </c>
      <c r="J127" s="4" t="str">
        <f>VLOOKUP(tblSale[[#This Row],[Mã SP]],tblData[#All],4,0)</f>
        <v>Chiếc</v>
      </c>
      <c r="K127" s="4">
        <f>VLOOKUP(tblSale[[#This Row],[Mã SP]],tblData[#All],5,0)</f>
        <v>133</v>
      </c>
      <c r="L127" s="4">
        <f>VLOOKUP(tblSale[[#This Row],[Mã SP]],tblData[#All],6,0)</f>
        <v>181.88</v>
      </c>
      <c r="M127" s="6">
        <f>tblSale[[#This Row],[Số Lượng]]*tblSale[[#This Row],[Giá Mua]]</f>
        <v>798</v>
      </c>
      <c r="N127" s="6">
        <f>tblSale[[#This Row],[Số Lượng]]*tblSale[[#This Row],[Giá Bán]]*(100%-tblSale[[#This Row],[% Giảm Giá]])</f>
        <v>1091.28</v>
      </c>
      <c r="O127" s="6">
        <f>DAY(tblSale[[#This Row],[Ngày]])</f>
        <v>12</v>
      </c>
      <c r="P127" s="6" t="str">
        <f>TEXT(tblSale[[#This Row],[Ngày]],"MMM")</f>
        <v>Jun</v>
      </c>
      <c r="Q127" s="6">
        <f>YEAR(tblSale[[#This Row],[Ngày]])</f>
        <v>2023</v>
      </c>
    </row>
    <row r="128" spans="2:17" ht="14.25" customHeight="1" x14ac:dyDescent="0.25">
      <c r="B128" s="3">
        <v>45091</v>
      </c>
      <c r="C128" s="2" t="s">
        <v>61</v>
      </c>
      <c r="D128" s="2">
        <v>10</v>
      </c>
      <c r="E128" s="2" t="s">
        <v>112</v>
      </c>
      <c r="F128" s="2" t="s">
        <v>113</v>
      </c>
      <c r="G128" s="2">
        <v>0</v>
      </c>
      <c r="H128" s="4" t="str">
        <f>VLOOKUP(tblSale[[#This Row],[Mã SP]],tblData[#All],2,0)</f>
        <v>Sản phẩm 25</v>
      </c>
      <c r="I128" s="4" t="str">
        <f>VLOOKUP(tblSale[[#This Row],[Mã SP]],tblData[#All],3,0)</f>
        <v>Danh Mục 03</v>
      </c>
      <c r="J128" s="4" t="str">
        <f>VLOOKUP(tblSale[[#This Row],[Mã SP]],tblData[#All],4,0)</f>
        <v>m</v>
      </c>
      <c r="K128" s="4">
        <f>VLOOKUP(tblSale[[#This Row],[Mã SP]],tblData[#All],5,0)</f>
        <v>7</v>
      </c>
      <c r="L128" s="4">
        <f>VLOOKUP(tblSale[[#This Row],[Mã SP]],tblData[#All],6,0)</f>
        <v>8.33</v>
      </c>
      <c r="M128" s="6">
        <f>tblSale[[#This Row],[Số Lượng]]*tblSale[[#This Row],[Giá Mua]]</f>
        <v>70</v>
      </c>
      <c r="N128" s="6">
        <f>tblSale[[#This Row],[Số Lượng]]*tblSale[[#This Row],[Giá Bán]]*(100%-tblSale[[#This Row],[% Giảm Giá]])</f>
        <v>83.3</v>
      </c>
      <c r="O128" s="6">
        <f>DAY(tblSale[[#This Row],[Ngày]])</f>
        <v>14</v>
      </c>
      <c r="P128" s="6" t="str">
        <f>TEXT(tblSale[[#This Row],[Ngày]],"MMM")</f>
        <v>Jun</v>
      </c>
      <c r="Q128" s="6">
        <f>YEAR(tblSale[[#This Row],[Ngày]])</f>
        <v>2023</v>
      </c>
    </row>
    <row r="129" spans="2:17" ht="14.25" customHeight="1" x14ac:dyDescent="0.25">
      <c r="B129" s="3">
        <v>45093</v>
      </c>
      <c r="C129" s="2" t="s">
        <v>48</v>
      </c>
      <c r="D129" s="2">
        <v>5</v>
      </c>
      <c r="E129" s="2" t="s">
        <v>110</v>
      </c>
      <c r="F129" s="2" t="s">
        <v>113</v>
      </c>
      <c r="G129" s="2">
        <v>0</v>
      </c>
      <c r="H129" s="4" t="str">
        <f>VLOOKUP(tblSale[[#This Row],[Mã SP]],tblData[#All],2,0)</f>
        <v>Sản phẩm 19</v>
      </c>
      <c r="I129" s="4" t="str">
        <f>VLOOKUP(tblSale[[#This Row],[Mã SP]],tblData[#All],3,0)</f>
        <v>Danh Mục 02</v>
      </c>
      <c r="J129" s="4" t="str">
        <f>VLOOKUP(tblSale[[#This Row],[Mã SP]],tblData[#All],4,0)</f>
        <v>Chiếc</v>
      </c>
      <c r="K129" s="4">
        <f>VLOOKUP(tblSale[[#This Row],[Mã SP]],tblData[#All],5,0)</f>
        <v>143</v>
      </c>
      <c r="L129" s="4">
        <f>VLOOKUP(tblSale[[#This Row],[Mã SP]],tblData[#All],6,0)</f>
        <v>219</v>
      </c>
      <c r="M129" s="6">
        <f>tblSale[[#This Row],[Số Lượng]]*tblSale[[#This Row],[Giá Mua]]</f>
        <v>715</v>
      </c>
      <c r="N129" s="6">
        <f>tblSale[[#This Row],[Số Lượng]]*tblSale[[#This Row],[Giá Bán]]*(100%-tblSale[[#This Row],[% Giảm Giá]])</f>
        <v>1095</v>
      </c>
      <c r="O129" s="6">
        <f>DAY(tblSale[[#This Row],[Ngày]])</f>
        <v>16</v>
      </c>
      <c r="P129" s="6" t="str">
        <f>TEXT(tblSale[[#This Row],[Ngày]],"MMM")</f>
        <v>Jun</v>
      </c>
      <c r="Q129" s="6">
        <f>YEAR(tblSale[[#This Row],[Ngày]])</f>
        <v>2023</v>
      </c>
    </row>
    <row r="130" spans="2:17" ht="14.25" customHeight="1" x14ac:dyDescent="0.25">
      <c r="B130" s="3">
        <v>45093</v>
      </c>
      <c r="C130" s="2" t="s">
        <v>40</v>
      </c>
      <c r="D130" s="2">
        <v>12</v>
      </c>
      <c r="E130" s="2" t="s">
        <v>112</v>
      </c>
      <c r="F130" s="2" t="s">
        <v>113</v>
      </c>
      <c r="G130" s="2">
        <v>0</v>
      </c>
      <c r="H130" s="4" t="str">
        <f>VLOOKUP(tblSale[[#This Row],[Mã SP]],tblData[#All],2,0)</f>
        <v>Sản phẩm 15</v>
      </c>
      <c r="I130" s="4" t="str">
        <f>VLOOKUP(tblSale[[#This Row],[Mã SP]],tblData[#All],3,0)</f>
        <v>Danh Mục 02</v>
      </c>
      <c r="J130" s="4" t="str">
        <f>VLOOKUP(tblSale[[#This Row],[Mã SP]],tblData[#All],4,0)</f>
        <v>m</v>
      </c>
      <c r="K130" s="4">
        <f>VLOOKUP(tblSale[[#This Row],[Mã SP]],tblData[#All],5,0)</f>
        <v>12</v>
      </c>
      <c r="L130" s="4">
        <f>VLOOKUP(tblSale[[#This Row],[Mã SP]],tblData[#All],6,0)</f>
        <v>15.719999999999999</v>
      </c>
      <c r="M130" s="6">
        <f>tblSale[[#This Row],[Số Lượng]]*tblSale[[#This Row],[Giá Mua]]</f>
        <v>144</v>
      </c>
      <c r="N130" s="6">
        <f>tblSale[[#This Row],[Số Lượng]]*tblSale[[#This Row],[Giá Bán]]*(100%-tblSale[[#This Row],[% Giảm Giá]])</f>
        <v>188.64</v>
      </c>
      <c r="O130" s="6">
        <f>DAY(tblSale[[#This Row],[Ngày]])</f>
        <v>16</v>
      </c>
      <c r="P130" s="6" t="str">
        <f>TEXT(tblSale[[#This Row],[Ngày]],"MMM")</f>
        <v>Jun</v>
      </c>
      <c r="Q130" s="6">
        <f>YEAR(tblSale[[#This Row],[Ngày]])</f>
        <v>2023</v>
      </c>
    </row>
    <row r="131" spans="2:17" ht="14.25" customHeight="1" x14ac:dyDescent="0.25">
      <c r="B131" s="3">
        <v>45093</v>
      </c>
      <c r="C131" s="2" t="s">
        <v>91</v>
      </c>
      <c r="D131" s="2">
        <v>11</v>
      </c>
      <c r="E131" s="2" t="s">
        <v>114</v>
      </c>
      <c r="F131" s="2" t="s">
        <v>113</v>
      </c>
      <c r="G131" s="2">
        <v>0</v>
      </c>
      <c r="H131" s="4" t="str">
        <f>VLOOKUP(tblSale[[#This Row],[Mã SP]],tblData[#All],2,0)</f>
        <v>Sản phẩm 39</v>
      </c>
      <c r="I131" s="4" t="str">
        <f>VLOOKUP(tblSale[[#This Row],[Mã SP]],tblData[#All],3,0)</f>
        <v>Danh Mục 05</v>
      </c>
      <c r="J131" s="4" t="str">
        <f>VLOOKUP(tblSale[[#This Row],[Mã SP]],tblData[#All],4,0)</f>
        <v>m</v>
      </c>
      <c r="K131" s="4">
        <f>VLOOKUP(tblSale[[#This Row],[Mã SP]],tblData[#All],5,0)</f>
        <v>36</v>
      </c>
      <c r="L131" s="4">
        <f>VLOOKUP(tblSale[[#This Row],[Mã SP]],tblData[#All],6,0)</f>
        <v>43.55</v>
      </c>
      <c r="M131" s="6">
        <f>tblSale[[#This Row],[Số Lượng]]*tblSale[[#This Row],[Giá Mua]]</f>
        <v>396</v>
      </c>
      <c r="N131" s="6">
        <f>tblSale[[#This Row],[Số Lượng]]*tblSale[[#This Row],[Giá Bán]]*(100%-tblSale[[#This Row],[% Giảm Giá]])</f>
        <v>479.04999999999995</v>
      </c>
      <c r="O131" s="6">
        <f>DAY(tblSale[[#This Row],[Ngày]])</f>
        <v>16</v>
      </c>
      <c r="P131" s="6" t="str">
        <f>TEXT(tblSale[[#This Row],[Ngày]],"MMM")</f>
        <v>Jun</v>
      </c>
      <c r="Q131" s="6">
        <f>YEAR(tblSale[[#This Row],[Ngày]])</f>
        <v>2023</v>
      </c>
    </row>
    <row r="132" spans="2:17" ht="14.25" customHeight="1" x14ac:dyDescent="0.25">
      <c r="B132" s="3">
        <v>45095</v>
      </c>
      <c r="C132" s="2" t="s">
        <v>61</v>
      </c>
      <c r="D132" s="2">
        <v>13</v>
      </c>
      <c r="E132" s="2" t="s">
        <v>114</v>
      </c>
      <c r="F132" s="2" t="s">
        <v>113</v>
      </c>
      <c r="G132" s="2">
        <v>0</v>
      </c>
      <c r="H132" s="4" t="str">
        <f>VLOOKUP(tblSale[[#This Row],[Mã SP]],tblData[#All],2,0)</f>
        <v>Sản phẩm 25</v>
      </c>
      <c r="I132" s="4" t="str">
        <f>VLOOKUP(tblSale[[#This Row],[Mã SP]],tblData[#All],3,0)</f>
        <v>Danh Mục 03</v>
      </c>
      <c r="J132" s="4" t="str">
        <f>VLOOKUP(tblSale[[#This Row],[Mã SP]],tblData[#All],4,0)</f>
        <v>m</v>
      </c>
      <c r="K132" s="4">
        <f>VLOOKUP(tblSale[[#This Row],[Mã SP]],tblData[#All],5,0)</f>
        <v>7</v>
      </c>
      <c r="L132" s="4">
        <f>VLOOKUP(tblSale[[#This Row],[Mã SP]],tblData[#All],6,0)</f>
        <v>8.33</v>
      </c>
      <c r="M132" s="6">
        <f>tblSale[[#This Row],[Số Lượng]]*tblSale[[#This Row],[Giá Mua]]</f>
        <v>91</v>
      </c>
      <c r="N132" s="6">
        <f>tblSale[[#This Row],[Số Lượng]]*tblSale[[#This Row],[Giá Bán]]*(100%-tblSale[[#This Row],[% Giảm Giá]])</f>
        <v>108.29</v>
      </c>
      <c r="O132" s="6">
        <f>DAY(tblSale[[#This Row],[Ngày]])</f>
        <v>18</v>
      </c>
      <c r="P132" s="6" t="str">
        <f>TEXT(tblSale[[#This Row],[Ngày]],"MMM")</f>
        <v>Jun</v>
      </c>
      <c r="Q132" s="6">
        <f>YEAR(tblSale[[#This Row],[Ngày]])</f>
        <v>2023</v>
      </c>
    </row>
    <row r="133" spans="2:17" ht="14.25" customHeight="1" x14ac:dyDescent="0.25">
      <c r="B133" s="3">
        <v>45096</v>
      </c>
      <c r="C133" s="2" t="s">
        <v>95</v>
      </c>
      <c r="D133" s="2">
        <v>5</v>
      </c>
      <c r="E133" s="2" t="s">
        <v>114</v>
      </c>
      <c r="F133" s="2" t="s">
        <v>111</v>
      </c>
      <c r="G133" s="2">
        <v>0</v>
      </c>
      <c r="H133" s="4" t="str">
        <f>VLOOKUP(tblSale[[#This Row],[Mã SP]],tblData[#All],2,0)</f>
        <v>Sản phẩm 41</v>
      </c>
      <c r="I133" s="4" t="str">
        <f>VLOOKUP(tblSale[[#This Row],[Mã SP]],tblData[#All],3,0)</f>
        <v>Danh Mục 05</v>
      </c>
      <c r="J133" s="4" t="str">
        <f>VLOOKUP(tblSale[[#This Row],[Mã SP]],tblData[#All],4,0)</f>
        <v>Chiếc</v>
      </c>
      <c r="K133" s="4">
        <f>VLOOKUP(tblSale[[#This Row],[Mã SP]],tblData[#All],5,0)</f>
        <v>133</v>
      </c>
      <c r="L133" s="4">
        <f>VLOOKUP(tblSale[[#This Row],[Mã SP]],tblData[#All],6,0)</f>
        <v>181.88</v>
      </c>
      <c r="M133" s="6">
        <f>tblSale[[#This Row],[Số Lượng]]*tblSale[[#This Row],[Giá Mua]]</f>
        <v>665</v>
      </c>
      <c r="N133" s="6">
        <f>tblSale[[#This Row],[Số Lượng]]*tblSale[[#This Row],[Giá Bán]]*(100%-tblSale[[#This Row],[% Giảm Giá]])</f>
        <v>909.4</v>
      </c>
      <c r="O133" s="6">
        <f>DAY(tblSale[[#This Row],[Ngày]])</f>
        <v>19</v>
      </c>
      <c r="P133" s="6" t="str">
        <f>TEXT(tblSale[[#This Row],[Ngày]],"MMM")</f>
        <v>Jun</v>
      </c>
      <c r="Q133" s="6">
        <f>YEAR(tblSale[[#This Row],[Ngày]])</f>
        <v>2023</v>
      </c>
    </row>
    <row r="134" spans="2:17" ht="14.25" customHeight="1" x14ac:dyDescent="0.25">
      <c r="B134" s="3">
        <v>45097</v>
      </c>
      <c r="C134" s="2" t="s">
        <v>42</v>
      </c>
      <c r="D134" s="2">
        <v>1</v>
      </c>
      <c r="E134" s="2" t="s">
        <v>110</v>
      </c>
      <c r="F134" s="2" t="s">
        <v>113</v>
      </c>
      <c r="G134" s="2">
        <v>0</v>
      </c>
      <c r="H134" s="4" t="str">
        <f>VLOOKUP(tblSale[[#This Row],[Mã SP]],tblData[#All],2,0)</f>
        <v>Sản phẩm 16</v>
      </c>
      <c r="I134" s="4" t="str">
        <f>VLOOKUP(tblSale[[#This Row],[Mã SP]],tblData[#All],3,0)</f>
        <v>Danh Mục 02</v>
      </c>
      <c r="J134" s="4" t="str">
        <f>VLOOKUP(tblSale[[#This Row],[Mã SP]],tblData[#All],4,0)</f>
        <v>m</v>
      </c>
      <c r="K134" s="4">
        <f>VLOOKUP(tblSale[[#This Row],[Mã SP]],tblData[#All],5,0)</f>
        <v>13</v>
      </c>
      <c r="L134" s="4">
        <f>VLOOKUP(tblSale[[#This Row],[Mã SP]],tblData[#All],6,0)</f>
        <v>16.64</v>
      </c>
      <c r="M134" s="6">
        <f>tblSale[[#This Row],[Số Lượng]]*tblSale[[#This Row],[Giá Mua]]</f>
        <v>13</v>
      </c>
      <c r="N134" s="6">
        <f>tblSale[[#This Row],[Số Lượng]]*tblSale[[#This Row],[Giá Bán]]*(100%-tblSale[[#This Row],[% Giảm Giá]])</f>
        <v>16.64</v>
      </c>
      <c r="O134" s="6">
        <f>DAY(tblSale[[#This Row],[Ngày]])</f>
        <v>20</v>
      </c>
      <c r="P134" s="6" t="str">
        <f>TEXT(tblSale[[#This Row],[Ngày]],"MMM")</f>
        <v>Jun</v>
      </c>
      <c r="Q134" s="6">
        <f>YEAR(tblSale[[#This Row],[Ngày]])</f>
        <v>2023</v>
      </c>
    </row>
    <row r="135" spans="2:17" ht="14.25" customHeight="1" x14ac:dyDescent="0.25">
      <c r="B135" s="3">
        <v>45100</v>
      </c>
      <c r="C135" s="2" t="s">
        <v>42</v>
      </c>
      <c r="D135" s="2">
        <v>4</v>
      </c>
      <c r="E135" s="2" t="s">
        <v>114</v>
      </c>
      <c r="F135" s="2" t="s">
        <v>111</v>
      </c>
      <c r="G135" s="2">
        <v>0</v>
      </c>
      <c r="H135" s="4" t="str">
        <f>VLOOKUP(tblSale[[#This Row],[Mã SP]],tblData[#All],2,0)</f>
        <v>Sản phẩm 16</v>
      </c>
      <c r="I135" s="4" t="str">
        <f>VLOOKUP(tblSale[[#This Row],[Mã SP]],tblData[#All],3,0)</f>
        <v>Danh Mục 02</v>
      </c>
      <c r="J135" s="4" t="str">
        <f>VLOOKUP(tblSale[[#This Row],[Mã SP]],tblData[#All],4,0)</f>
        <v>m</v>
      </c>
      <c r="K135" s="4">
        <f>VLOOKUP(tblSale[[#This Row],[Mã SP]],tblData[#All],5,0)</f>
        <v>13</v>
      </c>
      <c r="L135" s="4">
        <f>VLOOKUP(tblSale[[#This Row],[Mã SP]],tblData[#All],6,0)</f>
        <v>16.64</v>
      </c>
      <c r="M135" s="6">
        <f>tblSale[[#This Row],[Số Lượng]]*tblSale[[#This Row],[Giá Mua]]</f>
        <v>52</v>
      </c>
      <c r="N135" s="6">
        <f>tblSale[[#This Row],[Số Lượng]]*tblSale[[#This Row],[Giá Bán]]*(100%-tblSale[[#This Row],[% Giảm Giá]])</f>
        <v>66.56</v>
      </c>
      <c r="O135" s="6">
        <f>DAY(tblSale[[#This Row],[Ngày]])</f>
        <v>23</v>
      </c>
      <c r="P135" s="6" t="str">
        <f>TEXT(tblSale[[#This Row],[Ngày]],"MMM")</f>
        <v>Jun</v>
      </c>
      <c r="Q135" s="6">
        <f>YEAR(tblSale[[#This Row],[Ngày]])</f>
        <v>2023</v>
      </c>
    </row>
    <row r="136" spans="2:17" ht="14.25" customHeight="1" x14ac:dyDescent="0.25">
      <c r="B136" s="3">
        <v>45101</v>
      </c>
      <c r="C136" s="2" t="s">
        <v>32</v>
      </c>
      <c r="D136" s="2">
        <v>13</v>
      </c>
      <c r="E136" s="2" t="s">
        <v>114</v>
      </c>
      <c r="F136" s="2" t="s">
        <v>111</v>
      </c>
      <c r="G136" s="2">
        <v>0</v>
      </c>
      <c r="H136" s="4" t="str">
        <f>VLOOKUP(tblSale[[#This Row],[Mã SP]],tblData[#All],2,0)</f>
        <v>Sản phẩm 11</v>
      </c>
      <c r="I136" s="4" t="str">
        <f>VLOOKUP(tblSale[[#This Row],[Mã SP]],tblData[#All],3,0)</f>
        <v>Danh Mục 02</v>
      </c>
      <c r="J136" s="4" t="str">
        <f>VLOOKUP(tblSale[[#This Row],[Mã SP]],tblData[#All],4,0)</f>
        <v>Cái</v>
      </c>
      <c r="K136" s="4">
        <f>VLOOKUP(tblSale[[#This Row],[Mã SP]],tblData[#All],5,0)</f>
        <v>43</v>
      </c>
      <c r="L136" s="4">
        <f>VLOOKUP(tblSale[[#This Row],[Mã SP]],tblData[#All],6,0)</f>
        <v>48.4</v>
      </c>
      <c r="M136" s="6">
        <f>tblSale[[#This Row],[Số Lượng]]*tblSale[[#This Row],[Giá Mua]]</f>
        <v>559</v>
      </c>
      <c r="N136" s="6">
        <f>tblSale[[#This Row],[Số Lượng]]*tblSale[[#This Row],[Giá Bán]]*(100%-tblSale[[#This Row],[% Giảm Giá]])</f>
        <v>629.19999999999993</v>
      </c>
      <c r="O136" s="6">
        <f>DAY(tblSale[[#This Row],[Ngày]])</f>
        <v>24</v>
      </c>
      <c r="P136" s="6" t="str">
        <f>TEXT(tblSale[[#This Row],[Ngày]],"MMM")</f>
        <v>Jun</v>
      </c>
      <c r="Q136" s="6">
        <f>YEAR(tblSale[[#This Row],[Ngày]])</f>
        <v>2023</v>
      </c>
    </row>
    <row r="137" spans="2:17" ht="14.25" customHeight="1" x14ac:dyDescent="0.25">
      <c r="B137" s="3">
        <v>45103</v>
      </c>
      <c r="C137" s="2" t="s">
        <v>26</v>
      </c>
      <c r="D137" s="2">
        <v>7</v>
      </c>
      <c r="E137" s="2" t="s">
        <v>112</v>
      </c>
      <c r="F137" s="2" t="s">
        <v>111</v>
      </c>
      <c r="G137" s="2">
        <v>0</v>
      </c>
      <c r="H137" s="4" t="str">
        <f>VLOOKUP(tblSale[[#This Row],[Mã SP]],tblData[#All],2,0)</f>
        <v>Sản phẩm 09</v>
      </c>
      <c r="I137" s="4" t="str">
        <f>VLOOKUP(tblSale[[#This Row],[Mã SP]],tblData[#All],3,0)</f>
        <v>Danh Mục 01</v>
      </c>
      <c r="J137" s="4" t="str">
        <f>VLOOKUP(tblSale[[#This Row],[Mã SP]],tblData[#All],4,0)</f>
        <v>m</v>
      </c>
      <c r="K137" s="4">
        <f>VLOOKUP(tblSale[[#This Row],[Mã SP]],tblData[#All],5,0)</f>
        <v>6</v>
      </c>
      <c r="L137" s="4">
        <f>VLOOKUP(tblSale[[#This Row],[Mã SP]],tblData[#All],6,0)</f>
        <v>7.8599999999999994</v>
      </c>
      <c r="M137" s="6">
        <f>tblSale[[#This Row],[Số Lượng]]*tblSale[[#This Row],[Giá Mua]]</f>
        <v>42</v>
      </c>
      <c r="N137" s="6">
        <f>tblSale[[#This Row],[Số Lượng]]*tblSale[[#This Row],[Giá Bán]]*(100%-tblSale[[#This Row],[% Giảm Giá]])</f>
        <v>55.019999999999996</v>
      </c>
      <c r="O137" s="6">
        <f>DAY(tblSale[[#This Row],[Ngày]])</f>
        <v>26</v>
      </c>
      <c r="P137" s="6" t="str">
        <f>TEXT(tblSale[[#This Row],[Ngày]],"MMM")</f>
        <v>Jun</v>
      </c>
      <c r="Q137" s="6">
        <f>YEAR(tblSale[[#This Row],[Ngày]])</f>
        <v>2023</v>
      </c>
    </row>
    <row r="138" spans="2:17" ht="14.25" customHeight="1" x14ac:dyDescent="0.25">
      <c r="B138" s="3">
        <v>45104</v>
      </c>
      <c r="C138" s="2" t="s">
        <v>17</v>
      </c>
      <c r="D138" s="2">
        <v>11</v>
      </c>
      <c r="E138" s="2" t="s">
        <v>114</v>
      </c>
      <c r="F138" s="2" t="s">
        <v>113</v>
      </c>
      <c r="G138" s="2">
        <v>0</v>
      </c>
      <c r="H138" s="4" t="str">
        <f>VLOOKUP(tblSale[[#This Row],[Mã SP]],tblData[#All],2,0)</f>
        <v>Sản phẩm 05</v>
      </c>
      <c r="I138" s="4" t="str">
        <f>VLOOKUP(tblSale[[#This Row],[Mã SP]],tblData[#All],3,0)</f>
        <v>Danh Mục 01</v>
      </c>
      <c r="J138" s="4" t="str">
        <f>VLOOKUP(tblSale[[#This Row],[Mã SP]],tblData[#All],4,0)</f>
        <v>Chiếc</v>
      </c>
      <c r="K138" s="4">
        <f>VLOOKUP(tblSale[[#This Row],[Mã SP]],tblData[#All],5,0)</f>
        <v>134</v>
      </c>
      <c r="L138" s="4">
        <f>VLOOKUP(tblSale[[#This Row],[Mã SP]],tblData[#All],6,0)</f>
        <v>156.61000000000001</v>
      </c>
      <c r="M138" s="6">
        <f>tblSale[[#This Row],[Số Lượng]]*tblSale[[#This Row],[Giá Mua]]</f>
        <v>1474</v>
      </c>
      <c r="N138" s="6">
        <f>tblSale[[#This Row],[Số Lượng]]*tblSale[[#This Row],[Giá Bán]]*(100%-tblSale[[#This Row],[% Giảm Giá]])</f>
        <v>1722.71</v>
      </c>
      <c r="O138" s="6">
        <f>DAY(tblSale[[#This Row],[Ngày]])</f>
        <v>27</v>
      </c>
      <c r="P138" s="6" t="str">
        <f>TEXT(tblSale[[#This Row],[Ngày]],"MMM")</f>
        <v>Jun</v>
      </c>
      <c r="Q138" s="6">
        <f>YEAR(tblSale[[#This Row],[Ngày]])</f>
        <v>2023</v>
      </c>
    </row>
    <row r="139" spans="2:17" ht="14.25" customHeight="1" x14ac:dyDescent="0.25">
      <c r="B139" s="3">
        <v>45105</v>
      </c>
      <c r="C139" s="2" t="s">
        <v>53</v>
      </c>
      <c r="D139" s="2">
        <v>2</v>
      </c>
      <c r="E139" s="2" t="s">
        <v>112</v>
      </c>
      <c r="F139" s="2" t="s">
        <v>113</v>
      </c>
      <c r="G139" s="2">
        <v>0</v>
      </c>
      <c r="H139" s="4" t="str">
        <f>VLOOKUP(tblSale[[#This Row],[Mã SP]],tblData[#All],2,0)</f>
        <v>Sản phẩm 21</v>
      </c>
      <c r="I139" s="4" t="str">
        <f>VLOOKUP(tblSale[[#This Row],[Mã SP]],tblData[#All],3,0)</f>
        <v>Danh Mục 03</v>
      </c>
      <c r="J139" s="4" t="str">
        <f>VLOOKUP(tblSale[[#This Row],[Mã SP]],tblData[#All],4,0)</f>
        <v>Chiếc</v>
      </c>
      <c r="K139" s="4">
        <f>VLOOKUP(tblSale[[#This Row],[Mã SP]],tblData[#All],5,0)</f>
        <v>121</v>
      </c>
      <c r="L139" s="4">
        <f>VLOOKUP(tblSale[[#This Row],[Mã SP]],tblData[#All],6,0)</f>
        <v>156.54</v>
      </c>
      <c r="M139" s="6">
        <f>tblSale[[#This Row],[Số Lượng]]*tblSale[[#This Row],[Giá Mua]]</f>
        <v>242</v>
      </c>
      <c r="N139" s="6">
        <f>tblSale[[#This Row],[Số Lượng]]*tblSale[[#This Row],[Giá Bán]]*(100%-tblSale[[#This Row],[% Giảm Giá]])</f>
        <v>313.08</v>
      </c>
      <c r="O139" s="6">
        <f>DAY(tblSale[[#This Row],[Ngày]])</f>
        <v>28</v>
      </c>
      <c r="P139" s="6" t="str">
        <f>TEXT(tblSale[[#This Row],[Ngày]],"MMM")</f>
        <v>Jun</v>
      </c>
      <c r="Q139" s="6">
        <f>YEAR(tblSale[[#This Row],[Ngày]])</f>
        <v>2023</v>
      </c>
    </row>
    <row r="140" spans="2:17" ht="14.25" customHeight="1" x14ac:dyDescent="0.25">
      <c r="B140" s="3">
        <v>45105</v>
      </c>
      <c r="C140" s="2" t="s">
        <v>82</v>
      </c>
      <c r="D140" s="2">
        <v>7</v>
      </c>
      <c r="E140" s="2" t="s">
        <v>112</v>
      </c>
      <c r="F140" s="2" t="s">
        <v>111</v>
      </c>
      <c r="G140" s="2">
        <v>0</v>
      </c>
      <c r="H140" s="4" t="str">
        <f>VLOOKUP(tblSale[[#This Row],[Mã SP]],tblData[#All],2,0)</f>
        <v>Sản phẩm 35</v>
      </c>
      <c r="I140" s="4" t="str">
        <f>VLOOKUP(tblSale[[#This Row],[Mã SP]],tblData[#All],3,0)</f>
        <v>Danh Mục 04</v>
      </c>
      <c r="J140" s="4" t="str">
        <f>VLOOKUP(tblSale[[#This Row],[Mã SP]],tblData[#All],4,0)</f>
        <v>m</v>
      </c>
      <c r="K140" s="4">
        <f>VLOOKUP(tblSale[[#This Row],[Mã SP]],tblData[#All],5,0)</f>
        <v>5</v>
      </c>
      <c r="L140" s="4">
        <f>VLOOKUP(tblSale[[#This Row],[Mã SP]],tblData[#All],6,0)</f>
        <v>6.7</v>
      </c>
      <c r="M140" s="6">
        <f>tblSale[[#This Row],[Số Lượng]]*tblSale[[#This Row],[Giá Mua]]</f>
        <v>35</v>
      </c>
      <c r="N140" s="6">
        <f>tblSale[[#This Row],[Số Lượng]]*tblSale[[#This Row],[Giá Bán]]*(100%-tblSale[[#This Row],[% Giảm Giá]])</f>
        <v>46.9</v>
      </c>
      <c r="O140" s="6">
        <f>DAY(tblSale[[#This Row],[Ngày]])</f>
        <v>28</v>
      </c>
      <c r="P140" s="6" t="str">
        <f>TEXT(tblSale[[#This Row],[Ngày]],"MMM")</f>
        <v>Jun</v>
      </c>
      <c r="Q140" s="6">
        <f>YEAR(tblSale[[#This Row],[Ngày]])</f>
        <v>2023</v>
      </c>
    </row>
    <row r="141" spans="2:17" ht="14.25" customHeight="1" x14ac:dyDescent="0.25">
      <c r="B141" s="3">
        <v>45106</v>
      </c>
      <c r="C141" s="2" t="s">
        <v>38</v>
      </c>
      <c r="D141" s="2">
        <v>4</v>
      </c>
      <c r="E141" s="2" t="s">
        <v>114</v>
      </c>
      <c r="F141" s="2" t="s">
        <v>111</v>
      </c>
      <c r="G141" s="2">
        <v>0</v>
      </c>
      <c r="H141" s="4" t="str">
        <f>VLOOKUP(tblSale[[#This Row],[Mã SP]],tblData[#All],2,0)</f>
        <v>Sản phẩm 14</v>
      </c>
      <c r="I141" s="4" t="str">
        <f>VLOOKUP(tblSale[[#This Row],[Mã SP]],tblData[#All],3,0)</f>
        <v>Danh Mục 02</v>
      </c>
      <c r="J141" s="4" t="str">
        <f>VLOOKUP(tblSale[[#This Row],[Mã SP]],tblData[#All],4,0)</f>
        <v>Kg</v>
      </c>
      <c r="K141" s="4">
        <f>VLOOKUP(tblSale[[#This Row],[Mã SP]],tblData[#All],5,0)</f>
        <v>113</v>
      </c>
      <c r="L141" s="4">
        <f>VLOOKUP(tblSale[[#This Row],[Mã SP]],tblData[#All],6,0)</f>
        <v>143.72</v>
      </c>
      <c r="M141" s="6">
        <f>tblSale[[#This Row],[Số Lượng]]*tblSale[[#This Row],[Giá Mua]]</f>
        <v>452</v>
      </c>
      <c r="N141" s="6">
        <f>tblSale[[#This Row],[Số Lượng]]*tblSale[[#This Row],[Giá Bán]]*(100%-tblSale[[#This Row],[% Giảm Giá]])</f>
        <v>574.88</v>
      </c>
      <c r="O141" s="6">
        <f>DAY(tblSale[[#This Row],[Ngày]])</f>
        <v>29</v>
      </c>
      <c r="P141" s="6" t="str">
        <f>TEXT(tblSale[[#This Row],[Ngày]],"MMM")</f>
        <v>Jun</v>
      </c>
      <c r="Q141" s="6">
        <f>YEAR(tblSale[[#This Row],[Ngày]])</f>
        <v>2023</v>
      </c>
    </row>
    <row r="142" spans="2:17" ht="14.25" customHeight="1" x14ac:dyDescent="0.25">
      <c r="B142" s="3">
        <v>45108</v>
      </c>
      <c r="C142" s="2" t="s">
        <v>17</v>
      </c>
      <c r="D142" s="2">
        <v>11</v>
      </c>
      <c r="E142" s="2" t="s">
        <v>114</v>
      </c>
      <c r="F142" s="2" t="s">
        <v>113</v>
      </c>
      <c r="G142" s="2">
        <v>0</v>
      </c>
      <c r="H142" s="4" t="str">
        <f>VLOOKUP(tblSale[[#This Row],[Mã SP]],tblData[#All],2,0)</f>
        <v>Sản phẩm 05</v>
      </c>
      <c r="I142" s="4" t="str">
        <f>VLOOKUP(tblSale[[#This Row],[Mã SP]],tblData[#All],3,0)</f>
        <v>Danh Mục 01</v>
      </c>
      <c r="J142" s="4" t="str">
        <f>VLOOKUP(tblSale[[#This Row],[Mã SP]],tblData[#All],4,0)</f>
        <v>Chiếc</v>
      </c>
      <c r="K142" s="4">
        <f>VLOOKUP(tblSale[[#This Row],[Mã SP]],tblData[#All],5,0)</f>
        <v>134</v>
      </c>
      <c r="L142" s="4">
        <f>VLOOKUP(tblSale[[#This Row],[Mã SP]],tblData[#All],6,0)</f>
        <v>156.61000000000001</v>
      </c>
      <c r="M142" s="6">
        <f>tblSale[[#This Row],[Số Lượng]]*tblSale[[#This Row],[Giá Mua]]</f>
        <v>1474</v>
      </c>
      <c r="N142" s="6">
        <f>tblSale[[#This Row],[Số Lượng]]*tblSale[[#This Row],[Giá Bán]]*(100%-tblSale[[#This Row],[% Giảm Giá]])</f>
        <v>1722.71</v>
      </c>
      <c r="O142" s="6">
        <f>DAY(tblSale[[#This Row],[Ngày]])</f>
        <v>1</v>
      </c>
      <c r="P142" s="6" t="str">
        <f>TEXT(tblSale[[#This Row],[Ngày]],"MMM")</f>
        <v>Jul</v>
      </c>
      <c r="Q142" s="6">
        <f>YEAR(tblSale[[#This Row],[Ngày]])</f>
        <v>2023</v>
      </c>
    </row>
    <row r="143" spans="2:17" ht="14.25" customHeight="1" x14ac:dyDescent="0.25">
      <c r="B143" s="3">
        <v>45109</v>
      </c>
      <c r="C143" s="2" t="s">
        <v>29</v>
      </c>
      <c r="D143" s="2">
        <v>11</v>
      </c>
      <c r="E143" s="2" t="s">
        <v>114</v>
      </c>
      <c r="F143" s="2" t="s">
        <v>113</v>
      </c>
      <c r="G143" s="2">
        <v>0</v>
      </c>
      <c r="H143" s="4" t="str">
        <f>VLOOKUP(tblSale[[#This Row],[Mã SP]],tblData[#All],2,0)</f>
        <v>Sản phẩm 10</v>
      </c>
      <c r="I143" s="4" t="str">
        <f>VLOOKUP(tblSale[[#This Row],[Mã SP]],tblData[#All],3,0)</f>
        <v>Danh Mục 02</v>
      </c>
      <c r="J143" s="4" t="str">
        <f>VLOOKUP(tblSale[[#This Row],[Mã SP]],tblData[#All],4,0)</f>
        <v>Chiếc</v>
      </c>
      <c r="K143" s="4">
        <f>VLOOKUP(tblSale[[#This Row],[Mã SP]],tblData[#All],5,0)</f>
        <v>147</v>
      </c>
      <c r="L143" s="4">
        <f>VLOOKUP(tblSale[[#This Row],[Mã SP]],tblData[#All],6,0)</f>
        <v>164.28</v>
      </c>
      <c r="M143" s="6">
        <f>tblSale[[#This Row],[Số Lượng]]*tblSale[[#This Row],[Giá Mua]]</f>
        <v>1617</v>
      </c>
      <c r="N143" s="6">
        <f>tblSale[[#This Row],[Số Lượng]]*tblSale[[#This Row],[Giá Bán]]*(100%-tblSale[[#This Row],[% Giảm Giá]])</f>
        <v>1807.08</v>
      </c>
      <c r="O143" s="6">
        <f>DAY(tblSale[[#This Row],[Ngày]])</f>
        <v>2</v>
      </c>
      <c r="P143" s="6" t="str">
        <f>TEXT(tblSale[[#This Row],[Ngày]],"MMM")</f>
        <v>Jul</v>
      </c>
      <c r="Q143" s="6">
        <f>YEAR(tblSale[[#This Row],[Ngày]])</f>
        <v>2023</v>
      </c>
    </row>
    <row r="144" spans="2:17" ht="14.25" customHeight="1" x14ac:dyDescent="0.25">
      <c r="B144" s="3">
        <v>45110</v>
      </c>
      <c r="C144" s="2" t="s">
        <v>78</v>
      </c>
      <c r="D144" s="2">
        <v>9</v>
      </c>
      <c r="E144" s="2" t="s">
        <v>112</v>
      </c>
      <c r="F144" s="2" t="s">
        <v>113</v>
      </c>
      <c r="G144" s="2">
        <v>0</v>
      </c>
      <c r="H144" s="4" t="str">
        <f>VLOOKUP(tblSale[[#This Row],[Mã SP]],tblData[#All],2,0)</f>
        <v>Sản phẩm 33</v>
      </c>
      <c r="I144" s="4" t="str">
        <f>VLOOKUP(tblSale[[#This Row],[Mã SP]],tblData[#All],3,0)</f>
        <v>Danh Mục 04</v>
      </c>
      <c r="J144" s="4" t="str">
        <f>VLOOKUP(tblSale[[#This Row],[Mã SP]],tblData[#All],4,0)</f>
        <v>Kg</v>
      </c>
      <c r="K144" s="4">
        <f>VLOOKUP(tblSale[[#This Row],[Mã SP]],tblData[#All],5,0)</f>
        <v>95</v>
      </c>
      <c r="L144" s="4">
        <f>VLOOKUP(tblSale[[#This Row],[Mã SP]],tblData[#All],6,0)</f>
        <v>114.7</v>
      </c>
      <c r="M144" s="6">
        <f>tblSale[[#This Row],[Số Lượng]]*tblSale[[#This Row],[Giá Mua]]</f>
        <v>855</v>
      </c>
      <c r="N144" s="6">
        <f>tblSale[[#This Row],[Số Lượng]]*tblSale[[#This Row],[Giá Bán]]*(100%-tblSale[[#This Row],[% Giảm Giá]])</f>
        <v>1032.3</v>
      </c>
      <c r="O144" s="6">
        <f>DAY(tblSale[[#This Row],[Ngày]])</f>
        <v>3</v>
      </c>
      <c r="P144" s="6" t="str">
        <f>TEXT(tblSale[[#This Row],[Ngày]],"MMM")</f>
        <v>Jul</v>
      </c>
      <c r="Q144" s="6">
        <f>YEAR(tblSale[[#This Row],[Ngày]])</f>
        <v>2023</v>
      </c>
    </row>
    <row r="145" spans="2:17" ht="14.25" customHeight="1" x14ac:dyDescent="0.25">
      <c r="B145" s="3">
        <v>45110</v>
      </c>
      <c r="C145" s="2" t="s">
        <v>12</v>
      </c>
      <c r="D145" s="2">
        <v>8</v>
      </c>
      <c r="E145" s="2" t="s">
        <v>112</v>
      </c>
      <c r="F145" s="2" t="s">
        <v>113</v>
      </c>
      <c r="G145" s="2">
        <v>0</v>
      </c>
      <c r="H145" s="4" t="str">
        <f>VLOOKUP(tblSale[[#This Row],[Mã SP]],tblData[#All],2,0)</f>
        <v>Sản phẩm 03</v>
      </c>
      <c r="I145" s="4" t="str">
        <f>VLOOKUP(tblSale[[#This Row],[Mã SP]],tblData[#All],3,0)</f>
        <v>Danh Mục 01</v>
      </c>
      <c r="J145" s="4" t="str">
        <f>VLOOKUP(tblSale[[#This Row],[Mã SP]],tblData[#All],4,0)</f>
        <v>Kg</v>
      </c>
      <c r="K145" s="4">
        <f>VLOOKUP(tblSale[[#This Row],[Mã SP]],tblData[#All],5,0)</f>
        <v>74</v>
      </c>
      <c r="L145" s="4">
        <f>VLOOKUP(tblSale[[#This Row],[Mã SP]],tblData[#All],6,0)</f>
        <v>80.94</v>
      </c>
      <c r="M145" s="6">
        <f>tblSale[[#This Row],[Số Lượng]]*tblSale[[#This Row],[Giá Mua]]</f>
        <v>592</v>
      </c>
      <c r="N145" s="6">
        <f>tblSale[[#This Row],[Số Lượng]]*tblSale[[#This Row],[Giá Bán]]*(100%-tblSale[[#This Row],[% Giảm Giá]])</f>
        <v>647.52</v>
      </c>
      <c r="O145" s="6">
        <f>DAY(tblSale[[#This Row],[Ngày]])</f>
        <v>3</v>
      </c>
      <c r="P145" s="6" t="str">
        <f>TEXT(tblSale[[#This Row],[Ngày]],"MMM")</f>
        <v>Jul</v>
      </c>
      <c r="Q145" s="6">
        <f>YEAR(tblSale[[#This Row],[Ngày]])</f>
        <v>2023</v>
      </c>
    </row>
    <row r="146" spans="2:17" ht="14.25" customHeight="1" x14ac:dyDescent="0.25">
      <c r="B146" s="3">
        <v>45112</v>
      </c>
      <c r="C146" s="2" t="s">
        <v>10</v>
      </c>
      <c r="D146" s="2">
        <v>8</v>
      </c>
      <c r="E146" s="2" t="s">
        <v>114</v>
      </c>
      <c r="F146" s="2" t="s">
        <v>111</v>
      </c>
      <c r="G146" s="2">
        <v>0</v>
      </c>
      <c r="H146" s="4" t="str">
        <f>VLOOKUP(tblSale[[#This Row],[Mã SP]],tblData[#All],2,0)</f>
        <v>Sản phẩm 02</v>
      </c>
      <c r="I146" s="4" t="str">
        <f>VLOOKUP(tblSale[[#This Row],[Mã SP]],tblData[#All],3,0)</f>
        <v>Danh Mục 01</v>
      </c>
      <c r="J146" s="4" t="str">
        <f>VLOOKUP(tblSale[[#This Row],[Mã SP]],tblData[#All],4,0)</f>
        <v>Kg</v>
      </c>
      <c r="K146" s="4">
        <f>VLOOKUP(tblSale[[#This Row],[Mã SP]],tblData[#All],5,0)</f>
        <v>104</v>
      </c>
      <c r="L146" s="4">
        <f>VLOOKUP(tblSale[[#This Row],[Mã SP]],tblData[#All],6,0)</f>
        <v>138.80000000000001</v>
      </c>
      <c r="M146" s="6">
        <f>tblSale[[#This Row],[Số Lượng]]*tblSale[[#This Row],[Giá Mua]]</f>
        <v>832</v>
      </c>
      <c r="N146" s="6">
        <f>tblSale[[#This Row],[Số Lượng]]*tblSale[[#This Row],[Giá Bán]]*(100%-tblSale[[#This Row],[% Giảm Giá]])</f>
        <v>1110.4000000000001</v>
      </c>
      <c r="O146" s="6">
        <f>DAY(tblSale[[#This Row],[Ngày]])</f>
        <v>5</v>
      </c>
      <c r="P146" s="6" t="str">
        <f>TEXT(tblSale[[#This Row],[Ngày]],"MMM")</f>
        <v>Jul</v>
      </c>
      <c r="Q146" s="6">
        <f>YEAR(tblSale[[#This Row],[Ngày]])</f>
        <v>2023</v>
      </c>
    </row>
    <row r="147" spans="2:17" ht="14.25" customHeight="1" x14ac:dyDescent="0.25">
      <c r="B147" s="3">
        <v>45113</v>
      </c>
      <c r="C147" s="2" t="s">
        <v>95</v>
      </c>
      <c r="D147" s="2">
        <v>15</v>
      </c>
      <c r="E147" s="2" t="s">
        <v>114</v>
      </c>
      <c r="F147" s="2" t="s">
        <v>113</v>
      </c>
      <c r="G147" s="2">
        <v>0</v>
      </c>
      <c r="H147" s="4" t="str">
        <f>VLOOKUP(tblSale[[#This Row],[Mã SP]],tblData[#All],2,0)</f>
        <v>Sản phẩm 41</v>
      </c>
      <c r="I147" s="4" t="str">
        <f>VLOOKUP(tblSale[[#This Row],[Mã SP]],tblData[#All],3,0)</f>
        <v>Danh Mục 05</v>
      </c>
      <c r="J147" s="4" t="str">
        <f>VLOOKUP(tblSale[[#This Row],[Mã SP]],tblData[#All],4,0)</f>
        <v>Chiếc</v>
      </c>
      <c r="K147" s="4">
        <f>VLOOKUP(tblSale[[#This Row],[Mã SP]],tblData[#All],5,0)</f>
        <v>133</v>
      </c>
      <c r="L147" s="4">
        <f>VLOOKUP(tblSale[[#This Row],[Mã SP]],tblData[#All],6,0)</f>
        <v>181.88</v>
      </c>
      <c r="M147" s="6">
        <f>tblSale[[#This Row],[Số Lượng]]*tblSale[[#This Row],[Giá Mua]]</f>
        <v>1995</v>
      </c>
      <c r="N147" s="6">
        <f>tblSale[[#This Row],[Số Lượng]]*tblSale[[#This Row],[Giá Bán]]*(100%-tblSale[[#This Row],[% Giảm Giá]])</f>
        <v>2728.2</v>
      </c>
      <c r="O147" s="6">
        <f>DAY(tblSale[[#This Row],[Ngày]])</f>
        <v>6</v>
      </c>
      <c r="P147" s="6" t="str">
        <f>TEXT(tblSale[[#This Row],[Ngày]],"MMM")</f>
        <v>Jul</v>
      </c>
      <c r="Q147" s="6">
        <f>YEAR(tblSale[[#This Row],[Ngày]])</f>
        <v>2023</v>
      </c>
    </row>
    <row r="148" spans="2:17" ht="14.25" customHeight="1" x14ac:dyDescent="0.25">
      <c r="B148" s="3">
        <v>45115</v>
      </c>
      <c r="C148" s="2" t="s">
        <v>14</v>
      </c>
      <c r="D148" s="2">
        <v>10</v>
      </c>
      <c r="E148" s="2" t="s">
        <v>114</v>
      </c>
      <c r="F148" s="2" t="s">
        <v>111</v>
      </c>
      <c r="G148" s="2">
        <v>0</v>
      </c>
      <c r="H148" s="4" t="str">
        <f>VLOOKUP(tblSale[[#This Row],[Mã SP]],tblData[#All],2,0)</f>
        <v>Sản phẩm 04</v>
      </c>
      <c r="I148" s="4" t="str">
        <f>VLOOKUP(tblSale[[#This Row],[Mã SP]],tblData[#All],3,0)</f>
        <v>Danh Mục 01</v>
      </c>
      <c r="J148" s="4" t="str">
        <f>VLOOKUP(tblSale[[#This Row],[Mã SP]],tblData[#All],4,0)</f>
        <v>Cái</v>
      </c>
      <c r="K148" s="4">
        <f>VLOOKUP(tblSale[[#This Row],[Mã SP]],tblData[#All],5,0)</f>
        <v>42</v>
      </c>
      <c r="L148" s="4">
        <f>VLOOKUP(tblSale[[#This Row],[Mã SP]],tblData[#All],6,0)</f>
        <v>47.84</v>
      </c>
      <c r="M148" s="6">
        <f>tblSale[[#This Row],[Số Lượng]]*tblSale[[#This Row],[Giá Mua]]</f>
        <v>420</v>
      </c>
      <c r="N148" s="6">
        <f>tblSale[[#This Row],[Số Lượng]]*tblSale[[#This Row],[Giá Bán]]*(100%-tblSale[[#This Row],[% Giảm Giá]])</f>
        <v>478.40000000000003</v>
      </c>
      <c r="O148" s="6">
        <f>DAY(tblSale[[#This Row],[Ngày]])</f>
        <v>8</v>
      </c>
      <c r="P148" s="6" t="str">
        <f>TEXT(tblSale[[#This Row],[Ngày]],"MMM")</f>
        <v>Jul</v>
      </c>
      <c r="Q148" s="6">
        <f>YEAR(tblSale[[#This Row],[Ngày]])</f>
        <v>2023</v>
      </c>
    </row>
    <row r="149" spans="2:17" ht="14.25" customHeight="1" x14ac:dyDescent="0.25">
      <c r="B149" s="3">
        <v>45117</v>
      </c>
      <c r="C149" s="2" t="s">
        <v>80</v>
      </c>
      <c r="D149" s="2">
        <v>6</v>
      </c>
      <c r="E149" s="2" t="s">
        <v>110</v>
      </c>
      <c r="F149" s="2" t="s">
        <v>113</v>
      </c>
      <c r="G149" s="2">
        <v>0</v>
      </c>
      <c r="H149" s="4" t="str">
        <f>VLOOKUP(tblSale[[#This Row],[Mã SP]],tblData[#All],2,0)</f>
        <v>Sản phẩm 34</v>
      </c>
      <c r="I149" s="4" t="str">
        <f>VLOOKUP(tblSale[[#This Row],[Mã SP]],tblData[#All],3,0)</f>
        <v>Danh Mục 04</v>
      </c>
      <c r="J149" s="4" t="str">
        <f>VLOOKUP(tblSale[[#This Row],[Mã SP]],tblData[#All],4,0)</f>
        <v>Cái</v>
      </c>
      <c r="K149" s="4">
        <f>VLOOKUP(tblSale[[#This Row],[Mã SP]],tblData[#All],5,0)</f>
        <v>57</v>
      </c>
      <c r="L149" s="4">
        <f>VLOOKUP(tblSale[[#This Row],[Mã SP]],tblData[#All],6,0)</f>
        <v>56.3</v>
      </c>
      <c r="M149" s="6">
        <f>tblSale[[#This Row],[Số Lượng]]*tblSale[[#This Row],[Giá Mua]]</f>
        <v>342</v>
      </c>
      <c r="N149" s="6">
        <f>tblSale[[#This Row],[Số Lượng]]*tblSale[[#This Row],[Giá Bán]]*(100%-tblSale[[#This Row],[% Giảm Giá]])</f>
        <v>337.79999999999995</v>
      </c>
      <c r="O149" s="6">
        <f>DAY(tblSale[[#This Row],[Ngày]])</f>
        <v>10</v>
      </c>
      <c r="P149" s="6" t="str">
        <f>TEXT(tblSale[[#This Row],[Ngày]],"MMM")</f>
        <v>Jul</v>
      </c>
      <c r="Q149" s="6">
        <f>YEAR(tblSale[[#This Row],[Ngày]])</f>
        <v>2023</v>
      </c>
    </row>
    <row r="150" spans="2:17" ht="14.25" customHeight="1" x14ac:dyDescent="0.25">
      <c r="B150" s="3">
        <v>45118</v>
      </c>
      <c r="C150" s="2" t="s">
        <v>26</v>
      </c>
      <c r="D150" s="2">
        <v>4</v>
      </c>
      <c r="E150" s="2" t="s">
        <v>110</v>
      </c>
      <c r="F150" s="2" t="s">
        <v>111</v>
      </c>
      <c r="G150" s="2">
        <v>0</v>
      </c>
      <c r="H150" s="4" t="str">
        <f>VLOOKUP(tblSale[[#This Row],[Mã SP]],tblData[#All],2,0)</f>
        <v>Sản phẩm 09</v>
      </c>
      <c r="I150" s="4" t="str">
        <f>VLOOKUP(tblSale[[#This Row],[Mã SP]],tblData[#All],3,0)</f>
        <v>Danh Mục 01</v>
      </c>
      <c r="J150" s="4" t="str">
        <f>VLOOKUP(tblSale[[#This Row],[Mã SP]],tblData[#All],4,0)</f>
        <v>m</v>
      </c>
      <c r="K150" s="4">
        <f>VLOOKUP(tblSale[[#This Row],[Mã SP]],tblData[#All],5,0)</f>
        <v>6</v>
      </c>
      <c r="L150" s="4">
        <f>VLOOKUP(tblSale[[#This Row],[Mã SP]],tblData[#All],6,0)</f>
        <v>7.8599999999999994</v>
      </c>
      <c r="M150" s="6">
        <f>tblSale[[#This Row],[Số Lượng]]*tblSale[[#This Row],[Giá Mua]]</f>
        <v>24</v>
      </c>
      <c r="N150" s="6">
        <f>tblSale[[#This Row],[Số Lượng]]*tblSale[[#This Row],[Giá Bán]]*(100%-tblSale[[#This Row],[% Giảm Giá]])</f>
        <v>31.439999999999998</v>
      </c>
      <c r="O150" s="6">
        <f>DAY(tblSale[[#This Row],[Ngày]])</f>
        <v>11</v>
      </c>
      <c r="P150" s="6" t="str">
        <f>TEXT(tblSale[[#This Row],[Ngày]],"MMM")</f>
        <v>Jul</v>
      </c>
      <c r="Q150" s="6">
        <f>YEAR(tblSale[[#This Row],[Ngày]])</f>
        <v>2023</v>
      </c>
    </row>
    <row r="151" spans="2:17" ht="14.25" customHeight="1" x14ac:dyDescent="0.25">
      <c r="B151" s="3">
        <v>45120</v>
      </c>
      <c r="C151" s="2" t="s">
        <v>48</v>
      </c>
      <c r="D151" s="2">
        <v>1</v>
      </c>
      <c r="E151" s="2" t="s">
        <v>114</v>
      </c>
      <c r="F151" s="2" t="s">
        <v>113</v>
      </c>
      <c r="G151" s="2">
        <v>0</v>
      </c>
      <c r="H151" s="4" t="str">
        <f>VLOOKUP(tblSale[[#This Row],[Mã SP]],tblData[#All],2,0)</f>
        <v>Sản phẩm 19</v>
      </c>
      <c r="I151" s="4" t="str">
        <f>VLOOKUP(tblSale[[#This Row],[Mã SP]],tblData[#All],3,0)</f>
        <v>Danh Mục 02</v>
      </c>
      <c r="J151" s="4" t="str">
        <f>VLOOKUP(tblSale[[#This Row],[Mã SP]],tblData[#All],4,0)</f>
        <v>Chiếc</v>
      </c>
      <c r="K151" s="4">
        <f>VLOOKUP(tblSale[[#This Row],[Mã SP]],tblData[#All],5,0)</f>
        <v>143</v>
      </c>
      <c r="L151" s="4">
        <f>VLOOKUP(tblSale[[#This Row],[Mã SP]],tblData[#All],6,0)</f>
        <v>219</v>
      </c>
      <c r="M151" s="6">
        <f>tblSale[[#This Row],[Số Lượng]]*tblSale[[#This Row],[Giá Mua]]</f>
        <v>143</v>
      </c>
      <c r="N151" s="6">
        <f>tblSale[[#This Row],[Số Lượng]]*tblSale[[#This Row],[Giá Bán]]*(100%-tblSale[[#This Row],[% Giảm Giá]])</f>
        <v>219</v>
      </c>
      <c r="O151" s="6">
        <f>DAY(tblSale[[#This Row],[Ngày]])</f>
        <v>13</v>
      </c>
      <c r="P151" s="6" t="str">
        <f>TEXT(tblSale[[#This Row],[Ngày]],"MMM")</f>
        <v>Jul</v>
      </c>
      <c r="Q151" s="6">
        <f>YEAR(tblSale[[#This Row],[Ngày]])</f>
        <v>2023</v>
      </c>
    </row>
    <row r="152" spans="2:17" ht="14.25" customHeight="1" x14ac:dyDescent="0.25">
      <c r="B152" s="3">
        <v>45123</v>
      </c>
      <c r="C152" s="2" t="s">
        <v>57</v>
      </c>
      <c r="D152" s="2">
        <v>8</v>
      </c>
      <c r="E152" s="2" t="s">
        <v>110</v>
      </c>
      <c r="F152" s="2" t="s">
        <v>113</v>
      </c>
      <c r="G152" s="2">
        <v>0</v>
      </c>
      <c r="H152" s="4" t="str">
        <f>VLOOKUP(tblSale[[#This Row],[Mã SP]],tblData[#All],2,0)</f>
        <v>Sản phẩm 23</v>
      </c>
      <c r="I152" s="4" t="str">
        <f>VLOOKUP(tblSale[[#This Row],[Mã SP]],tblData[#All],3,0)</f>
        <v>Danh Mục 03</v>
      </c>
      <c r="J152" s="4" t="str">
        <f>VLOOKUP(tblSale[[#This Row],[Mã SP]],tblData[#All],4,0)</f>
        <v>Chiếc</v>
      </c>
      <c r="K152" s="4">
        <f>VLOOKUP(tblSale[[#This Row],[Mã SP]],tblData[#All],5,0)</f>
        <v>145</v>
      </c>
      <c r="L152" s="4">
        <f>VLOOKUP(tblSale[[#This Row],[Mã SP]],tblData[#All],6,0)</f>
        <v>148.46</v>
      </c>
      <c r="M152" s="6">
        <f>tblSale[[#This Row],[Số Lượng]]*tblSale[[#This Row],[Giá Mua]]</f>
        <v>1160</v>
      </c>
      <c r="N152" s="6">
        <f>tblSale[[#This Row],[Số Lượng]]*tblSale[[#This Row],[Giá Bán]]*(100%-tblSale[[#This Row],[% Giảm Giá]])</f>
        <v>1187.68</v>
      </c>
      <c r="O152" s="6">
        <f>DAY(tblSale[[#This Row],[Ngày]])</f>
        <v>16</v>
      </c>
      <c r="P152" s="6" t="str">
        <f>TEXT(tblSale[[#This Row],[Ngày]],"MMM")</f>
        <v>Jul</v>
      </c>
      <c r="Q152" s="6">
        <f>YEAR(tblSale[[#This Row],[Ngày]])</f>
        <v>2023</v>
      </c>
    </row>
    <row r="153" spans="2:17" ht="14.25" customHeight="1" x14ac:dyDescent="0.25">
      <c r="B153" s="3">
        <v>45125</v>
      </c>
      <c r="C153" s="2" t="s">
        <v>66</v>
      </c>
      <c r="D153" s="2">
        <v>14</v>
      </c>
      <c r="E153" s="2" t="s">
        <v>112</v>
      </c>
      <c r="F153" s="2" t="s">
        <v>111</v>
      </c>
      <c r="G153" s="2">
        <v>0</v>
      </c>
      <c r="H153" s="4" t="str">
        <f>VLOOKUP(tblSale[[#This Row],[Mã SP]],tblData[#All],2,0)</f>
        <v>Sản phẩm 27</v>
      </c>
      <c r="I153" s="4" t="str">
        <f>VLOOKUP(tblSale[[#This Row],[Mã SP]],tblData[#All],3,0)</f>
        <v>Danh Mục 04</v>
      </c>
      <c r="J153" s="4" t="str">
        <f>VLOOKUP(tblSale[[#This Row],[Mã SP]],tblData[#All],4,0)</f>
        <v>Cái</v>
      </c>
      <c r="K153" s="4">
        <f>VLOOKUP(tblSale[[#This Row],[Mã SP]],tblData[#All],5,0)</f>
        <v>48</v>
      </c>
      <c r="L153" s="4">
        <f>VLOOKUP(tblSale[[#This Row],[Mã SP]],tblData[#All],6,0)</f>
        <v>55.120000000000005</v>
      </c>
      <c r="M153" s="6">
        <f>tblSale[[#This Row],[Số Lượng]]*tblSale[[#This Row],[Giá Mua]]</f>
        <v>672</v>
      </c>
      <c r="N153" s="6">
        <f>tblSale[[#This Row],[Số Lượng]]*tblSale[[#This Row],[Giá Bán]]*(100%-tblSale[[#This Row],[% Giảm Giá]])</f>
        <v>771.68000000000006</v>
      </c>
      <c r="O153" s="6">
        <f>DAY(tblSale[[#This Row],[Ngày]])</f>
        <v>18</v>
      </c>
      <c r="P153" s="6" t="str">
        <f>TEXT(tblSale[[#This Row],[Ngày]],"MMM")</f>
        <v>Jul</v>
      </c>
      <c r="Q153" s="6">
        <f>YEAR(tblSale[[#This Row],[Ngày]])</f>
        <v>2023</v>
      </c>
    </row>
    <row r="154" spans="2:17" ht="14.25" customHeight="1" x14ac:dyDescent="0.25">
      <c r="B154" s="3">
        <v>45127</v>
      </c>
      <c r="C154" s="2" t="s">
        <v>89</v>
      </c>
      <c r="D154" s="2">
        <v>11</v>
      </c>
      <c r="E154" s="2" t="s">
        <v>112</v>
      </c>
      <c r="F154" s="2" t="s">
        <v>111</v>
      </c>
      <c r="G154" s="2">
        <v>0</v>
      </c>
      <c r="H154" s="4" t="str">
        <f>VLOOKUP(tblSale[[#This Row],[Mã SP]],tblData[#All],2,0)</f>
        <v>Sản phẩm 38</v>
      </c>
      <c r="I154" s="4" t="str">
        <f>VLOOKUP(tblSale[[#This Row],[Mã SP]],tblData[#All],3,0)</f>
        <v>Danh Mục 05</v>
      </c>
      <c r="J154" s="4" t="str">
        <f>VLOOKUP(tblSale[[#This Row],[Mã SP]],tblData[#All],4,0)</f>
        <v>Kg</v>
      </c>
      <c r="K154" s="4">
        <f>VLOOKUP(tblSale[[#This Row],[Mã SP]],tblData[#All],5,0)</f>
        <v>75</v>
      </c>
      <c r="L154" s="4">
        <f>VLOOKUP(tblSale[[#This Row],[Mã SP]],tblData[#All],6,0)</f>
        <v>81.92</v>
      </c>
      <c r="M154" s="6">
        <f>tblSale[[#This Row],[Số Lượng]]*tblSale[[#This Row],[Giá Mua]]</f>
        <v>825</v>
      </c>
      <c r="N154" s="6">
        <f>tblSale[[#This Row],[Số Lượng]]*tblSale[[#This Row],[Giá Bán]]*(100%-tblSale[[#This Row],[% Giảm Giá]])</f>
        <v>901.12</v>
      </c>
      <c r="O154" s="6">
        <f>DAY(tblSale[[#This Row],[Ngày]])</f>
        <v>20</v>
      </c>
      <c r="P154" s="6" t="str">
        <f>TEXT(tblSale[[#This Row],[Ngày]],"MMM")</f>
        <v>Jul</v>
      </c>
      <c r="Q154" s="6">
        <f>YEAR(tblSale[[#This Row],[Ngày]])</f>
        <v>2023</v>
      </c>
    </row>
    <row r="155" spans="2:17" ht="14.25" customHeight="1" x14ac:dyDescent="0.25">
      <c r="B155" s="3">
        <v>45127</v>
      </c>
      <c r="C155" s="2" t="s">
        <v>99</v>
      </c>
      <c r="D155" s="2">
        <v>5</v>
      </c>
      <c r="E155" s="2" t="s">
        <v>114</v>
      </c>
      <c r="F155" s="2" t="s">
        <v>111</v>
      </c>
      <c r="G155" s="2">
        <v>0</v>
      </c>
      <c r="H155" s="4" t="str">
        <f>VLOOKUP(tblSale[[#This Row],[Mã SP]],tblData[#All],2,0)</f>
        <v>Sản phẩm 43</v>
      </c>
      <c r="I155" s="4" t="str">
        <f>VLOOKUP(tblSale[[#This Row],[Mã SP]],tblData[#All],3,0)</f>
        <v>Danh Mục 05</v>
      </c>
      <c r="J155" s="4" t="str">
        <f>VLOOKUP(tblSale[[#This Row],[Mã SP]],tblData[#All],4,0)</f>
        <v>Kg</v>
      </c>
      <c r="K155" s="4">
        <f>VLOOKUP(tblSale[[#This Row],[Mã SP]],tblData[#All],5,0)</f>
        <v>67</v>
      </c>
      <c r="L155" s="4">
        <f>VLOOKUP(tblSale[[#This Row],[Mã SP]],tblData[#All],6,0)</f>
        <v>86.08</v>
      </c>
      <c r="M155" s="6">
        <f>tblSale[[#This Row],[Số Lượng]]*tblSale[[#This Row],[Giá Mua]]</f>
        <v>335</v>
      </c>
      <c r="N155" s="6">
        <f>tblSale[[#This Row],[Số Lượng]]*tblSale[[#This Row],[Giá Bán]]*(100%-tblSale[[#This Row],[% Giảm Giá]])</f>
        <v>430.4</v>
      </c>
      <c r="O155" s="6">
        <f>DAY(tblSale[[#This Row],[Ngày]])</f>
        <v>20</v>
      </c>
      <c r="P155" s="6" t="str">
        <f>TEXT(tblSale[[#This Row],[Ngày]],"MMM")</f>
        <v>Jul</v>
      </c>
      <c r="Q155" s="6">
        <f>YEAR(tblSale[[#This Row],[Ngày]])</f>
        <v>2023</v>
      </c>
    </row>
    <row r="156" spans="2:17" ht="14.25" customHeight="1" x14ac:dyDescent="0.25">
      <c r="B156" s="3">
        <v>45128</v>
      </c>
      <c r="C156" s="2" t="s">
        <v>70</v>
      </c>
      <c r="D156" s="2">
        <v>15</v>
      </c>
      <c r="E156" s="2" t="s">
        <v>114</v>
      </c>
      <c r="F156" s="2" t="s">
        <v>111</v>
      </c>
      <c r="G156" s="2">
        <v>0</v>
      </c>
      <c r="H156" s="4" t="str">
        <f>VLOOKUP(tblSale[[#This Row],[Mã SP]],tblData[#All],2,0)</f>
        <v>Sản phẩm 29</v>
      </c>
      <c r="I156" s="4" t="str">
        <f>VLOOKUP(tblSale[[#This Row],[Mã SP]],tblData[#All],3,0)</f>
        <v>Danh Mục 04</v>
      </c>
      <c r="J156" s="4" t="str">
        <f>VLOOKUP(tblSale[[#This Row],[Mã SP]],tblData[#All],4,0)</f>
        <v>Cái</v>
      </c>
      <c r="K156" s="4">
        <f>VLOOKUP(tblSale[[#This Row],[Mã SP]],tblData[#All],5,0)</f>
        <v>45</v>
      </c>
      <c r="L156" s="4">
        <f>VLOOKUP(tblSale[[#This Row],[Mã SP]],tblData[#All],6,0)</f>
        <v>51.11</v>
      </c>
      <c r="M156" s="6">
        <f>tblSale[[#This Row],[Số Lượng]]*tblSale[[#This Row],[Giá Mua]]</f>
        <v>675</v>
      </c>
      <c r="N156" s="6">
        <f>tblSale[[#This Row],[Số Lượng]]*tblSale[[#This Row],[Giá Bán]]*(100%-tblSale[[#This Row],[% Giảm Giá]])</f>
        <v>766.65</v>
      </c>
      <c r="O156" s="6">
        <f>DAY(tblSale[[#This Row],[Ngày]])</f>
        <v>21</v>
      </c>
      <c r="P156" s="6" t="str">
        <f>TEXT(tblSale[[#This Row],[Ngày]],"MMM")</f>
        <v>Jul</v>
      </c>
      <c r="Q156" s="6">
        <f>YEAR(tblSale[[#This Row],[Ngày]])</f>
        <v>2023</v>
      </c>
    </row>
    <row r="157" spans="2:17" ht="14.25" customHeight="1" x14ac:dyDescent="0.25">
      <c r="B157" s="3">
        <v>45129</v>
      </c>
      <c r="C157" s="2" t="s">
        <v>63</v>
      </c>
      <c r="D157" s="2">
        <v>3</v>
      </c>
      <c r="E157" s="2" t="s">
        <v>110</v>
      </c>
      <c r="F157" s="2" t="s">
        <v>113</v>
      </c>
      <c r="G157" s="2">
        <v>0</v>
      </c>
      <c r="H157" s="4" t="str">
        <f>VLOOKUP(tblSale[[#This Row],[Mã SP]],tblData[#All],2,0)</f>
        <v>Sản phẩm 26</v>
      </c>
      <c r="I157" s="4" t="str">
        <f>VLOOKUP(tblSale[[#This Row],[Mã SP]],tblData[#All],3,0)</f>
        <v>Danh Mục 04</v>
      </c>
      <c r="J157" s="4" t="str">
        <f>VLOOKUP(tblSale[[#This Row],[Mã SP]],tblData[#All],4,0)</f>
        <v>m</v>
      </c>
      <c r="K157" s="4">
        <f>VLOOKUP(tblSale[[#This Row],[Mã SP]],tblData[#All],5,0)</f>
        <v>18</v>
      </c>
      <c r="L157" s="4">
        <f>VLOOKUP(tblSale[[#This Row],[Mã SP]],tblData[#All],6,0)</f>
        <v>24.66</v>
      </c>
      <c r="M157" s="6">
        <f>tblSale[[#This Row],[Số Lượng]]*tblSale[[#This Row],[Giá Mua]]</f>
        <v>54</v>
      </c>
      <c r="N157" s="6">
        <f>tblSale[[#This Row],[Số Lượng]]*tblSale[[#This Row],[Giá Bán]]*(100%-tblSale[[#This Row],[% Giảm Giá]])</f>
        <v>73.98</v>
      </c>
      <c r="O157" s="6">
        <f>DAY(tblSale[[#This Row],[Ngày]])</f>
        <v>22</v>
      </c>
      <c r="P157" s="6" t="str">
        <f>TEXT(tblSale[[#This Row],[Ngày]],"MMM")</f>
        <v>Jul</v>
      </c>
      <c r="Q157" s="6">
        <f>YEAR(tblSale[[#This Row],[Ngày]])</f>
        <v>2023</v>
      </c>
    </row>
    <row r="158" spans="2:17" ht="14.25" customHeight="1" x14ac:dyDescent="0.25">
      <c r="B158" s="3">
        <v>45129</v>
      </c>
      <c r="C158" s="2" t="s">
        <v>59</v>
      </c>
      <c r="D158" s="2">
        <v>14</v>
      </c>
      <c r="E158" s="2" t="s">
        <v>112</v>
      </c>
      <c r="F158" s="2" t="s">
        <v>113</v>
      </c>
      <c r="G158" s="2">
        <v>0</v>
      </c>
      <c r="H158" s="4" t="str">
        <f>VLOOKUP(tblSale[[#This Row],[Mã SP]],tblData[#All],2,0)</f>
        <v>Sản phẩm 24</v>
      </c>
      <c r="I158" s="4" t="str">
        <f>VLOOKUP(tblSale[[#This Row],[Mã SP]],tblData[#All],3,0)</f>
        <v>Danh Mục 03</v>
      </c>
      <c r="J158" s="4" t="str">
        <f>VLOOKUP(tblSale[[#This Row],[Mã SP]],tblData[#All],4,0)</f>
        <v>Chiếc</v>
      </c>
      <c r="K158" s="4">
        <f>VLOOKUP(tblSale[[#This Row],[Mã SP]],tblData[#All],5,0)</f>
        <v>148</v>
      </c>
      <c r="L158" s="4">
        <f>VLOOKUP(tblSale[[#This Row],[Mã SP]],tblData[#All],6,0)</f>
        <v>158.96</v>
      </c>
      <c r="M158" s="6">
        <f>tblSale[[#This Row],[Số Lượng]]*tblSale[[#This Row],[Giá Mua]]</f>
        <v>2072</v>
      </c>
      <c r="N158" s="6">
        <f>tblSale[[#This Row],[Số Lượng]]*tblSale[[#This Row],[Giá Bán]]*(100%-tblSale[[#This Row],[% Giảm Giá]])</f>
        <v>2225.44</v>
      </c>
      <c r="O158" s="6">
        <f>DAY(tblSale[[#This Row],[Ngày]])</f>
        <v>22</v>
      </c>
      <c r="P158" s="6" t="str">
        <f>TEXT(tblSale[[#This Row],[Ngày]],"MMM")</f>
        <v>Jul</v>
      </c>
      <c r="Q158" s="6">
        <f>YEAR(tblSale[[#This Row],[Ngày]])</f>
        <v>2023</v>
      </c>
    </row>
    <row r="159" spans="2:17" ht="14.25" customHeight="1" x14ac:dyDescent="0.25">
      <c r="B159" s="3">
        <v>45130</v>
      </c>
      <c r="C159" s="2" t="s">
        <v>84</v>
      </c>
      <c r="D159" s="2">
        <v>7</v>
      </c>
      <c r="E159" s="2" t="s">
        <v>110</v>
      </c>
      <c r="F159" s="2" t="s">
        <v>111</v>
      </c>
      <c r="G159" s="2">
        <v>0</v>
      </c>
      <c r="H159" s="4" t="str">
        <f>VLOOKUP(tblSale[[#This Row],[Mã SP]],tblData[#All],2,0)</f>
        <v>Sản phẩm 36</v>
      </c>
      <c r="I159" s="4" t="str">
        <f>VLOOKUP(tblSale[[#This Row],[Mã SP]],tblData[#All],3,0)</f>
        <v>Danh Mục 04</v>
      </c>
      <c r="J159" s="4" t="str">
        <f>VLOOKUP(tblSale[[#This Row],[Mã SP]],tblData[#All],4,0)</f>
        <v>Kg</v>
      </c>
      <c r="K159" s="4">
        <f>VLOOKUP(tblSale[[#This Row],[Mã SP]],tblData[#All],5,0)</f>
        <v>86</v>
      </c>
      <c r="L159" s="4">
        <f>VLOOKUP(tblSale[[#This Row],[Mã SP]],tblData[#All],6,0)</f>
        <v>98.3</v>
      </c>
      <c r="M159" s="6">
        <f>tblSale[[#This Row],[Số Lượng]]*tblSale[[#This Row],[Giá Mua]]</f>
        <v>602</v>
      </c>
      <c r="N159" s="6">
        <f>tblSale[[#This Row],[Số Lượng]]*tblSale[[#This Row],[Giá Bán]]*(100%-tblSale[[#This Row],[% Giảm Giá]])</f>
        <v>688.1</v>
      </c>
      <c r="O159" s="6">
        <f>DAY(tblSale[[#This Row],[Ngày]])</f>
        <v>23</v>
      </c>
      <c r="P159" s="6" t="str">
        <f>TEXT(tblSale[[#This Row],[Ngày]],"MMM")</f>
        <v>Jul</v>
      </c>
      <c r="Q159" s="6">
        <f>YEAR(tblSale[[#This Row],[Ngày]])</f>
        <v>2023</v>
      </c>
    </row>
    <row r="160" spans="2:17" ht="14.25" customHeight="1" x14ac:dyDescent="0.25">
      <c r="B160" s="3">
        <v>45130</v>
      </c>
      <c r="C160" s="2" t="s">
        <v>86</v>
      </c>
      <c r="D160" s="2">
        <v>8</v>
      </c>
      <c r="E160" s="2" t="s">
        <v>114</v>
      </c>
      <c r="F160" s="2" t="s">
        <v>111</v>
      </c>
      <c r="G160" s="2">
        <v>0</v>
      </c>
      <c r="H160" s="4" t="str">
        <f>VLOOKUP(tblSale[[#This Row],[Mã SP]],tblData[#All],2,0)</f>
        <v>Sản phẩm 37</v>
      </c>
      <c r="I160" s="4" t="str">
        <f>VLOOKUP(tblSale[[#This Row],[Mã SP]],tblData[#All],3,0)</f>
        <v>Danh Mục 05</v>
      </c>
      <c r="J160" s="4" t="str">
        <f>VLOOKUP(tblSale[[#This Row],[Mã SP]],tblData[#All],4,0)</f>
        <v>Kg</v>
      </c>
      <c r="K160" s="4">
        <f>VLOOKUP(tblSale[[#This Row],[Mã SP]],tblData[#All],5,0)</f>
        <v>67</v>
      </c>
      <c r="L160" s="4">
        <f>VLOOKUP(tblSale[[#This Row],[Mã SP]],tblData[#All],6,0)</f>
        <v>88.76</v>
      </c>
      <c r="M160" s="6">
        <f>tblSale[[#This Row],[Số Lượng]]*tblSale[[#This Row],[Giá Mua]]</f>
        <v>536</v>
      </c>
      <c r="N160" s="6">
        <f>tblSale[[#This Row],[Số Lượng]]*tblSale[[#This Row],[Giá Bán]]*(100%-tblSale[[#This Row],[% Giảm Giá]])</f>
        <v>710.08</v>
      </c>
      <c r="O160" s="6">
        <f>DAY(tblSale[[#This Row],[Ngày]])</f>
        <v>23</v>
      </c>
      <c r="P160" s="6" t="str">
        <f>TEXT(tblSale[[#This Row],[Ngày]],"MMM")</f>
        <v>Jul</v>
      </c>
      <c r="Q160" s="6">
        <f>YEAR(tblSale[[#This Row],[Ngày]])</f>
        <v>2023</v>
      </c>
    </row>
    <row r="161" spans="2:17" ht="14.25" customHeight="1" x14ac:dyDescent="0.25">
      <c r="B161" s="3">
        <v>45131</v>
      </c>
      <c r="C161" s="2" t="s">
        <v>26</v>
      </c>
      <c r="D161" s="2">
        <v>4</v>
      </c>
      <c r="E161" s="2" t="s">
        <v>112</v>
      </c>
      <c r="F161" s="2" t="s">
        <v>113</v>
      </c>
      <c r="G161" s="2">
        <v>0</v>
      </c>
      <c r="H161" s="4" t="str">
        <f>VLOOKUP(tblSale[[#This Row],[Mã SP]],tblData[#All],2,0)</f>
        <v>Sản phẩm 09</v>
      </c>
      <c r="I161" s="4" t="str">
        <f>VLOOKUP(tblSale[[#This Row],[Mã SP]],tblData[#All],3,0)</f>
        <v>Danh Mục 01</v>
      </c>
      <c r="J161" s="4" t="str">
        <f>VLOOKUP(tblSale[[#This Row],[Mã SP]],tblData[#All],4,0)</f>
        <v>m</v>
      </c>
      <c r="K161" s="4">
        <f>VLOOKUP(tblSale[[#This Row],[Mã SP]],tblData[#All],5,0)</f>
        <v>6</v>
      </c>
      <c r="L161" s="4">
        <f>VLOOKUP(tblSale[[#This Row],[Mã SP]],tblData[#All],6,0)</f>
        <v>7.8599999999999994</v>
      </c>
      <c r="M161" s="6">
        <f>tblSale[[#This Row],[Số Lượng]]*tblSale[[#This Row],[Giá Mua]]</f>
        <v>24</v>
      </c>
      <c r="N161" s="6">
        <f>tblSale[[#This Row],[Số Lượng]]*tblSale[[#This Row],[Giá Bán]]*(100%-tblSale[[#This Row],[% Giảm Giá]])</f>
        <v>31.439999999999998</v>
      </c>
      <c r="O161" s="6">
        <f>DAY(tblSale[[#This Row],[Ngày]])</f>
        <v>24</v>
      </c>
      <c r="P161" s="6" t="str">
        <f>TEXT(tblSale[[#This Row],[Ngày]],"MMM")</f>
        <v>Jul</v>
      </c>
      <c r="Q161" s="6">
        <f>YEAR(tblSale[[#This Row],[Ngày]])</f>
        <v>2023</v>
      </c>
    </row>
    <row r="162" spans="2:17" ht="14.25" customHeight="1" x14ac:dyDescent="0.25">
      <c r="B162" s="3">
        <v>45136</v>
      </c>
      <c r="C162" s="2" t="s">
        <v>101</v>
      </c>
      <c r="D162" s="2">
        <v>15</v>
      </c>
      <c r="E162" s="2" t="s">
        <v>112</v>
      </c>
      <c r="F162" s="2" t="s">
        <v>113</v>
      </c>
      <c r="G162" s="2">
        <v>0</v>
      </c>
      <c r="H162" s="4" t="str">
        <f>VLOOKUP(tblSale[[#This Row],[Mã SP]],tblData[#All],2,0)</f>
        <v>Sản phẩm 44</v>
      </c>
      <c r="I162" s="4" t="str">
        <f>VLOOKUP(tblSale[[#This Row],[Mã SP]],tblData[#All],3,0)</f>
        <v>Danh Mục 05</v>
      </c>
      <c r="J162" s="4" t="str">
        <f>VLOOKUP(tblSale[[#This Row],[Mã SP]],tblData[#All],4,0)</f>
        <v>Kg</v>
      </c>
      <c r="K162" s="4">
        <f>VLOOKUP(tblSale[[#This Row],[Mã SP]],tblData[#All],5,0)</f>
        <v>76</v>
      </c>
      <c r="L162" s="4">
        <f>VLOOKUP(tblSale[[#This Row],[Mã SP]],tblData[#All],6,0)</f>
        <v>83.08</v>
      </c>
      <c r="M162" s="6">
        <f>tblSale[[#This Row],[Số Lượng]]*tblSale[[#This Row],[Giá Mua]]</f>
        <v>1140</v>
      </c>
      <c r="N162" s="6">
        <f>tblSale[[#This Row],[Số Lượng]]*tblSale[[#This Row],[Giá Bán]]*(100%-tblSale[[#This Row],[% Giảm Giá]])</f>
        <v>1246.2</v>
      </c>
      <c r="O162" s="6">
        <f>DAY(tblSale[[#This Row],[Ngày]])</f>
        <v>29</v>
      </c>
      <c r="P162" s="6" t="str">
        <f>TEXT(tblSale[[#This Row],[Ngày]],"MMM")</f>
        <v>Jul</v>
      </c>
      <c r="Q162" s="6">
        <f>YEAR(tblSale[[#This Row],[Ngày]])</f>
        <v>2023</v>
      </c>
    </row>
    <row r="163" spans="2:17" ht="14.25" customHeight="1" x14ac:dyDescent="0.25">
      <c r="B163" s="3">
        <v>45139</v>
      </c>
      <c r="C163" s="2" t="s">
        <v>6</v>
      </c>
      <c r="D163" s="2">
        <v>11</v>
      </c>
      <c r="E163" s="2" t="s">
        <v>114</v>
      </c>
      <c r="F163" s="2" t="s">
        <v>113</v>
      </c>
      <c r="G163" s="2">
        <v>0</v>
      </c>
      <c r="H163" s="4" t="str">
        <f>VLOOKUP(tblSale[[#This Row],[Mã SP]],tblData[#All],2,0)</f>
        <v>Sản phẩm 01</v>
      </c>
      <c r="I163" s="4" t="str">
        <f>VLOOKUP(tblSale[[#This Row],[Mã SP]],tblData[#All],3,0)</f>
        <v>Danh Mục 01</v>
      </c>
      <c r="J163" s="4" t="str">
        <f>VLOOKUP(tblSale[[#This Row],[Mã SP]],tblData[#All],4,0)</f>
        <v>Kg</v>
      </c>
      <c r="K163" s="4">
        <f>VLOOKUP(tblSale[[#This Row],[Mã SP]],tblData[#All],5,0)</f>
        <v>96</v>
      </c>
      <c r="L163" s="4">
        <f>VLOOKUP(tblSale[[#This Row],[Mã SP]],tblData[#All],6,0)</f>
        <v>108.88</v>
      </c>
      <c r="M163" s="6">
        <f>tblSale[[#This Row],[Số Lượng]]*tblSale[[#This Row],[Giá Mua]]</f>
        <v>1056</v>
      </c>
      <c r="N163" s="6">
        <f>tblSale[[#This Row],[Số Lượng]]*tblSale[[#This Row],[Giá Bán]]*(100%-tblSale[[#This Row],[% Giảm Giá]])</f>
        <v>1197.6799999999998</v>
      </c>
      <c r="O163" s="6">
        <f>DAY(tblSale[[#This Row],[Ngày]])</f>
        <v>1</v>
      </c>
      <c r="P163" s="6" t="str">
        <f>TEXT(tblSale[[#This Row],[Ngày]],"MMM")</f>
        <v>Aug</v>
      </c>
      <c r="Q163" s="6">
        <f>YEAR(tblSale[[#This Row],[Ngày]])</f>
        <v>2023</v>
      </c>
    </row>
    <row r="164" spans="2:17" ht="14.25" customHeight="1" x14ac:dyDescent="0.25">
      <c r="B164" s="3">
        <v>45140</v>
      </c>
      <c r="C164" s="2" t="s">
        <v>57</v>
      </c>
      <c r="D164" s="2">
        <v>3</v>
      </c>
      <c r="E164" s="2" t="s">
        <v>114</v>
      </c>
      <c r="F164" s="2" t="s">
        <v>111</v>
      </c>
      <c r="G164" s="2">
        <v>0</v>
      </c>
      <c r="H164" s="4" t="str">
        <f>VLOOKUP(tblSale[[#This Row],[Mã SP]],tblData[#All],2,0)</f>
        <v>Sản phẩm 23</v>
      </c>
      <c r="I164" s="4" t="str">
        <f>VLOOKUP(tblSale[[#This Row],[Mã SP]],tblData[#All],3,0)</f>
        <v>Danh Mục 03</v>
      </c>
      <c r="J164" s="4" t="str">
        <f>VLOOKUP(tblSale[[#This Row],[Mã SP]],tblData[#All],4,0)</f>
        <v>Chiếc</v>
      </c>
      <c r="K164" s="4">
        <f>VLOOKUP(tblSale[[#This Row],[Mã SP]],tblData[#All],5,0)</f>
        <v>145</v>
      </c>
      <c r="L164" s="4">
        <f>VLOOKUP(tblSale[[#This Row],[Mã SP]],tblData[#All],6,0)</f>
        <v>148.46</v>
      </c>
      <c r="M164" s="6">
        <f>tblSale[[#This Row],[Số Lượng]]*tblSale[[#This Row],[Giá Mua]]</f>
        <v>435</v>
      </c>
      <c r="N164" s="6">
        <f>tblSale[[#This Row],[Số Lượng]]*tblSale[[#This Row],[Giá Bán]]*(100%-tblSale[[#This Row],[% Giảm Giá]])</f>
        <v>445.38</v>
      </c>
      <c r="O164" s="6">
        <f>DAY(tblSale[[#This Row],[Ngày]])</f>
        <v>2</v>
      </c>
      <c r="P164" s="6" t="str">
        <f>TEXT(tblSale[[#This Row],[Ngày]],"MMM")</f>
        <v>Aug</v>
      </c>
      <c r="Q164" s="6">
        <f>YEAR(tblSale[[#This Row],[Ngày]])</f>
        <v>2023</v>
      </c>
    </row>
    <row r="165" spans="2:17" ht="14.25" customHeight="1" x14ac:dyDescent="0.25">
      <c r="B165" s="3">
        <v>45141</v>
      </c>
      <c r="C165" s="2" t="s">
        <v>55</v>
      </c>
      <c r="D165" s="2">
        <v>13</v>
      </c>
      <c r="E165" s="2" t="s">
        <v>112</v>
      </c>
      <c r="F165" s="2" t="s">
        <v>111</v>
      </c>
      <c r="G165" s="2">
        <v>0</v>
      </c>
      <c r="H165" s="4" t="str">
        <f>VLOOKUP(tblSale[[#This Row],[Mã SP]],tblData[#All],2,0)</f>
        <v>Sản phẩm 22</v>
      </c>
      <c r="I165" s="4" t="str">
        <f>VLOOKUP(tblSale[[#This Row],[Mã SP]],tblData[#All],3,0)</f>
        <v>Danh Mục 03</v>
      </c>
      <c r="J165" s="4" t="str">
        <f>VLOOKUP(tblSale[[#This Row],[Mã SP]],tblData[#All],4,0)</f>
        <v>Chiếc</v>
      </c>
      <c r="K165" s="4">
        <f>VLOOKUP(tblSale[[#This Row],[Mã SP]],tblData[#All],5,0)</f>
        <v>127</v>
      </c>
      <c r="L165" s="4">
        <f>VLOOKUP(tblSale[[#This Row],[Mã SP]],tblData[#All],6,0)</f>
        <v>135.57</v>
      </c>
      <c r="M165" s="6">
        <f>tblSale[[#This Row],[Số Lượng]]*tblSale[[#This Row],[Giá Mua]]</f>
        <v>1651</v>
      </c>
      <c r="N165" s="6">
        <f>tblSale[[#This Row],[Số Lượng]]*tblSale[[#This Row],[Giá Bán]]*(100%-tblSale[[#This Row],[% Giảm Giá]])</f>
        <v>1762.4099999999999</v>
      </c>
      <c r="O165" s="6">
        <f>DAY(tblSale[[#This Row],[Ngày]])</f>
        <v>3</v>
      </c>
      <c r="P165" s="6" t="str">
        <f>TEXT(tblSale[[#This Row],[Ngày]],"MMM")</f>
        <v>Aug</v>
      </c>
      <c r="Q165" s="6">
        <f>YEAR(tblSale[[#This Row],[Ngày]])</f>
        <v>2023</v>
      </c>
    </row>
    <row r="166" spans="2:17" ht="14.25" customHeight="1" x14ac:dyDescent="0.25">
      <c r="B166" s="3">
        <v>45141</v>
      </c>
      <c r="C166" s="2" t="s">
        <v>80</v>
      </c>
      <c r="D166" s="2">
        <v>12</v>
      </c>
      <c r="E166" s="2" t="s">
        <v>112</v>
      </c>
      <c r="F166" s="2" t="s">
        <v>111</v>
      </c>
      <c r="G166" s="2">
        <v>0</v>
      </c>
      <c r="H166" s="4" t="str">
        <f>VLOOKUP(tblSale[[#This Row],[Mã SP]],tblData[#All],2,0)</f>
        <v>Sản phẩm 34</v>
      </c>
      <c r="I166" s="4" t="str">
        <f>VLOOKUP(tblSale[[#This Row],[Mã SP]],tblData[#All],3,0)</f>
        <v>Danh Mục 04</v>
      </c>
      <c r="J166" s="4" t="str">
        <f>VLOOKUP(tblSale[[#This Row],[Mã SP]],tblData[#All],4,0)</f>
        <v>Cái</v>
      </c>
      <c r="K166" s="4">
        <f>VLOOKUP(tblSale[[#This Row],[Mã SP]],tblData[#All],5,0)</f>
        <v>57</v>
      </c>
      <c r="L166" s="4">
        <f>VLOOKUP(tblSale[[#This Row],[Mã SP]],tblData[#All],6,0)</f>
        <v>56.3</v>
      </c>
      <c r="M166" s="6">
        <f>tblSale[[#This Row],[Số Lượng]]*tblSale[[#This Row],[Giá Mua]]</f>
        <v>684</v>
      </c>
      <c r="N166" s="6">
        <f>tblSale[[#This Row],[Số Lượng]]*tblSale[[#This Row],[Giá Bán]]*(100%-tblSale[[#This Row],[% Giảm Giá]])</f>
        <v>675.59999999999991</v>
      </c>
      <c r="O166" s="6">
        <f>DAY(tblSale[[#This Row],[Ngày]])</f>
        <v>3</v>
      </c>
      <c r="P166" s="6" t="str">
        <f>TEXT(tblSale[[#This Row],[Ngày]],"MMM")</f>
        <v>Aug</v>
      </c>
      <c r="Q166" s="6">
        <f>YEAR(tblSale[[#This Row],[Ngày]])</f>
        <v>2023</v>
      </c>
    </row>
    <row r="167" spans="2:17" ht="14.25" customHeight="1" x14ac:dyDescent="0.25">
      <c r="B167" s="3">
        <v>45143</v>
      </c>
      <c r="C167" s="2" t="s">
        <v>68</v>
      </c>
      <c r="D167" s="2">
        <v>14</v>
      </c>
      <c r="E167" s="2" t="s">
        <v>114</v>
      </c>
      <c r="F167" s="2" t="s">
        <v>113</v>
      </c>
      <c r="G167" s="2">
        <v>0</v>
      </c>
      <c r="H167" s="4" t="str">
        <f>VLOOKUP(tblSale[[#This Row],[Mã SP]],tblData[#All],2,0)</f>
        <v>Sản phẩm 28</v>
      </c>
      <c r="I167" s="4" t="str">
        <f>VLOOKUP(tblSale[[#This Row],[Mã SP]],tblData[#All],3,0)</f>
        <v>Danh Mục 04</v>
      </c>
      <c r="J167" s="4" t="str">
        <f>VLOOKUP(tblSale[[#This Row],[Mã SP]],tblData[#All],4,0)</f>
        <v>m</v>
      </c>
      <c r="K167" s="4">
        <f>VLOOKUP(tblSale[[#This Row],[Mã SP]],tblData[#All],5,0)</f>
        <v>37</v>
      </c>
      <c r="L167" s="4">
        <f>VLOOKUP(tblSale[[#This Row],[Mã SP]],tblData[#All],6,0)</f>
        <v>39.81</v>
      </c>
      <c r="M167" s="6">
        <f>tblSale[[#This Row],[Số Lượng]]*tblSale[[#This Row],[Giá Mua]]</f>
        <v>518</v>
      </c>
      <c r="N167" s="6">
        <f>tblSale[[#This Row],[Số Lượng]]*tblSale[[#This Row],[Giá Bán]]*(100%-tblSale[[#This Row],[% Giảm Giá]])</f>
        <v>557.34</v>
      </c>
      <c r="O167" s="6">
        <f>DAY(tblSale[[#This Row],[Ngày]])</f>
        <v>5</v>
      </c>
      <c r="P167" s="6" t="str">
        <f>TEXT(tblSale[[#This Row],[Ngày]],"MMM")</f>
        <v>Aug</v>
      </c>
      <c r="Q167" s="6">
        <f>YEAR(tblSale[[#This Row],[Ngày]])</f>
        <v>2023</v>
      </c>
    </row>
    <row r="168" spans="2:17" ht="14.25" customHeight="1" x14ac:dyDescent="0.25">
      <c r="B168" s="3">
        <v>45144</v>
      </c>
      <c r="C168" s="2" t="s">
        <v>86</v>
      </c>
      <c r="D168" s="2">
        <v>1</v>
      </c>
      <c r="E168" s="2" t="s">
        <v>110</v>
      </c>
      <c r="F168" s="2" t="s">
        <v>113</v>
      </c>
      <c r="G168" s="2">
        <v>0</v>
      </c>
      <c r="H168" s="4" t="str">
        <f>VLOOKUP(tblSale[[#This Row],[Mã SP]],tblData[#All],2,0)</f>
        <v>Sản phẩm 37</v>
      </c>
      <c r="I168" s="4" t="str">
        <f>VLOOKUP(tblSale[[#This Row],[Mã SP]],tblData[#All],3,0)</f>
        <v>Danh Mục 05</v>
      </c>
      <c r="J168" s="4" t="str">
        <f>VLOOKUP(tblSale[[#This Row],[Mã SP]],tblData[#All],4,0)</f>
        <v>Kg</v>
      </c>
      <c r="K168" s="4">
        <f>VLOOKUP(tblSale[[#This Row],[Mã SP]],tblData[#All],5,0)</f>
        <v>67</v>
      </c>
      <c r="L168" s="4">
        <f>VLOOKUP(tblSale[[#This Row],[Mã SP]],tblData[#All],6,0)</f>
        <v>88.76</v>
      </c>
      <c r="M168" s="6">
        <f>tblSale[[#This Row],[Số Lượng]]*tblSale[[#This Row],[Giá Mua]]</f>
        <v>67</v>
      </c>
      <c r="N168" s="6">
        <f>tblSale[[#This Row],[Số Lượng]]*tblSale[[#This Row],[Giá Bán]]*(100%-tblSale[[#This Row],[% Giảm Giá]])</f>
        <v>88.76</v>
      </c>
      <c r="O168" s="6">
        <f>DAY(tblSale[[#This Row],[Ngày]])</f>
        <v>6</v>
      </c>
      <c r="P168" s="6" t="str">
        <f>TEXT(tblSale[[#This Row],[Ngày]],"MMM")</f>
        <v>Aug</v>
      </c>
      <c r="Q168" s="6">
        <f>YEAR(tblSale[[#This Row],[Ngày]])</f>
        <v>2023</v>
      </c>
    </row>
    <row r="169" spans="2:17" ht="14.25" customHeight="1" x14ac:dyDescent="0.25">
      <c r="B169" s="3">
        <v>45148</v>
      </c>
      <c r="C169" s="2" t="s">
        <v>17</v>
      </c>
      <c r="D169" s="2">
        <v>4</v>
      </c>
      <c r="E169" s="2" t="s">
        <v>110</v>
      </c>
      <c r="F169" s="2" t="s">
        <v>113</v>
      </c>
      <c r="G169" s="2">
        <v>0</v>
      </c>
      <c r="H169" s="4" t="str">
        <f>VLOOKUP(tblSale[[#This Row],[Mã SP]],tblData[#All],2,0)</f>
        <v>Sản phẩm 05</v>
      </c>
      <c r="I169" s="4" t="str">
        <f>VLOOKUP(tblSale[[#This Row],[Mã SP]],tblData[#All],3,0)</f>
        <v>Danh Mục 01</v>
      </c>
      <c r="J169" s="4" t="str">
        <f>VLOOKUP(tblSale[[#This Row],[Mã SP]],tblData[#All],4,0)</f>
        <v>Chiếc</v>
      </c>
      <c r="K169" s="4">
        <f>VLOOKUP(tblSale[[#This Row],[Mã SP]],tblData[#All],5,0)</f>
        <v>134</v>
      </c>
      <c r="L169" s="4">
        <f>VLOOKUP(tblSale[[#This Row],[Mã SP]],tblData[#All],6,0)</f>
        <v>156.61000000000001</v>
      </c>
      <c r="M169" s="6">
        <f>tblSale[[#This Row],[Số Lượng]]*tblSale[[#This Row],[Giá Mua]]</f>
        <v>536</v>
      </c>
      <c r="N169" s="6">
        <f>tblSale[[#This Row],[Số Lượng]]*tblSale[[#This Row],[Giá Bán]]*(100%-tblSale[[#This Row],[% Giảm Giá]])</f>
        <v>626.44000000000005</v>
      </c>
      <c r="O169" s="6">
        <f>DAY(tblSale[[#This Row],[Ngày]])</f>
        <v>10</v>
      </c>
      <c r="P169" s="6" t="str">
        <f>TEXT(tblSale[[#This Row],[Ngày]],"MMM")</f>
        <v>Aug</v>
      </c>
      <c r="Q169" s="6">
        <f>YEAR(tblSale[[#This Row],[Ngày]])</f>
        <v>2023</v>
      </c>
    </row>
    <row r="170" spans="2:17" ht="14.25" customHeight="1" x14ac:dyDescent="0.25">
      <c r="B170" s="3">
        <v>45148</v>
      </c>
      <c r="C170" s="2" t="s">
        <v>101</v>
      </c>
      <c r="D170" s="2">
        <v>10</v>
      </c>
      <c r="E170" s="2" t="s">
        <v>112</v>
      </c>
      <c r="F170" s="2" t="s">
        <v>113</v>
      </c>
      <c r="G170" s="2">
        <v>0</v>
      </c>
      <c r="H170" s="4" t="str">
        <f>VLOOKUP(tblSale[[#This Row],[Mã SP]],tblData[#All],2,0)</f>
        <v>Sản phẩm 44</v>
      </c>
      <c r="I170" s="4" t="str">
        <f>VLOOKUP(tblSale[[#This Row],[Mã SP]],tblData[#All],3,0)</f>
        <v>Danh Mục 05</v>
      </c>
      <c r="J170" s="4" t="str">
        <f>VLOOKUP(tblSale[[#This Row],[Mã SP]],tblData[#All],4,0)</f>
        <v>Kg</v>
      </c>
      <c r="K170" s="4">
        <f>VLOOKUP(tblSale[[#This Row],[Mã SP]],tblData[#All],5,0)</f>
        <v>76</v>
      </c>
      <c r="L170" s="4">
        <f>VLOOKUP(tblSale[[#This Row],[Mã SP]],tblData[#All],6,0)</f>
        <v>83.08</v>
      </c>
      <c r="M170" s="6">
        <f>tblSale[[#This Row],[Số Lượng]]*tblSale[[#This Row],[Giá Mua]]</f>
        <v>760</v>
      </c>
      <c r="N170" s="6">
        <f>tblSale[[#This Row],[Số Lượng]]*tblSale[[#This Row],[Giá Bán]]*(100%-tblSale[[#This Row],[% Giảm Giá]])</f>
        <v>830.8</v>
      </c>
      <c r="O170" s="6">
        <f>DAY(tblSale[[#This Row],[Ngày]])</f>
        <v>10</v>
      </c>
      <c r="P170" s="6" t="str">
        <f>TEXT(tblSale[[#This Row],[Ngày]],"MMM")</f>
        <v>Aug</v>
      </c>
      <c r="Q170" s="6">
        <f>YEAR(tblSale[[#This Row],[Ngày]])</f>
        <v>2023</v>
      </c>
    </row>
    <row r="171" spans="2:17" ht="14.25" customHeight="1" x14ac:dyDescent="0.25">
      <c r="B171" s="3">
        <v>45148</v>
      </c>
      <c r="C171" s="2" t="s">
        <v>20</v>
      </c>
      <c r="D171" s="2">
        <v>6</v>
      </c>
      <c r="E171" s="2" t="s">
        <v>114</v>
      </c>
      <c r="F171" s="2" t="s">
        <v>113</v>
      </c>
      <c r="G171" s="2">
        <v>0</v>
      </c>
      <c r="H171" s="4" t="str">
        <f>VLOOKUP(tblSale[[#This Row],[Mã SP]],tblData[#All],2,0)</f>
        <v>Sản phẩm 06</v>
      </c>
      <c r="I171" s="4" t="str">
        <f>VLOOKUP(tblSale[[#This Row],[Mã SP]],tblData[#All],3,0)</f>
        <v>Danh Mục 01</v>
      </c>
      <c r="J171" s="4" t="str">
        <f>VLOOKUP(tblSale[[#This Row],[Mã SP]],tblData[#All],4,0)</f>
        <v>Kg</v>
      </c>
      <c r="K171" s="4">
        <f>VLOOKUP(tblSale[[#This Row],[Mã SP]],tblData[#All],5,0)</f>
        <v>75</v>
      </c>
      <c r="L171" s="4">
        <f>VLOOKUP(tblSale[[#This Row],[Mã SP]],tblData[#All],6,0)</f>
        <v>89.5</v>
      </c>
      <c r="M171" s="6">
        <f>tblSale[[#This Row],[Số Lượng]]*tblSale[[#This Row],[Giá Mua]]</f>
        <v>450</v>
      </c>
      <c r="N171" s="6">
        <f>tblSale[[#This Row],[Số Lượng]]*tblSale[[#This Row],[Giá Bán]]*(100%-tblSale[[#This Row],[% Giảm Giá]])</f>
        <v>537</v>
      </c>
      <c r="O171" s="6">
        <f>DAY(tblSale[[#This Row],[Ngày]])</f>
        <v>10</v>
      </c>
      <c r="P171" s="6" t="str">
        <f>TEXT(tblSale[[#This Row],[Ngày]],"MMM")</f>
        <v>Aug</v>
      </c>
      <c r="Q171" s="6">
        <f>YEAR(tblSale[[#This Row],[Ngày]])</f>
        <v>2023</v>
      </c>
    </row>
    <row r="172" spans="2:17" ht="14.25" customHeight="1" x14ac:dyDescent="0.25">
      <c r="B172" s="3">
        <v>45149</v>
      </c>
      <c r="C172" s="2" t="s">
        <v>57</v>
      </c>
      <c r="D172" s="2">
        <v>4</v>
      </c>
      <c r="E172" s="2" t="s">
        <v>114</v>
      </c>
      <c r="F172" s="2" t="s">
        <v>111</v>
      </c>
      <c r="G172" s="2">
        <v>0</v>
      </c>
      <c r="H172" s="4" t="str">
        <f>VLOOKUP(tblSale[[#This Row],[Mã SP]],tblData[#All],2,0)</f>
        <v>Sản phẩm 23</v>
      </c>
      <c r="I172" s="4" t="str">
        <f>VLOOKUP(tblSale[[#This Row],[Mã SP]],tblData[#All],3,0)</f>
        <v>Danh Mục 03</v>
      </c>
      <c r="J172" s="4" t="str">
        <f>VLOOKUP(tblSale[[#This Row],[Mã SP]],tblData[#All],4,0)</f>
        <v>Chiếc</v>
      </c>
      <c r="K172" s="4">
        <f>VLOOKUP(tblSale[[#This Row],[Mã SP]],tblData[#All],5,0)</f>
        <v>145</v>
      </c>
      <c r="L172" s="4">
        <f>VLOOKUP(tblSale[[#This Row],[Mã SP]],tblData[#All],6,0)</f>
        <v>148.46</v>
      </c>
      <c r="M172" s="6">
        <f>tblSale[[#This Row],[Số Lượng]]*tblSale[[#This Row],[Giá Mua]]</f>
        <v>580</v>
      </c>
      <c r="N172" s="6">
        <f>tblSale[[#This Row],[Số Lượng]]*tblSale[[#This Row],[Giá Bán]]*(100%-tblSale[[#This Row],[% Giảm Giá]])</f>
        <v>593.84</v>
      </c>
      <c r="O172" s="6">
        <f>DAY(tblSale[[#This Row],[Ngày]])</f>
        <v>11</v>
      </c>
      <c r="P172" s="6" t="str">
        <f>TEXT(tblSale[[#This Row],[Ngày]],"MMM")</f>
        <v>Aug</v>
      </c>
      <c r="Q172" s="6">
        <f>YEAR(tblSale[[#This Row],[Ngày]])</f>
        <v>2023</v>
      </c>
    </row>
    <row r="173" spans="2:17" ht="14.25" customHeight="1" x14ac:dyDescent="0.25">
      <c r="B173" s="3">
        <v>45151</v>
      </c>
      <c r="C173" s="2" t="s">
        <v>32</v>
      </c>
      <c r="D173" s="2">
        <v>13</v>
      </c>
      <c r="E173" s="2" t="s">
        <v>114</v>
      </c>
      <c r="F173" s="2" t="s">
        <v>111</v>
      </c>
      <c r="G173" s="2">
        <v>0</v>
      </c>
      <c r="H173" s="4" t="str">
        <f>VLOOKUP(tblSale[[#This Row],[Mã SP]],tblData[#All],2,0)</f>
        <v>Sản phẩm 11</v>
      </c>
      <c r="I173" s="4" t="str">
        <f>VLOOKUP(tblSale[[#This Row],[Mã SP]],tblData[#All],3,0)</f>
        <v>Danh Mục 02</v>
      </c>
      <c r="J173" s="4" t="str">
        <f>VLOOKUP(tblSale[[#This Row],[Mã SP]],tblData[#All],4,0)</f>
        <v>Cái</v>
      </c>
      <c r="K173" s="4">
        <f>VLOOKUP(tblSale[[#This Row],[Mã SP]],tblData[#All],5,0)</f>
        <v>43</v>
      </c>
      <c r="L173" s="4">
        <f>VLOOKUP(tblSale[[#This Row],[Mã SP]],tblData[#All],6,0)</f>
        <v>48.4</v>
      </c>
      <c r="M173" s="6">
        <f>tblSale[[#This Row],[Số Lượng]]*tblSale[[#This Row],[Giá Mua]]</f>
        <v>559</v>
      </c>
      <c r="N173" s="6">
        <f>tblSale[[#This Row],[Số Lượng]]*tblSale[[#This Row],[Giá Bán]]*(100%-tblSale[[#This Row],[% Giảm Giá]])</f>
        <v>629.19999999999993</v>
      </c>
      <c r="O173" s="6">
        <f>DAY(tblSale[[#This Row],[Ngày]])</f>
        <v>13</v>
      </c>
      <c r="P173" s="6" t="str">
        <f>TEXT(tblSale[[#This Row],[Ngày]],"MMM")</f>
        <v>Aug</v>
      </c>
      <c r="Q173" s="6">
        <f>YEAR(tblSale[[#This Row],[Ngày]])</f>
        <v>2023</v>
      </c>
    </row>
    <row r="174" spans="2:17" ht="14.25" customHeight="1" x14ac:dyDescent="0.25">
      <c r="B174" s="3">
        <v>45151</v>
      </c>
      <c r="C174" s="2" t="s">
        <v>66</v>
      </c>
      <c r="D174" s="2">
        <v>9</v>
      </c>
      <c r="E174" s="2" t="s">
        <v>114</v>
      </c>
      <c r="F174" s="2" t="s">
        <v>111</v>
      </c>
      <c r="G174" s="2">
        <v>0</v>
      </c>
      <c r="H174" s="4" t="str">
        <f>VLOOKUP(tblSale[[#This Row],[Mã SP]],tblData[#All],2,0)</f>
        <v>Sản phẩm 27</v>
      </c>
      <c r="I174" s="4" t="str">
        <f>VLOOKUP(tblSale[[#This Row],[Mã SP]],tblData[#All],3,0)</f>
        <v>Danh Mục 04</v>
      </c>
      <c r="J174" s="4" t="str">
        <f>VLOOKUP(tblSale[[#This Row],[Mã SP]],tblData[#All],4,0)</f>
        <v>Cái</v>
      </c>
      <c r="K174" s="4">
        <f>VLOOKUP(tblSale[[#This Row],[Mã SP]],tblData[#All],5,0)</f>
        <v>48</v>
      </c>
      <c r="L174" s="4">
        <f>VLOOKUP(tblSale[[#This Row],[Mã SP]],tblData[#All],6,0)</f>
        <v>55.120000000000005</v>
      </c>
      <c r="M174" s="6">
        <f>tblSale[[#This Row],[Số Lượng]]*tblSale[[#This Row],[Giá Mua]]</f>
        <v>432</v>
      </c>
      <c r="N174" s="6">
        <f>tblSale[[#This Row],[Số Lượng]]*tblSale[[#This Row],[Giá Bán]]*(100%-tblSale[[#This Row],[% Giảm Giá]])</f>
        <v>496.08000000000004</v>
      </c>
      <c r="O174" s="6">
        <f>DAY(tblSale[[#This Row],[Ngày]])</f>
        <v>13</v>
      </c>
      <c r="P174" s="6" t="str">
        <f>TEXT(tblSale[[#This Row],[Ngày]],"MMM")</f>
        <v>Aug</v>
      </c>
      <c r="Q174" s="6">
        <f>YEAR(tblSale[[#This Row],[Ngày]])</f>
        <v>2023</v>
      </c>
    </row>
    <row r="175" spans="2:17" ht="14.25" customHeight="1" x14ac:dyDescent="0.25">
      <c r="B175" s="3">
        <v>45154</v>
      </c>
      <c r="C175" s="2" t="s">
        <v>12</v>
      </c>
      <c r="D175" s="2">
        <v>3</v>
      </c>
      <c r="E175" s="2" t="s">
        <v>112</v>
      </c>
      <c r="F175" s="2" t="s">
        <v>111</v>
      </c>
      <c r="G175" s="2">
        <v>0</v>
      </c>
      <c r="H175" s="4" t="str">
        <f>VLOOKUP(tblSale[[#This Row],[Mã SP]],tblData[#All],2,0)</f>
        <v>Sản phẩm 03</v>
      </c>
      <c r="I175" s="4" t="str">
        <f>VLOOKUP(tblSale[[#This Row],[Mã SP]],tblData[#All],3,0)</f>
        <v>Danh Mục 01</v>
      </c>
      <c r="J175" s="4" t="str">
        <f>VLOOKUP(tblSale[[#This Row],[Mã SP]],tblData[#All],4,0)</f>
        <v>Kg</v>
      </c>
      <c r="K175" s="4">
        <f>VLOOKUP(tblSale[[#This Row],[Mã SP]],tblData[#All],5,0)</f>
        <v>74</v>
      </c>
      <c r="L175" s="4">
        <f>VLOOKUP(tblSale[[#This Row],[Mã SP]],tblData[#All],6,0)</f>
        <v>80.94</v>
      </c>
      <c r="M175" s="6">
        <f>tblSale[[#This Row],[Số Lượng]]*tblSale[[#This Row],[Giá Mua]]</f>
        <v>222</v>
      </c>
      <c r="N175" s="6">
        <f>tblSale[[#This Row],[Số Lượng]]*tblSale[[#This Row],[Giá Bán]]*(100%-tblSale[[#This Row],[% Giảm Giá]])</f>
        <v>242.82</v>
      </c>
      <c r="O175" s="6">
        <f>DAY(tblSale[[#This Row],[Ngày]])</f>
        <v>16</v>
      </c>
      <c r="P175" s="6" t="str">
        <f>TEXT(tblSale[[#This Row],[Ngày]],"MMM")</f>
        <v>Aug</v>
      </c>
      <c r="Q175" s="6">
        <f>YEAR(tblSale[[#This Row],[Ngày]])</f>
        <v>2023</v>
      </c>
    </row>
    <row r="176" spans="2:17" ht="14.25" customHeight="1" x14ac:dyDescent="0.25">
      <c r="B176" s="3">
        <v>45156</v>
      </c>
      <c r="C176" s="2" t="s">
        <v>61</v>
      </c>
      <c r="D176" s="2">
        <v>6</v>
      </c>
      <c r="E176" s="2" t="s">
        <v>114</v>
      </c>
      <c r="F176" s="2" t="s">
        <v>111</v>
      </c>
      <c r="G176" s="2">
        <v>0</v>
      </c>
      <c r="H176" s="4" t="str">
        <f>VLOOKUP(tblSale[[#This Row],[Mã SP]],tblData[#All],2,0)</f>
        <v>Sản phẩm 25</v>
      </c>
      <c r="I176" s="4" t="str">
        <f>VLOOKUP(tblSale[[#This Row],[Mã SP]],tblData[#All],3,0)</f>
        <v>Danh Mục 03</v>
      </c>
      <c r="J176" s="4" t="str">
        <f>VLOOKUP(tblSale[[#This Row],[Mã SP]],tblData[#All],4,0)</f>
        <v>m</v>
      </c>
      <c r="K176" s="4">
        <f>VLOOKUP(tblSale[[#This Row],[Mã SP]],tblData[#All],5,0)</f>
        <v>7</v>
      </c>
      <c r="L176" s="4">
        <f>VLOOKUP(tblSale[[#This Row],[Mã SP]],tblData[#All],6,0)</f>
        <v>8.33</v>
      </c>
      <c r="M176" s="6">
        <f>tblSale[[#This Row],[Số Lượng]]*tblSale[[#This Row],[Giá Mua]]</f>
        <v>42</v>
      </c>
      <c r="N176" s="6">
        <f>tblSale[[#This Row],[Số Lượng]]*tblSale[[#This Row],[Giá Bán]]*(100%-tblSale[[#This Row],[% Giảm Giá]])</f>
        <v>49.980000000000004</v>
      </c>
      <c r="O176" s="6">
        <f>DAY(tblSale[[#This Row],[Ngày]])</f>
        <v>18</v>
      </c>
      <c r="P176" s="6" t="str">
        <f>TEXT(tblSale[[#This Row],[Ngày]],"MMM")</f>
        <v>Aug</v>
      </c>
      <c r="Q176" s="6">
        <f>YEAR(tblSale[[#This Row],[Ngày]])</f>
        <v>2023</v>
      </c>
    </row>
    <row r="177" spans="2:17" ht="14.25" customHeight="1" x14ac:dyDescent="0.25">
      <c r="B177" s="3">
        <v>45158</v>
      </c>
      <c r="C177" s="2" t="s">
        <v>50</v>
      </c>
      <c r="D177" s="2">
        <v>15</v>
      </c>
      <c r="E177" s="2" t="s">
        <v>114</v>
      </c>
      <c r="F177" s="2" t="s">
        <v>113</v>
      </c>
      <c r="G177" s="2">
        <v>0</v>
      </c>
      <c r="H177" s="4" t="str">
        <f>VLOOKUP(tblSale[[#This Row],[Mã SP]],tblData[#All],2,0)</f>
        <v>Sản phẩm 20</v>
      </c>
      <c r="I177" s="4" t="str">
        <f>VLOOKUP(tblSale[[#This Row],[Mã SP]],tblData[#All],3,0)</f>
        <v>Danh Mục 03</v>
      </c>
      <c r="J177" s="4" t="str">
        <f>VLOOKUP(tblSale[[#This Row],[Mã SP]],tblData[#All],4,0)</f>
        <v>Cái</v>
      </c>
      <c r="K177" s="4">
        <f>VLOOKUP(tblSale[[#This Row],[Mã SP]],tblData[#All],5,0)</f>
        <v>64</v>
      </c>
      <c r="L177" s="4">
        <f>VLOOKUP(tblSale[[#This Row],[Mã SP]],tblData[#All],6,0)</f>
        <v>77.25</v>
      </c>
      <c r="M177" s="6">
        <f>tblSale[[#This Row],[Số Lượng]]*tblSale[[#This Row],[Giá Mua]]</f>
        <v>960</v>
      </c>
      <c r="N177" s="6">
        <f>tblSale[[#This Row],[Số Lượng]]*tblSale[[#This Row],[Giá Bán]]*(100%-tblSale[[#This Row],[% Giảm Giá]])</f>
        <v>1158.75</v>
      </c>
      <c r="O177" s="6">
        <f>DAY(tblSale[[#This Row],[Ngày]])</f>
        <v>20</v>
      </c>
      <c r="P177" s="6" t="str">
        <f>TEXT(tblSale[[#This Row],[Ngày]],"MMM")</f>
        <v>Aug</v>
      </c>
      <c r="Q177" s="6">
        <f>YEAR(tblSale[[#This Row],[Ngày]])</f>
        <v>2023</v>
      </c>
    </row>
    <row r="178" spans="2:17" ht="14.25" customHeight="1" x14ac:dyDescent="0.25">
      <c r="B178" s="3">
        <v>45158</v>
      </c>
      <c r="C178" s="2" t="s">
        <v>74</v>
      </c>
      <c r="D178" s="2">
        <v>9</v>
      </c>
      <c r="E178" s="2" t="s">
        <v>114</v>
      </c>
      <c r="F178" s="2" t="s">
        <v>111</v>
      </c>
      <c r="G178" s="2">
        <v>0</v>
      </c>
      <c r="H178" s="4" t="str">
        <f>VLOOKUP(tblSale[[#This Row],[Mã SP]],tblData[#All],2,0)</f>
        <v>Sản phẩm 31</v>
      </c>
      <c r="I178" s="4" t="str">
        <f>VLOOKUP(tblSale[[#This Row],[Mã SP]],tblData[#All],3,0)</f>
        <v>Danh Mục 04</v>
      </c>
      <c r="J178" s="4" t="str">
        <f>VLOOKUP(tblSale[[#This Row],[Mã SP]],tblData[#All],4,0)</f>
        <v>Kg</v>
      </c>
      <c r="K178" s="4">
        <f>VLOOKUP(tblSale[[#This Row],[Mã SP]],tblData[#All],5,0)</f>
        <v>95</v>
      </c>
      <c r="L178" s="4">
        <f>VLOOKUP(tblSale[[#This Row],[Mã SP]],tblData[#All],6,0)</f>
        <v>106.16</v>
      </c>
      <c r="M178" s="6">
        <f>tblSale[[#This Row],[Số Lượng]]*tblSale[[#This Row],[Giá Mua]]</f>
        <v>855</v>
      </c>
      <c r="N178" s="6">
        <f>tblSale[[#This Row],[Số Lượng]]*tblSale[[#This Row],[Giá Bán]]*(100%-tblSale[[#This Row],[% Giảm Giá]])</f>
        <v>955.43999999999994</v>
      </c>
      <c r="O178" s="6">
        <f>DAY(tblSale[[#This Row],[Ngày]])</f>
        <v>20</v>
      </c>
      <c r="P178" s="6" t="str">
        <f>TEXT(tblSale[[#This Row],[Ngày]],"MMM")</f>
        <v>Aug</v>
      </c>
      <c r="Q178" s="6">
        <f>YEAR(tblSale[[#This Row],[Ngày]])</f>
        <v>2023</v>
      </c>
    </row>
    <row r="179" spans="2:17" ht="14.25" customHeight="1" x14ac:dyDescent="0.25">
      <c r="B179" s="3">
        <v>45158</v>
      </c>
      <c r="C179" s="2" t="s">
        <v>68</v>
      </c>
      <c r="D179" s="2">
        <v>13</v>
      </c>
      <c r="E179" s="2" t="s">
        <v>114</v>
      </c>
      <c r="F179" s="2" t="s">
        <v>111</v>
      </c>
      <c r="G179" s="2">
        <v>0</v>
      </c>
      <c r="H179" s="4" t="str">
        <f>VLOOKUP(tblSale[[#This Row],[Mã SP]],tblData[#All],2,0)</f>
        <v>Sản phẩm 28</v>
      </c>
      <c r="I179" s="4" t="str">
        <f>VLOOKUP(tblSale[[#This Row],[Mã SP]],tblData[#All],3,0)</f>
        <v>Danh Mục 04</v>
      </c>
      <c r="J179" s="4" t="str">
        <f>VLOOKUP(tblSale[[#This Row],[Mã SP]],tblData[#All],4,0)</f>
        <v>m</v>
      </c>
      <c r="K179" s="4">
        <f>VLOOKUP(tblSale[[#This Row],[Mã SP]],tblData[#All],5,0)</f>
        <v>37</v>
      </c>
      <c r="L179" s="4">
        <f>VLOOKUP(tblSale[[#This Row],[Mã SP]],tblData[#All],6,0)</f>
        <v>39.81</v>
      </c>
      <c r="M179" s="6">
        <f>tblSale[[#This Row],[Số Lượng]]*tblSale[[#This Row],[Giá Mua]]</f>
        <v>481</v>
      </c>
      <c r="N179" s="6">
        <f>tblSale[[#This Row],[Số Lượng]]*tblSale[[#This Row],[Giá Bán]]*(100%-tblSale[[#This Row],[% Giảm Giá]])</f>
        <v>517.53</v>
      </c>
      <c r="O179" s="6">
        <f>DAY(tblSale[[#This Row],[Ngày]])</f>
        <v>20</v>
      </c>
      <c r="P179" s="6" t="str">
        <f>TEXT(tblSale[[#This Row],[Ngày]],"MMM")</f>
        <v>Aug</v>
      </c>
      <c r="Q179" s="6">
        <f>YEAR(tblSale[[#This Row],[Ngày]])</f>
        <v>2023</v>
      </c>
    </row>
    <row r="180" spans="2:17" ht="14.25" customHeight="1" x14ac:dyDescent="0.25">
      <c r="B180" s="3">
        <v>45164</v>
      </c>
      <c r="C180" s="2" t="s">
        <v>91</v>
      </c>
      <c r="D180" s="2">
        <v>4</v>
      </c>
      <c r="E180" s="2" t="s">
        <v>114</v>
      </c>
      <c r="F180" s="2" t="s">
        <v>111</v>
      </c>
      <c r="G180" s="2">
        <v>0</v>
      </c>
      <c r="H180" s="4" t="str">
        <f>VLOOKUP(tblSale[[#This Row],[Mã SP]],tblData[#All],2,0)</f>
        <v>Sản phẩm 39</v>
      </c>
      <c r="I180" s="4" t="str">
        <f>VLOOKUP(tblSale[[#This Row],[Mã SP]],tblData[#All],3,0)</f>
        <v>Danh Mục 05</v>
      </c>
      <c r="J180" s="4" t="str">
        <f>VLOOKUP(tblSale[[#This Row],[Mã SP]],tblData[#All],4,0)</f>
        <v>m</v>
      </c>
      <c r="K180" s="4">
        <f>VLOOKUP(tblSale[[#This Row],[Mã SP]],tblData[#All],5,0)</f>
        <v>36</v>
      </c>
      <c r="L180" s="4">
        <f>VLOOKUP(tblSale[[#This Row],[Mã SP]],tblData[#All],6,0)</f>
        <v>43.55</v>
      </c>
      <c r="M180" s="6">
        <f>tblSale[[#This Row],[Số Lượng]]*tblSale[[#This Row],[Giá Mua]]</f>
        <v>144</v>
      </c>
      <c r="N180" s="6">
        <f>tblSale[[#This Row],[Số Lượng]]*tblSale[[#This Row],[Giá Bán]]*(100%-tblSale[[#This Row],[% Giảm Giá]])</f>
        <v>174.2</v>
      </c>
      <c r="O180" s="6">
        <f>DAY(tblSale[[#This Row],[Ngày]])</f>
        <v>26</v>
      </c>
      <c r="P180" s="6" t="str">
        <f>TEXT(tblSale[[#This Row],[Ngày]],"MMM")</f>
        <v>Aug</v>
      </c>
      <c r="Q180" s="6">
        <f>YEAR(tblSale[[#This Row],[Ngày]])</f>
        <v>2023</v>
      </c>
    </row>
    <row r="181" spans="2:17" ht="14.25" customHeight="1" x14ac:dyDescent="0.25">
      <c r="B181" s="3">
        <v>45167</v>
      </c>
      <c r="C181" s="2" t="s">
        <v>80</v>
      </c>
      <c r="D181" s="2">
        <v>12</v>
      </c>
      <c r="E181" s="2" t="s">
        <v>110</v>
      </c>
      <c r="F181" s="2" t="s">
        <v>111</v>
      </c>
      <c r="G181" s="2">
        <v>0</v>
      </c>
      <c r="H181" s="4" t="str">
        <f>VLOOKUP(tblSale[[#This Row],[Mã SP]],tblData[#All],2,0)</f>
        <v>Sản phẩm 34</v>
      </c>
      <c r="I181" s="4" t="str">
        <f>VLOOKUP(tblSale[[#This Row],[Mã SP]],tblData[#All],3,0)</f>
        <v>Danh Mục 04</v>
      </c>
      <c r="J181" s="4" t="str">
        <f>VLOOKUP(tblSale[[#This Row],[Mã SP]],tblData[#All],4,0)</f>
        <v>Cái</v>
      </c>
      <c r="K181" s="4">
        <f>VLOOKUP(tblSale[[#This Row],[Mã SP]],tblData[#All],5,0)</f>
        <v>57</v>
      </c>
      <c r="L181" s="4">
        <f>VLOOKUP(tblSale[[#This Row],[Mã SP]],tblData[#All],6,0)</f>
        <v>56.3</v>
      </c>
      <c r="M181" s="6">
        <f>tblSale[[#This Row],[Số Lượng]]*tblSale[[#This Row],[Giá Mua]]</f>
        <v>684</v>
      </c>
      <c r="N181" s="6">
        <f>tblSale[[#This Row],[Số Lượng]]*tblSale[[#This Row],[Giá Bán]]*(100%-tblSale[[#This Row],[% Giảm Giá]])</f>
        <v>675.59999999999991</v>
      </c>
      <c r="O181" s="6">
        <f>DAY(tblSale[[#This Row],[Ngày]])</f>
        <v>29</v>
      </c>
      <c r="P181" s="6" t="str">
        <f>TEXT(tblSale[[#This Row],[Ngày]],"MMM")</f>
        <v>Aug</v>
      </c>
      <c r="Q181" s="6">
        <f>YEAR(tblSale[[#This Row],[Ngày]])</f>
        <v>2023</v>
      </c>
    </row>
    <row r="182" spans="2:17" ht="14.25" customHeight="1" x14ac:dyDescent="0.25">
      <c r="B182" s="3">
        <v>45168</v>
      </c>
      <c r="C182" s="2" t="s">
        <v>36</v>
      </c>
      <c r="D182" s="2">
        <v>13</v>
      </c>
      <c r="E182" s="2" t="s">
        <v>114</v>
      </c>
      <c r="F182" s="2" t="s">
        <v>111</v>
      </c>
      <c r="G182" s="2">
        <v>0</v>
      </c>
      <c r="H182" s="4" t="str">
        <f>VLOOKUP(tblSale[[#This Row],[Mã SP]],tblData[#All],2,0)</f>
        <v>Sản phẩm 13</v>
      </c>
      <c r="I182" s="4" t="str">
        <f>VLOOKUP(tblSale[[#This Row],[Mã SP]],tblData[#All],3,0)</f>
        <v>Danh Mục 02</v>
      </c>
      <c r="J182" s="4" t="str">
        <f>VLOOKUP(tblSale[[#This Row],[Mã SP]],tblData[#All],4,0)</f>
        <v>Kg</v>
      </c>
      <c r="K182" s="4">
        <f>VLOOKUP(tblSale[[#This Row],[Mã SP]],tblData[#All],5,0)</f>
        <v>116</v>
      </c>
      <c r="L182" s="4">
        <f>VLOOKUP(tblSale[[#This Row],[Mã SP]],tblData[#All],6,0)</f>
        <v>120.08</v>
      </c>
      <c r="M182" s="6">
        <f>tblSale[[#This Row],[Số Lượng]]*tblSale[[#This Row],[Giá Mua]]</f>
        <v>1508</v>
      </c>
      <c r="N182" s="6">
        <f>tblSale[[#This Row],[Số Lượng]]*tblSale[[#This Row],[Giá Bán]]*(100%-tblSale[[#This Row],[% Giảm Giá]])</f>
        <v>1561.04</v>
      </c>
      <c r="O182" s="6">
        <f>DAY(tblSale[[#This Row],[Ngày]])</f>
        <v>30</v>
      </c>
      <c r="P182" s="6" t="str">
        <f>TEXT(tblSale[[#This Row],[Ngày]],"MMM")</f>
        <v>Aug</v>
      </c>
      <c r="Q182" s="6">
        <f>YEAR(tblSale[[#This Row],[Ngày]])</f>
        <v>2023</v>
      </c>
    </row>
    <row r="183" spans="2:17" ht="14.25" customHeight="1" x14ac:dyDescent="0.25">
      <c r="B183" s="3">
        <v>45169</v>
      </c>
      <c r="C183" s="2" t="s">
        <v>6</v>
      </c>
      <c r="D183" s="2">
        <v>2</v>
      </c>
      <c r="E183" s="2" t="s">
        <v>114</v>
      </c>
      <c r="F183" s="2" t="s">
        <v>111</v>
      </c>
      <c r="G183" s="2">
        <v>0</v>
      </c>
      <c r="H183" s="4" t="str">
        <f>VLOOKUP(tblSale[[#This Row],[Mã SP]],tblData[#All],2,0)</f>
        <v>Sản phẩm 01</v>
      </c>
      <c r="I183" s="4" t="str">
        <f>VLOOKUP(tblSale[[#This Row],[Mã SP]],tblData[#All],3,0)</f>
        <v>Danh Mục 01</v>
      </c>
      <c r="J183" s="4" t="str">
        <f>VLOOKUP(tblSale[[#This Row],[Mã SP]],tblData[#All],4,0)</f>
        <v>Kg</v>
      </c>
      <c r="K183" s="4">
        <f>VLOOKUP(tblSale[[#This Row],[Mã SP]],tblData[#All],5,0)</f>
        <v>96</v>
      </c>
      <c r="L183" s="4">
        <f>VLOOKUP(tblSale[[#This Row],[Mã SP]],tblData[#All],6,0)</f>
        <v>108.88</v>
      </c>
      <c r="M183" s="6">
        <f>tblSale[[#This Row],[Số Lượng]]*tblSale[[#This Row],[Giá Mua]]</f>
        <v>192</v>
      </c>
      <c r="N183" s="6">
        <f>tblSale[[#This Row],[Số Lượng]]*tblSale[[#This Row],[Giá Bán]]*(100%-tblSale[[#This Row],[% Giảm Giá]])</f>
        <v>217.76</v>
      </c>
      <c r="O183" s="6">
        <f>DAY(tblSale[[#This Row],[Ngày]])</f>
        <v>31</v>
      </c>
      <c r="P183" s="6" t="str">
        <f>TEXT(tblSale[[#This Row],[Ngày]],"MMM")</f>
        <v>Aug</v>
      </c>
      <c r="Q183" s="6">
        <f>YEAR(tblSale[[#This Row],[Ngày]])</f>
        <v>2023</v>
      </c>
    </row>
    <row r="184" spans="2:17" ht="14.25" customHeight="1" x14ac:dyDescent="0.25">
      <c r="B184" s="3">
        <v>45169</v>
      </c>
      <c r="C184" s="2" t="s">
        <v>82</v>
      </c>
      <c r="D184" s="2">
        <v>11</v>
      </c>
      <c r="E184" s="2" t="s">
        <v>114</v>
      </c>
      <c r="F184" s="2" t="s">
        <v>111</v>
      </c>
      <c r="G184" s="2">
        <v>0</v>
      </c>
      <c r="H184" s="4" t="str">
        <f>VLOOKUP(tblSale[[#This Row],[Mã SP]],tblData[#All],2,0)</f>
        <v>Sản phẩm 35</v>
      </c>
      <c r="I184" s="4" t="str">
        <f>VLOOKUP(tblSale[[#This Row],[Mã SP]],tblData[#All],3,0)</f>
        <v>Danh Mục 04</v>
      </c>
      <c r="J184" s="4" t="str">
        <f>VLOOKUP(tblSale[[#This Row],[Mã SP]],tblData[#All],4,0)</f>
        <v>m</v>
      </c>
      <c r="K184" s="4">
        <f>VLOOKUP(tblSale[[#This Row],[Mã SP]],tblData[#All],5,0)</f>
        <v>5</v>
      </c>
      <c r="L184" s="4">
        <f>VLOOKUP(tblSale[[#This Row],[Mã SP]],tblData[#All],6,0)</f>
        <v>6.7</v>
      </c>
      <c r="M184" s="6">
        <f>tblSale[[#This Row],[Số Lượng]]*tblSale[[#This Row],[Giá Mua]]</f>
        <v>55</v>
      </c>
      <c r="N184" s="6">
        <f>tblSale[[#This Row],[Số Lượng]]*tblSale[[#This Row],[Giá Bán]]*(100%-tblSale[[#This Row],[% Giảm Giá]])</f>
        <v>73.7</v>
      </c>
      <c r="O184" s="6">
        <f>DAY(tblSale[[#This Row],[Ngày]])</f>
        <v>31</v>
      </c>
      <c r="P184" s="6" t="str">
        <f>TEXT(tblSale[[#This Row],[Ngày]],"MMM")</f>
        <v>Aug</v>
      </c>
      <c r="Q184" s="6">
        <f>YEAR(tblSale[[#This Row],[Ngày]])</f>
        <v>2023</v>
      </c>
    </row>
    <row r="185" spans="2:17" ht="14.25" customHeight="1" x14ac:dyDescent="0.25">
      <c r="B185" s="3">
        <v>45170</v>
      </c>
      <c r="C185" s="2" t="s">
        <v>59</v>
      </c>
      <c r="D185" s="2">
        <v>1</v>
      </c>
      <c r="E185" s="2" t="s">
        <v>110</v>
      </c>
      <c r="F185" s="2" t="s">
        <v>113</v>
      </c>
      <c r="G185" s="2">
        <v>0</v>
      </c>
      <c r="H185" s="4" t="str">
        <f>VLOOKUP(tblSale[[#This Row],[Mã SP]],tblData[#All],2,0)</f>
        <v>Sản phẩm 24</v>
      </c>
      <c r="I185" s="4" t="str">
        <f>VLOOKUP(tblSale[[#This Row],[Mã SP]],tblData[#All],3,0)</f>
        <v>Danh Mục 03</v>
      </c>
      <c r="J185" s="4" t="str">
        <f>VLOOKUP(tblSale[[#This Row],[Mã SP]],tblData[#All],4,0)</f>
        <v>Chiếc</v>
      </c>
      <c r="K185" s="4">
        <f>VLOOKUP(tblSale[[#This Row],[Mã SP]],tblData[#All],5,0)</f>
        <v>148</v>
      </c>
      <c r="L185" s="4">
        <f>VLOOKUP(tblSale[[#This Row],[Mã SP]],tblData[#All],6,0)</f>
        <v>158.96</v>
      </c>
      <c r="M185" s="6">
        <f>tblSale[[#This Row],[Số Lượng]]*tblSale[[#This Row],[Giá Mua]]</f>
        <v>148</v>
      </c>
      <c r="N185" s="6">
        <f>tblSale[[#This Row],[Số Lượng]]*tblSale[[#This Row],[Giá Bán]]*(100%-tblSale[[#This Row],[% Giảm Giá]])</f>
        <v>158.96</v>
      </c>
      <c r="O185" s="6">
        <f>DAY(tblSale[[#This Row],[Ngày]])</f>
        <v>1</v>
      </c>
      <c r="P185" s="6" t="str">
        <f>TEXT(tblSale[[#This Row],[Ngày]],"MMM")</f>
        <v>Sep</v>
      </c>
      <c r="Q185" s="6">
        <f>YEAR(tblSale[[#This Row],[Ngày]])</f>
        <v>2023</v>
      </c>
    </row>
    <row r="186" spans="2:17" ht="14.25" customHeight="1" x14ac:dyDescent="0.25">
      <c r="B186" s="3">
        <v>45170</v>
      </c>
      <c r="C186" s="2" t="s">
        <v>12</v>
      </c>
      <c r="D186" s="2">
        <v>14</v>
      </c>
      <c r="E186" s="2" t="s">
        <v>112</v>
      </c>
      <c r="F186" s="2" t="s">
        <v>111</v>
      </c>
      <c r="G186" s="2">
        <v>0</v>
      </c>
      <c r="H186" s="4" t="str">
        <f>VLOOKUP(tblSale[[#This Row],[Mã SP]],tblData[#All],2,0)</f>
        <v>Sản phẩm 03</v>
      </c>
      <c r="I186" s="4" t="str">
        <f>VLOOKUP(tblSale[[#This Row],[Mã SP]],tblData[#All],3,0)</f>
        <v>Danh Mục 01</v>
      </c>
      <c r="J186" s="4" t="str">
        <f>VLOOKUP(tblSale[[#This Row],[Mã SP]],tblData[#All],4,0)</f>
        <v>Kg</v>
      </c>
      <c r="K186" s="4">
        <f>VLOOKUP(tblSale[[#This Row],[Mã SP]],tblData[#All],5,0)</f>
        <v>74</v>
      </c>
      <c r="L186" s="4">
        <f>VLOOKUP(tblSale[[#This Row],[Mã SP]],tblData[#All],6,0)</f>
        <v>80.94</v>
      </c>
      <c r="M186" s="6">
        <f>tblSale[[#This Row],[Số Lượng]]*tblSale[[#This Row],[Giá Mua]]</f>
        <v>1036</v>
      </c>
      <c r="N186" s="6">
        <f>tblSale[[#This Row],[Số Lượng]]*tblSale[[#This Row],[Giá Bán]]*(100%-tblSale[[#This Row],[% Giảm Giá]])</f>
        <v>1133.1599999999999</v>
      </c>
      <c r="O186" s="6">
        <f>DAY(tblSale[[#This Row],[Ngày]])</f>
        <v>1</v>
      </c>
      <c r="P186" s="6" t="str">
        <f>TEXT(tblSale[[#This Row],[Ngày]],"MMM")</f>
        <v>Sep</v>
      </c>
      <c r="Q186" s="6">
        <f>YEAR(tblSale[[#This Row],[Ngày]])</f>
        <v>2023</v>
      </c>
    </row>
    <row r="187" spans="2:17" ht="14.25" customHeight="1" x14ac:dyDescent="0.25">
      <c r="B187" s="3">
        <v>45172</v>
      </c>
      <c r="C187" s="2" t="s">
        <v>95</v>
      </c>
      <c r="D187" s="2">
        <v>8</v>
      </c>
      <c r="E187" s="2" t="s">
        <v>114</v>
      </c>
      <c r="F187" s="2" t="s">
        <v>111</v>
      </c>
      <c r="G187" s="2">
        <v>0</v>
      </c>
      <c r="H187" s="4" t="str">
        <f>VLOOKUP(tblSale[[#This Row],[Mã SP]],tblData[#All],2,0)</f>
        <v>Sản phẩm 41</v>
      </c>
      <c r="I187" s="4" t="str">
        <f>VLOOKUP(tblSale[[#This Row],[Mã SP]],tblData[#All],3,0)</f>
        <v>Danh Mục 05</v>
      </c>
      <c r="J187" s="4" t="str">
        <f>VLOOKUP(tblSale[[#This Row],[Mã SP]],tblData[#All],4,0)</f>
        <v>Chiếc</v>
      </c>
      <c r="K187" s="4">
        <f>VLOOKUP(tblSale[[#This Row],[Mã SP]],tblData[#All],5,0)</f>
        <v>133</v>
      </c>
      <c r="L187" s="4">
        <f>VLOOKUP(tblSale[[#This Row],[Mã SP]],tblData[#All],6,0)</f>
        <v>181.88</v>
      </c>
      <c r="M187" s="6">
        <f>tblSale[[#This Row],[Số Lượng]]*tblSale[[#This Row],[Giá Mua]]</f>
        <v>1064</v>
      </c>
      <c r="N187" s="6">
        <f>tblSale[[#This Row],[Số Lượng]]*tblSale[[#This Row],[Giá Bán]]*(100%-tblSale[[#This Row],[% Giảm Giá]])</f>
        <v>1455.04</v>
      </c>
      <c r="O187" s="6">
        <f>DAY(tblSale[[#This Row],[Ngày]])</f>
        <v>3</v>
      </c>
      <c r="P187" s="6" t="str">
        <f>TEXT(tblSale[[#This Row],[Ngày]],"MMM")</f>
        <v>Sep</v>
      </c>
      <c r="Q187" s="6">
        <f>YEAR(tblSale[[#This Row],[Ngày]])</f>
        <v>2023</v>
      </c>
    </row>
    <row r="188" spans="2:17" ht="14.25" customHeight="1" x14ac:dyDescent="0.25">
      <c r="B188" s="3">
        <v>45173</v>
      </c>
      <c r="C188" s="2" t="s">
        <v>68</v>
      </c>
      <c r="D188" s="2">
        <v>7</v>
      </c>
      <c r="E188" s="2" t="s">
        <v>114</v>
      </c>
      <c r="F188" s="2" t="s">
        <v>111</v>
      </c>
      <c r="G188" s="2">
        <v>0</v>
      </c>
      <c r="H188" s="4" t="str">
        <f>VLOOKUP(tblSale[[#This Row],[Mã SP]],tblData[#All],2,0)</f>
        <v>Sản phẩm 28</v>
      </c>
      <c r="I188" s="4" t="str">
        <f>VLOOKUP(tblSale[[#This Row],[Mã SP]],tblData[#All],3,0)</f>
        <v>Danh Mục 04</v>
      </c>
      <c r="J188" s="4" t="str">
        <f>VLOOKUP(tblSale[[#This Row],[Mã SP]],tblData[#All],4,0)</f>
        <v>m</v>
      </c>
      <c r="K188" s="4">
        <f>VLOOKUP(tblSale[[#This Row],[Mã SP]],tblData[#All],5,0)</f>
        <v>37</v>
      </c>
      <c r="L188" s="4">
        <f>VLOOKUP(tblSale[[#This Row],[Mã SP]],tblData[#All],6,0)</f>
        <v>39.81</v>
      </c>
      <c r="M188" s="6">
        <f>tblSale[[#This Row],[Số Lượng]]*tblSale[[#This Row],[Giá Mua]]</f>
        <v>259</v>
      </c>
      <c r="N188" s="6">
        <f>tblSale[[#This Row],[Số Lượng]]*tblSale[[#This Row],[Giá Bán]]*(100%-tblSale[[#This Row],[% Giảm Giá]])</f>
        <v>278.67</v>
      </c>
      <c r="O188" s="6">
        <f>DAY(tblSale[[#This Row],[Ngày]])</f>
        <v>4</v>
      </c>
      <c r="P188" s="6" t="str">
        <f>TEXT(tblSale[[#This Row],[Ngày]],"MMM")</f>
        <v>Sep</v>
      </c>
      <c r="Q188" s="6">
        <f>YEAR(tblSale[[#This Row],[Ngày]])</f>
        <v>2023</v>
      </c>
    </row>
    <row r="189" spans="2:17" ht="14.25" customHeight="1" x14ac:dyDescent="0.25">
      <c r="B189" s="3">
        <v>45173</v>
      </c>
      <c r="C189" s="2" t="s">
        <v>57</v>
      </c>
      <c r="D189" s="2">
        <v>15</v>
      </c>
      <c r="E189" s="2" t="s">
        <v>114</v>
      </c>
      <c r="F189" s="2" t="s">
        <v>111</v>
      </c>
      <c r="G189" s="2">
        <v>0</v>
      </c>
      <c r="H189" s="4" t="str">
        <f>VLOOKUP(tblSale[[#This Row],[Mã SP]],tblData[#All],2,0)</f>
        <v>Sản phẩm 23</v>
      </c>
      <c r="I189" s="4" t="str">
        <f>VLOOKUP(tblSale[[#This Row],[Mã SP]],tblData[#All],3,0)</f>
        <v>Danh Mục 03</v>
      </c>
      <c r="J189" s="4" t="str">
        <f>VLOOKUP(tblSale[[#This Row],[Mã SP]],tblData[#All],4,0)</f>
        <v>Chiếc</v>
      </c>
      <c r="K189" s="4">
        <f>VLOOKUP(tblSale[[#This Row],[Mã SP]],tblData[#All],5,0)</f>
        <v>145</v>
      </c>
      <c r="L189" s="4">
        <f>VLOOKUP(tblSale[[#This Row],[Mã SP]],tblData[#All],6,0)</f>
        <v>148.46</v>
      </c>
      <c r="M189" s="6">
        <f>tblSale[[#This Row],[Số Lượng]]*tblSale[[#This Row],[Giá Mua]]</f>
        <v>2175</v>
      </c>
      <c r="N189" s="6">
        <f>tblSale[[#This Row],[Số Lượng]]*tblSale[[#This Row],[Giá Bán]]*(100%-tblSale[[#This Row],[% Giảm Giá]])</f>
        <v>2226.9</v>
      </c>
      <c r="O189" s="6">
        <f>DAY(tblSale[[#This Row],[Ngày]])</f>
        <v>4</v>
      </c>
      <c r="P189" s="6" t="str">
        <f>TEXT(tblSale[[#This Row],[Ngày]],"MMM")</f>
        <v>Sep</v>
      </c>
      <c r="Q189" s="6">
        <f>YEAR(tblSale[[#This Row],[Ngày]])</f>
        <v>2023</v>
      </c>
    </row>
    <row r="190" spans="2:17" ht="14.25" customHeight="1" x14ac:dyDescent="0.25">
      <c r="B190" s="3">
        <v>45174</v>
      </c>
      <c r="C190" s="2" t="s">
        <v>76</v>
      </c>
      <c r="D190" s="2">
        <v>1</v>
      </c>
      <c r="E190" s="2" t="s">
        <v>114</v>
      </c>
      <c r="F190" s="2" t="s">
        <v>113</v>
      </c>
      <c r="G190" s="2">
        <v>0</v>
      </c>
      <c r="H190" s="4" t="str">
        <f>VLOOKUP(tblSale[[#This Row],[Mã SP]],tblData[#All],2,0)</f>
        <v>Sản phẩm 32</v>
      </c>
      <c r="I190" s="4" t="str">
        <f>VLOOKUP(tblSale[[#This Row],[Mã SP]],tblData[#All],3,0)</f>
        <v>Danh Mục 04</v>
      </c>
      <c r="J190" s="4" t="str">
        <f>VLOOKUP(tblSale[[#This Row],[Mã SP]],tblData[#All],4,0)</f>
        <v>Kg</v>
      </c>
      <c r="K190" s="4">
        <f>VLOOKUP(tblSale[[#This Row],[Mã SP]],tblData[#All],5,0)</f>
        <v>88</v>
      </c>
      <c r="L190" s="4">
        <f>VLOOKUP(tblSale[[#This Row],[Mã SP]],tblData[#All],6,0)</f>
        <v>118.48</v>
      </c>
      <c r="M190" s="6">
        <f>tblSale[[#This Row],[Số Lượng]]*tblSale[[#This Row],[Giá Mua]]</f>
        <v>88</v>
      </c>
      <c r="N190" s="6">
        <f>tblSale[[#This Row],[Số Lượng]]*tblSale[[#This Row],[Giá Bán]]*(100%-tblSale[[#This Row],[% Giảm Giá]])</f>
        <v>118.48</v>
      </c>
      <c r="O190" s="6">
        <f>DAY(tblSale[[#This Row],[Ngày]])</f>
        <v>5</v>
      </c>
      <c r="P190" s="6" t="str">
        <f>TEXT(tblSale[[#This Row],[Ngày]],"MMM")</f>
        <v>Sep</v>
      </c>
      <c r="Q190" s="6">
        <f>YEAR(tblSale[[#This Row],[Ngày]])</f>
        <v>2023</v>
      </c>
    </row>
    <row r="191" spans="2:17" ht="14.25" customHeight="1" x14ac:dyDescent="0.25">
      <c r="B191" s="3">
        <v>45176</v>
      </c>
      <c r="C191" s="2" t="s">
        <v>48</v>
      </c>
      <c r="D191" s="2">
        <v>5</v>
      </c>
      <c r="E191" s="2" t="s">
        <v>114</v>
      </c>
      <c r="F191" s="2" t="s">
        <v>111</v>
      </c>
      <c r="G191" s="2">
        <v>0</v>
      </c>
      <c r="H191" s="4" t="str">
        <f>VLOOKUP(tblSale[[#This Row],[Mã SP]],tblData[#All],2,0)</f>
        <v>Sản phẩm 19</v>
      </c>
      <c r="I191" s="4" t="str">
        <f>VLOOKUP(tblSale[[#This Row],[Mã SP]],tblData[#All],3,0)</f>
        <v>Danh Mục 02</v>
      </c>
      <c r="J191" s="4" t="str">
        <f>VLOOKUP(tblSale[[#This Row],[Mã SP]],tblData[#All],4,0)</f>
        <v>Chiếc</v>
      </c>
      <c r="K191" s="4">
        <f>VLOOKUP(tblSale[[#This Row],[Mã SP]],tblData[#All],5,0)</f>
        <v>143</v>
      </c>
      <c r="L191" s="4">
        <f>VLOOKUP(tblSale[[#This Row],[Mã SP]],tblData[#All],6,0)</f>
        <v>219</v>
      </c>
      <c r="M191" s="6">
        <f>tblSale[[#This Row],[Số Lượng]]*tblSale[[#This Row],[Giá Mua]]</f>
        <v>715</v>
      </c>
      <c r="N191" s="6">
        <f>tblSale[[#This Row],[Số Lượng]]*tblSale[[#This Row],[Giá Bán]]*(100%-tblSale[[#This Row],[% Giảm Giá]])</f>
        <v>1095</v>
      </c>
      <c r="O191" s="6">
        <f>DAY(tblSale[[#This Row],[Ngày]])</f>
        <v>7</v>
      </c>
      <c r="P191" s="6" t="str">
        <f>TEXT(tblSale[[#This Row],[Ngày]],"MMM")</f>
        <v>Sep</v>
      </c>
      <c r="Q191" s="6">
        <f>YEAR(tblSale[[#This Row],[Ngày]])</f>
        <v>2023</v>
      </c>
    </row>
    <row r="192" spans="2:17" ht="14.25" customHeight="1" x14ac:dyDescent="0.25">
      <c r="B192" s="3">
        <v>45178</v>
      </c>
      <c r="C192" s="2" t="s">
        <v>101</v>
      </c>
      <c r="D192" s="2">
        <v>4</v>
      </c>
      <c r="E192" s="2" t="s">
        <v>114</v>
      </c>
      <c r="F192" s="2" t="s">
        <v>111</v>
      </c>
      <c r="G192" s="2">
        <v>0</v>
      </c>
      <c r="H192" s="4" t="str">
        <f>VLOOKUP(tblSale[[#This Row],[Mã SP]],tblData[#All],2,0)</f>
        <v>Sản phẩm 44</v>
      </c>
      <c r="I192" s="4" t="str">
        <f>VLOOKUP(tblSale[[#This Row],[Mã SP]],tblData[#All],3,0)</f>
        <v>Danh Mục 05</v>
      </c>
      <c r="J192" s="4" t="str">
        <f>VLOOKUP(tblSale[[#This Row],[Mã SP]],tblData[#All],4,0)</f>
        <v>Kg</v>
      </c>
      <c r="K192" s="4">
        <f>VLOOKUP(tblSale[[#This Row],[Mã SP]],tblData[#All],5,0)</f>
        <v>76</v>
      </c>
      <c r="L192" s="4">
        <f>VLOOKUP(tblSale[[#This Row],[Mã SP]],tblData[#All],6,0)</f>
        <v>83.08</v>
      </c>
      <c r="M192" s="6">
        <f>tblSale[[#This Row],[Số Lượng]]*tblSale[[#This Row],[Giá Mua]]</f>
        <v>304</v>
      </c>
      <c r="N192" s="6">
        <f>tblSale[[#This Row],[Số Lượng]]*tblSale[[#This Row],[Giá Bán]]*(100%-tblSale[[#This Row],[% Giảm Giá]])</f>
        <v>332.32</v>
      </c>
      <c r="O192" s="6">
        <f>DAY(tblSale[[#This Row],[Ngày]])</f>
        <v>9</v>
      </c>
      <c r="P192" s="6" t="str">
        <f>TEXT(tblSale[[#This Row],[Ngày]],"MMM")</f>
        <v>Sep</v>
      </c>
      <c r="Q192" s="6">
        <f>YEAR(tblSale[[#This Row],[Ngày]])</f>
        <v>2023</v>
      </c>
    </row>
    <row r="193" spans="2:17" ht="14.25" customHeight="1" x14ac:dyDescent="0.25">
      <c r="B193" s="3">
        <v>45179</v>
      </c>
      <c r="C193" s="2" t="s">
        <v>72</v>
      </c>
      <c r="D193" s="2">
        <v>6</v>
      </c>
      <c r="E193" s="2" t="s">
        <v>114</v>
      </c>
      <c r="F193" s="2" t="s">
        <v>111</v>
      </c>
      <c r="G193" s="2">
        <v>0</v>
      </c>
      <c r="H193" s="4" t="str">
        <f>VLOOKUP(tblSale[[#This Row],[Mã SP]],tblData[#All],2,0)</f>
        <v>Sản phẩm 30</v>
      </c>
      <c r="I193" s="4" t="str">
        <f>VLOOKUP(tblSale[[#This Row],[Mã SP]],tblData[#All],3,0)</f>
        <v>Danh Mục 04</v>
      </c>
      <c r="J193" s="4" t="str">
        <f>VLOOKUP(tblSale[[#This Row],[Mã SP]],tblData[#All],4,0)</f>
        <v>Chiếc</v>
      </c>
      <c r="K193" s="4">
        <f>VLOOKUP(tblSale[[#This Row],[Mã SP]],tblData[#All],5,0)</f>
        <v>152</v>
      </c>
      <c r="L193" s="4">
        <f>VLOOKUP(tblSale[[#This Row],[Mã SP]],tblData[#All],6,0)</f>
        <v>199.28</v>
      </c>
      <c r="M193" s="6">
        <f>tblSale[[#This Row],[Số Lượng]]*tblSale[[#This Row],[Giá Mua]]</f>
        <v>912</v>
      </c>
      <c r="N193" s="6">
        <f>tblSale[[#This Row],[Số Lượng]]*tblSale[[#This Row],[Giá Bán]]*(100%-tblSale[[#This Row],[% Giảm Giá]])</f>
        <v>1195.68</v>
      </c>
      <c r="O193" s="6">
        <f>DAY(tblSale[[#This Row],[Ngày]])</f>
        <v>10</v>
      </c>
      <c r="P193" s="6" t="str">
        <f>TEXT(tblSale[[#This Row],[Ngày]],"MMM")</f>
        <v>Sep</v>
      </c>
      <c r="Q193" s="6">
        <f>YEAR(tblSale[[#This Row],[Ngày]])</f>
        <v>2023</v>
      </c>
    </row>
    <row r="194" spans="2:17" ht="14.25" customHeight="1" x14ac:dyDescent="0.25">
      <c r="B194" s="3">
        <v>45179</v>
      </c>
      <c r="C194" s="2" t="s">
        <v>6</v>
      </c>
      <c r="D194" s="2">
        <v>9</v>
      </c>
      <c r="E194" s="2" t="s">
        <v>110</v>
      </c>
      <c r="F194" s="2" t="s">
        <v>111</v>
      </c>
      <c r="G194" s="2">
        <v>0</v>
      </c>
      <c r="H194" s="4" t="str">
        <f>VLOOKUP(tblSale[[#This Row],[Mã SP]],tblData[#All],2,0)</f>
        <v>Sản phẩm 01</v>
      </c>
      <c r="I194" s="4" t="str">
        <f>VLOOKUP(tblSale[[#This Row],[Mã SP]],tblData[#All],3,0)</f>
        <v>Danh Mục 01</v>
      </c>
      <c r="J194" s="4" t="str">
        <f>VLOOKUP(tblSale[[#This Row],[Mã SP]],tblData[#All],4,0)</f>
        <v>Kg</v>
      </c>
      <c r="K194" s="4">
        <f>VLOOKUP(tblSale[[#This Row],[Mã SP]],tblData[#All],5,0)</f>
        <v>96</v>
      </c>
      <c r="L194" s="4">
        <f>VLOOKUP(tblSale[[#This Row],[Mã SP]],tblData[#All],6,0)</f>
        <v>108.88</v>
      </c>
      <c r="M194" s="6">
        <f>tblSale[[#This Row],[Số Lượng]]*tblSale[[#This Row],[Giá Mua]]</f>
        <v>864</v>
      </c>
      <c r="N194" s="6">
        <f>tblSale[[#This Row],[Số Lượng]]*tblSale[[#This Row],[Giá Bán]]*(100%-tblSale[[#This Row],[% Giảm Giá]])</f>
        <v>979.92</v>
      </c>
      <c r="O194" s="6">
        <f>DAY(tblSale[[#This Row],[Ngày]])</f>
        <v>10</v>
      </c>
      <c r="P194" s="6" t="str">
        <f>TEXT(tblSale[[#This Row],[Ngày]],"MMM")</f>
        <v>Sep</v>
      </c>
      <c r="Q194" s="6">
        <f>YEAR(tblSale[[#This Row],[Ngày]])</f>
        <v>2023</v>
      </c>
    </row>
    <row r="195" spans="2:17" ht="14.25" customHeight="1" x14ac:dyDescent="0.25">
      <c r="B195" s="3">
        <v>45179</v>
      </c>
      <c r="C195" s="2" t="s">
        <v>63</v>
      </c>
      <c r="D195" s="2">
        <v>2</v>
      </c>
      <c r="E195" s="2" t="s">
        <v>114</v>
      </c>
      <c r="F195" s="2" t="s">
        <v>111</v>
      </c>
      <c r="G195" s="2">
        <v>0</v>
      </c>
      <c r="H195" s="4" t="str">
        <f>VLOOKUP(tblSale[[#This Row],[Mã SP]],tblData[#All],2,0)</f>
        <v>Sản phẩm 26</v>
      </c>
      <c r="I195" s="4" t="str">
        <f>VLOOKUP(tblSale[[#This Row],[Mã SP]],tblData[#All],3,0)</f>
        <v>Danh Mục 04</v>
      </c>
      <c r="J195" s="4" t="str">
        <f>VLOOKUP(tblSale[[#This Row],[Mã SP]],tblData[#All],4,0)</f>
        <v>m</v>
      </c>
      <c r="K195" s="4">
        <f>VLOOKUP(tblSale[[#This Row],[Mã SP]],tblData[#All],5,0)</f>
        <v>18</v>
      </c>
      <c r="L195" s="4">
        <f>VLOOKUP(tblSale[[#This Row],[Mã SP]],tblData[#All],6,0)</f>
        <v>24.66</v>
      </c>
      <c r="M195" s="6">
        <f>tblSale[[#This Row],[Số Lượng]]*tblSale[[#This Row],[Giá Mua]]</f>
        <v>36</v>
      </c>
      <c r="N195" s="6">
        <f>tblSale[[#This Row],[Số Lượng]]*tblSale[[#This Row],[Giá Bán]]*(100%-tblSale[[#This Row],[% Giảm Giá]])</f>
        <v>49.32</v>
      </c>
      <c r="O195" s="6">
        <f>DAY(tblSale[[#This Row],[Ngày]])</f>
        <v>10</v>
      </c>
      <c r="P195" s="6" t="str">
        <f>TEXT(tblSale[[#This Row],[Ngày]],"MMM")</f>
        <v>Sep</v>
      </c>
      <c r="Q195" s="6">
        <f>YEAR(tblSale[[#This Row],[Ngày]])</f>
        <v>2023</v>
      </c>
    </row>
    <row r="196" spans="2:17" ht="14.25" customHeight="1" x14ac:dyDescent="0.25">
      <c r="B196" s="3">
        <v>45180</v>
      </c>
      <c r="C196" s="2" t="s">
        <v>6</v>
      </c>
      <c r="D196" s="2">
        <v>6</v>
      </c>
      <c r="E196" s="2" t="s">
        <v>110</v>
      </c>
      <c r="F196" s="2" t="s">
        <v>111</v>
      </c>
      <c r="G196" s="2">
        <v>0</v>
      </c>
      <c r="H196" s="4" t="str">
        <f>VLOOKUP(tblSale[[#This Row],[Mã SP]],tblData[#All],2,0)</f>
        <v>Sản phẩm 01</v>
      </c>
      <c r="I196" s="4" t="str">
        <f>VLOOKUP(tblSale[[#This Row],[Mã SP]],tblData[#All],3,0)</f>
        <v>Danh Mục 01</v>
      </c>
      <c r="J196" s="4" t="str">
        <f>VLOOKUP(tblSale[[#This Row],[Mã SP]],tblData[#All],4,0)</f>
        <v>Kg</v>
      </c>
      <c r="K196" s="4">
        <f>VLOOKUP(tblSale[[#This Row],[Mã SP]],tblData[#All],5,0)</f>
        <v>96</v>
      </c>
      <c r="L196" s="4">
        <f>VLOOKUP(tblSale[[#This Row],[Mã SP]],tblData[#All],6,0)</f>
        <v>108.88</v>
      </c>
      <c r="M196" s="6">
        <f>tblSale[[#This Row],[Số Lượng]]*tblSale[[#This Row],[Giá Mua]]</f>
        <v>576</v>
      </c>
      <c r="N196" s="6">
        <f>tblSale[[#This Row],[Số Lượng]]*tblSale[[#This Row],[Giá Bán]]*(100%-tblSale[[#This Row],[% Giảm Giá]])</f>
        <v>653.28</v>
      </c>
      <c r="O196" s="6">
        <f>DAY(tblSale[[#This Row],[Ngày]])</f>
        <v>11</v>
      </c>
      <c r="P196" s="6" t="str">
        <f>TEXT(tblSale[[#This Row],[Ngày]],"MMM")</f>
        <v>Sep</v>
      </c>
      <c r="Q196" s="6">
        <f>YEAR(tblSale[[#This Row],[Ngày]])</f>
        <v>2023</v>
      </c>
    </row>
    <row r="197" spans="2:17" ht="14.25" customHeight="1" x14ac:dyDescent="0.25">
      <c r="B197" s="3">
        <v>45182</v>
      </c>
      <c r="C197" s="2" t="s">
        <v>95</v>
      </c>
      <c r="D197" s="2">
        <v>7</v>
      </c>
      <c r="E197" s="2" t="s">
        <v>114</v>
      </c>
      <c r="F197" s="2" t="s">
        <v>113</v>
      </c>
      <c r="G197" s="2">
        <v>0</v>
      </c>
      <c r="H197" s="4" t="str">
        <f>VLOOKUP(tblSale[[#This Row],[Mã SP]],tblData[#All],2,0)</f>
        <v>Sản phẩm 41</v>
      </c>
      <c r="I197" s="4" t="str">
        <f>VLOOKUP(tblSale[[#This Row],[Mã SP]],tblData[#All],3,0)</f>
        <v>Danh Mục 05</v>
      </c>
      <c r="J197" s="4" t="str">
        <f>VLOOKUP(tblSale[[#This Row],[Mã SP]],tblData[#All],4,0)</f>
        <v>Chiếc</v>
      </c>
      <c r="K197" s="4">
        <f>VLOOKUP(tblSale[[#This Row],[Mã SP]],tblData[#All],5,0)</f>
        <v>133</v>
      </c>
      <c r="L197" s="4">
        <f>VLOOKUP(tblSale[[#This Row],[Mã SP]],tblData[#All],6,0)</f>
        <v>181.88</v>
      </c>
      <c r="M197" s="6">
        <f>tblSale[[#This Row],[Số Lượng]]*tblSale[[#This Row],[Giá Mua]]</f>
        <v>931</v>
      </c>
      <c r="N197" s="6">
        <f>tblSale[[#This Row],[Số Lượng]]*tblSale[[#This Row],[Giá Bán]]*(100%-tblSale[[#This Row],[% Giảm Giá]])</f>
        <v>1273.1599999999999</v>
      </c>
      <c r="O197" s="6">
        <f>DAY(tblSale[[#This Row],[Ngày]])</f>
        <v>13</v>
      </c>
      <c r="P197" s="6" t="str">
        <f>TEXT(tblSale[[#This Row],[Ngày]],"MMM")</f>
        <v>Sep</v>
      </c>
      <c r="Q197" s="6">
        <f>YEAR(tblSale[[#This Row],[Ngày]])</f>
        <v>2023</v>
      </c>
    </row>
    <row r="198" spans="2:17" ht="14.25" customHeight="1" x14ac:dyDescent="0.25">
      <c r="B198" s="3">
        <v>45184</v>
      </c>
      <c r="C198" s="2" t="s">
        <v>97</v>
      </c>
      <c r="D198" s="2">
        <v>6</v>
      </c>
      <c r="E198" s="2" t="s">
        <v>114</v>
      </c>
      <c r="F198" s="2" t="s">
        <v>111</v>
      </c>
      <c r="G198" s="2">
        <v>0</v>
      </c>
      <c r="H198" s="4" t="str">
        <f>VLOOKUP(tblSale[[#This Row],[Mã SP]],tblData[#All],2,0)</f>
        <v>Sản phẩm 42</v>
      </c>
      <c r="I198" s="4" t="str">
        <f>VLOOKUP(tblSale[[#This Row],[Mã SP]],tblData[#All],3,0)</f>
        <v>Danh Mục 05</v>
      </c>
      <c r="J198" s="4" t="str">
        <f>VLOOKUP(tblSale[[#This Row],[Mã SP]],tblData[#All],4,0)</f>
        <v>Chiếc</v>
      </c>
      <c r="K198" s="4">
        <f>VLOOKUP(tblSale[[#This Row],[Mã SP]],tblData[#All],5,0)</f>
        <v>123</v>
      </c>
      <c r="L198" s="4">
        <f>VLOOKUP(tblSale[[#This Row],[Mã SP]],tblData[#All],6,0)</f>
        <v>170</v>
      </c>
      <c r="M198" s="6">
        <f>tblSale[[#This Row],[Số Lượng]]*tblSale[[#This Row],[Giá Mua]]</f>
        <v>738</v>
      </c>
      <c r="N198" s="6">
        <f>tblSale[[#This Row],[Số Lượng]]*tblSale[[#This Row],[Giá Bán]]*(100%-tblSale[[#This Row],[% Giảm Giá]])</f>
        <v>1020</v>
      </c>
      <c r="O198" s="6">
        <f>DAY(tblSale[[#This Row],[Ngày]])</f>
        <v>15</v>
      </c>
      <c r="P198" s="6" t="str">
        <f>TEXT(tblSale[[#This Row],[Ngày]],"MMM")</f>
        <v>Sep</v>
      </c>
      <c r="Q198" s="6">
        <f>YEAR(tblSale[[#This Row],[Ngày]])</f>
        <v>2023</v>
      </c>
    </row>
    <row r="199" spans="2:17" ht="14.25" customHeight="1" x14ac:dyDescent="0.25">
      <c r="B199" s="3">
        <v>45184</v>
      </c>
      <c r="C199" s="2" t="s">
        <v>97</v>
      </c>
      <c r="D199" s="2">
        <v>14</v>
      </c>
      <c r="E199" s="2" t="s">
        <v>114</v>
      </c>
      <c r="F199" s="2" t="s">
        <v>111</v>
      </c>
      <c r="G199" s="2">
        <v>0</v>
      </c>
      <c r="H199" s="4" t="str">
        <f>VLOOKUP(tblSale[[#This Row],[Mã SP]],tblData[#All],2,0)</f>
        <v>Sản phẩm 42</v>
      </c>
      <c r="I199" s="4" t="str">
        <f>VLOOKUP(tblSale[[#This Row],[Mã SP]],tblData[#All],3,0)</f>
        <v>Danh Mục 05</v>
      </c>
      <c r="J199" s="4" t="str">
        <f>VLOOKUP(tblSale[[#This Row],[Mã SP]],tblData[#All],4,0)</f>
        <v>Chiếc</v>
      </c>
      <c r="K199" s="4">
        <f>VLOOKUP(tblSale[[#This Row],[Mã SP]],tblData[#All],5,0)</f>
        <v>123</v>
      </c>
      <c r="L199" s="4">
        <f>VLOOKUP(tblSale[[#This Row],[Mã SP]],tblData[#All],6,0)</f>
        <v>170</v>
      </c>
      <c r="M199" s="6">
        <f>tblSale[[#This Row],[Số Lượng]]*tblSale[[#This Row],[Giá Mua]]</f>
        <v>1722</v>
      </c>
      <c r="N199" s="6">
        <f>tblSale[[#This Row],[Số Lượng]]*tblSale[[#This Row],[Giá Bán]]*(100%-tblSale[[#This Row],[% Giảm Giá]])</f>
        <v>2380</v>
      </c>
      <c r="O199" s="6">
        <f>DAY(tblSale[[#This Row],[Ngày]])</f>
        <v>15</v>
      </c>
      <c r="P199" s="6" t="str">
        <f>TEXT(tblSale[[#This Row],[Ngày]],"MMM")</f>
        <v>Sep</v>
      </c>
      <c r="Q199" s="6">
        <f>YEAR(tblSale[[#This Row],[Ngày]])</f>
        <v>2023</v>
      </c>
    </row>
    <row r="200" spans="2:17" ht="14.25" customHeight="1" x14ac:dyDescent="0.25">
      <c r="B200" s="3">
        <v>45190</v>
      </c>
      <c r="C200" s="2" t="s">
        <v>50</v>
      </c>
      <c r="D200" s="2">
        <v>7</v>
      </c>
      <c r="E200" s="2" t="s">
        <v>110</v>
      </c>
      <c r="F200" s="2" t="s">
        <v>113</v>
      </c>
      <c r="G200" s="2">
        <v>0</v>
      </c>
      <c r="H200" s="4" t="str">
        <f>VLOOKUP(tblSale[[#This Row],[Mã SP]],tblData[#All],2,0)</f>
        <v>Sản phẩm 20</v>
      </c>
      <c r="I200" s="4" t="str">
        <f>VLOOKUP(tblSale[[#This Row],[Mã SP]],tblData[#All],3,0)</f>
        <v>Danh Mục 03</v>
      </c>
      <c r="J200" s="4" t="str">
        <f>VLOOKUP(tblSale[[#This Row],[Mã SP]],tblData[#All],4,0)</f>
        <v>Cái</v>
      </c>
      <c r="K200" s="4">
        <f>VLOOKUP(tblSale[[#This Row],[Mã SP]],tblData[#All],5,0)</f>
        <v>64</v>
      </c>
      <c r="L200" s="4">
        <f>VLOOKUP(tblSale[[#This Row],[Mã SP]],tblData[#All],6,0)</f>
        <v>77.25</v>
      </c>
      <c r="M200" s="6">
        <f>tblSale[[#This Row],[Số Lượng]]*tblSale[[#This Row],[Giá Mua]]</f>
        <v>448</v>
      </c>
      <c r="N200" s="6">
        <f>tblSale[[#This Row],[Số Lượng]]*tblSale[[#This Row],[Giá Bán]]*(100%-tblSale[[#This Row],[% Giảm Giá]])</f>
        <v>540.75</v>
      </c>
      <c r="O200" s="6">
        <f>DAY(tblSale[[#This Row],[Ngày]])</f>
        <v>21</v>
      </c>
      <c r="P200" s="6" t="str">
        <f>TEXT(tblSale[[#This Row],[Ngày]],"MMM")</f>
        <v>Sep</v>
      </c>
      <c r="Q200" s="6">
        <f>YEAR(tblSale[[#This Row],[Ngày]])</f>
        <v>2023</v>
      </c>
    </row>
    <row r="201" spans="2:17" ht="14.25" customHeight="1" x14ac:dyDescent="0.25">
      <c r="B201" s="3">
        <v>45191</v>
      </c>
      <c r="C201" s="2" t="s">
        <v>93</v>
      </c>
      <c r="D201" s="2">
        <v>2</v>
      </c>
      <c r="E201" s="2" t="s">
        <v>112</v>
      </c>
      <c r="F201" s="2" t="s">
        <v>113</v>
      </c>
      <c r="G201" s="2">
        <v>0</v>
      </c>
      <c r="H201" s="4" t="str">
        <f>VLOOKUP(tblSale[[#This Row],[Mã SP]],tblData[#All],2,0)</f>
        <v>Sản phẩm 40</v>
      </c>
      <c r="I201" s="4" t="str">
        <f>VLOOKUP(tblSale[[#This Row],[Mã SP]],tblData[#All],3,0)</f>
        <v>Danh Mục 05</v>
      </c>
      <c r="J201" s="4" t="str">
        <f>VLOOKUP(tblSale[[#This Row],[Mã SP]],tblData[#All],4,0)</f>
        <v>Kg</v>
      </c>
      <c r="K201" s="4">
        <f>VLOOKUP(tblSale[[#This Row],[Mã SP]],tblData[#All],5,0)</f>
        <v>94</v>
      </c>
      <c r="L201" s="4">
        <f>VLOOKUP(tblSale[[#This Row],[Mã SP]],tblData[#All],6,0)</f>
        <v>114.2</v>
      </c>
      <c r="M201" s="6">
        <f>tblSale[[#This Row],[Số Lượng]]*tblSale[[#This Row],[Giá Mua]]</f>
        <v>188</v>
      </c>
      <c r="N201" s="6">
        <f>tblSale[[#This Row],[Số Lượng]]*tblSale[[#This Row],[Giá Bán]]*(100%-tblSale[[#This Row],[% Giảm Giá]])</f>
        <v>228.4</v>
      </c>
      <c r="O201" s="6">
        <f>DAY(tblSale[[#This Row],[Ngày]])</f>
        <v>22</v>
      </c>
      <c r="P201" s="6" t="str">
        <f>TEXT(tblSale[[#This Row],[Ngày]],"MMM")</f>
        <v>Sep</v>
      </c>
      <c r="Q201" s="6">
        <f>YEAR(tblSale[[#This Row],[Ngày]])</f>
        <v>2023</v>
      </c>
    </row>
    <row r="202" spans="2:17" ht="14.25" customHeight="1" x14ac:dyDescent="0.25">
      <c r="B202" s="3">
        <v>45191</v>
      </c>
      <c r="C202" s="2" t="s">
        <v>10</v>
      </c>
      <c r="D202" s="2">
        <v>4</v>
      </c>
      <c r="E202" s="2" t="s">
        <v>114</v>
      </c>
      <c r="F202" s="2" t="s">
        <v>113</v>
      </c>
      <c r="G202" s="2">
        <v>0</v>
      </c>
      <c r="H202" s="4" t="str">
        <f>VLOOKUP(tblSale[[#This Row],[Mã SP]],tblData[#All],2,0)</f>
        <v>Sản phẩm 02</v>
      </c>
      <c r="I202" s="4" t="str">
        <f>VLOOKUP(tblSale[[#This Row],[Mã SP]],tblData[#All],3,0)</f>
        <v>Danh Mục 01</v>
      </c>
      <c r="J202" s="4" t="str">
        <f>VLOOKUP(tblSale[[#This Row],[Mã SP]],tblData[#All],4,0)</f>
        <v>Kg</v>
      </c>
      <c r="K202" s="4">
        <f>VLOOKUP(tblSale[[#This Row],[Mã SP]],tblData[#All],5,0)</f>
        <v>104</v>
      </c>
      <c r="L202" s="4">
        <f>VLOOKUP(tblSale[[#This Row],[Mã SP]],tblData[#All],6,0)</f>
        <v>138.80000000000001</v>
      </c>
      <c r="M202" s="6">
        <f>tblSale[[#This Row],[Số Lượng]]*tblSale[[#This Row],[Giá Mua]]</f>
        <v>416</v>
      </c>
      <c r="N202" s="6">
        <f>tblSale[[#This Row],[Số Lượng]]*tblSale[[#This Row],[Giá Bán]]*(100%-tblSale[[#This Row],[% Giảm Giá]])</f>
        <v>555.20000000000005</v>
      </c>
      <c r="O202" s="6">
        <f>DAY(tblSale[[#This Row],[Ngày]])</f>
        <v>22</v>
      </c>
      <c r="P202" s="6" t="str">
        <f>TEXT(tblSale[[#This Row],[Ngày]],"MMM")</f>
        <v>Sep</v>
      </c>
      <c r="Q202" s="6">
        <f>YEAR(tblSale[[#This Row],[Ngày]])</f>
        <v>2023</v>
      </c>
    </row>
    <row r="203" spans="2:17" ht="14.25" customHeight="1" x14ac:dyDescent="0.25">
      <c r="B203" s="3">
        <v>45192</v>
      </c>
      <c r="C203" s="2" t="s">
        <v>46</v>
      </c>
      <c r="D203" s="2">
        <v>12</v>
      </c>
      <c r="E203" s="2" t="s">
        <v>114</v>
      </c>
      <c r="F203" s="2" t="s">
        <v>113</v>
      </c>
      <c r="G203" s="2">
        <v>0</v>
      </c>
      <c r="H203" s="4" t="str">
        <f>VLOOKUP(tblSale[[#This Row],[Mã SP]],tblData[#All],2,0)</f>
        <v>Sản phẩm 18</v>
      </c>
      <c r="I203" s="4" t="str">
        <f>VLOOKUP(tblSale[[#This Row],[Mã SP]],tblData[#All],3,0)</f>
        <v>Danh Mục 02</v>
      </c>
      <c r="J203" s="4" t="str">
        <f>VLOOKUP(tblSale[[#This Row],[Mã SP]],tblData[#All],4,0)</f>
        <v>m</v>
      </c>
      <c r="K203" s="4">
        <f>VLOOKUP(tblSale[[#This Row],[Mã SP]],tblData[#All],5,0)</f>
        <v>37</v>
      </c>
      <c r="L203" s="4">
        <f>VLOOKUP(tblSale[[#This Row],[Mã SP]],tblData[#All],6,0)</f>
        <v>47.21</v>
      </c>
      <c r="M203" s="6">
        <f>tblSale[[#This Row],[Số Lượng]]*tblSale[[#This Row],[Giá Mua]]</f>
        <v>444</v>
      </c>
      <c r="N203" s="6">
        <f>tblSale[[#This Row],[Số Lượng]]*tblSale[[#This Row],[Giá Bán]]*(100%-tblSale[[#This Row],[% Giảm Giá]])</f>
        <v>566.52</v>
      </c>
      <c r="O203" s="6">
        <f>DAY(tblSale[[#This Row],[Ngày]])</f>
        <v>23</v>
      </c>
      <c r="P203" s="6" t="str">
        <f>TEXT(tblSale[[#This Row],[Ngày]],"MMM")</f>
        <v>Sep</v>
      </c>
      <c r="Q203" s="6">
        <f>YEAR(tblSale[[#This Row],[Ngày]])</f>
        <v>2023</v>
      </c>
    </row>
    <row r="204" spans="2:17" ht="14.25" customHeight="1" x14ac:dyDescent="0.25">
      <c r="B204" s="3">
        <v>45192</v>
      </c>
      <c r="C204" s="2" t="s">
        <v>53</v>
      </c>
      <c r="D204" s="2">
        <v>7</v>
      </c>
      <c r="E204" s="2" t="s">
        <v>112</v>
      </c>
      <c r="F204" s="2" t="s">
        <v>111</v>
      </c>
      <c r="G204" s="2">
        <v>0</v>
      </c>
      <c r="H204" s="4" t="str">
        <f>VLOOKUP(tblSale[[#This Row],[Mã SP]],tblData[#All],2,0)</f>
        <v>Sản phẩm 21</v>
      </c>
      <c r="I204" s="4" t="str">
        <f>VLOOKUP(tblSale[[#This Row],[Mã SP]],tblData[#All],3,0)</f>
        <v>Danh Mục 03</v>
      </c>
      <c r="J204" s="4" t="str">
        <f>VLOOKUP(tblSale[[#This Row],[Mã SP]],tblData[#All],4,0)</f>
        <v>Chiếc</v>
      </c>
      <c r="K204" s="4">
        <f>VLOOKUP(tblSale[[#This Row],[Mã SP]],tblData[#All],5,0)</f>
        <v>121</v>
      </c>
      <c r="L204" s="4">
        <f>VLOOKUP(tblSale[[#This Row],[Mã SP]],tblData[#All],6,0)</f>
        <v>156.54</v>
      </c>
      <c r="M204" s="6">
        <f>tblSale[[#This Row],[Số Lượng]]*tblSale[[#This Row],[Giá Mua]]</f>
        <v>847</v>
      </c>
      <c r="N204" s="6">
        <f>tblSale[[#This Row],[Số Lượng]]*tblSale[[#This Row],[Giá Bán]]*(100%-tblSale[[#This Row],[% Giảm Giá]])</f>
        <v>1095.78</v>
      </c>
      <c r="O204" s="6">
        <f>DAY(tblSale[[#This Row],[Ngày]])</f>
        <v>23</v>
      </c>
      <c r="P204" s="6" t="str">
        <f>TEXT(tblSale[[#This Row],[Ngày]],"MMM")</f>
        <v>Sep</v>
      </c>
      <c r="Q204" s="6">
        <f>YEAR(tblSale[[#This Row],[Ngày]])</f>
        <v>2023</v>
      </c>
    </row>
    <row r="205" spans="2:17" ht="14.25" customHeight="1" x14ac:dyDescent="0.25">
      <c r="B205" s="3">
        <v>45196</v>
      </c>
      <c r="C205" s="2" t="s">
        <v>80</v>
      </c>
      <c r="D205" s="2">
        <v>1</v>
      </c>
      <c r="E205" s="2" t="s">
        <v>114</v>
      </c>
      <c r="F205" s="2" t="s">
        <v>113</v>
      </c>
      <c r="G205" s="2">
        <v>0</v>
      </c>
      <c r="H205" s="4" t="str">
        <f>VLOOKUP(tblSale[[#This Row],[Mã SP]],tblData[#All],2,0)</f>
        <v>Sản phẩm 34</v>
      </c>
      <c r="I205" s="4" t="str">
        <f>VLOOKUP(tblSale[[#This Row],[Mã SP]],tblData[#All],3,0)</f>
        <v>Danh Mục 04</v>
      </c>
      <c r="J205" s="4" t="str">
        <f>VLOOKUP(tblSale[[#This Row],[Mã SP]],tblData[#All],4,0)</f>
        <v>Cái</v>
      </c>
      <c r="K205" s="4">
        <f>VLOOKUP(tblSale[[#This Row],[Mã SP]],tblData[#All],5,0)</f>
        <v>57</v>
      </c>
      <c r="L205" s="4">
        <f>VLOOKUP(tblSale[[#This Row],[Mã SP]],tblData[#All],6,0)</f>
        <v>56.3</v>
      </c>
      <c r="M205" s="6">
        <f>tblSale[[#This Row],[Số Lượng]]*tblSale[[#This Row],[Giá Mua]]</f>
        <v>57</v>
      </c>
      <c r="N205" s="6">
        <f>tblSale[[#This Row],[Số Lượng]]*tblSale[[#This Row],[Giá Bán]]*(100%-tblSale[[#This Row],[% Giảm Giá]])</f>
        <v>56.3</v>
      </c>
      <c r="O205" s="6">
        <f>DAY(tblSale[[#This Row],[Ngày]])</f>
        <v>27</v>
      </c>
      <c r="P205" s="6" t="str">
        <f>TEXT(tblSale[[#This Row],[Ngày]],"MMM")</f>
        <v>Sep</v>
      </c>
      <c r="Q205" s="6">
        <f>YEAR(tblSale[[#This Row],[Ngày]])</f>
        <v>2023</v>
      </c>
    </row>
    <row r="206" spans="2:17" ht="14.25" customHeight="1" x14ac:dyDescent="0.25">
      <c r="B206" s="3">
        <v>45199</v>
      </c>
      <c r="C206" s="2" t="s">
        <v>38</v>
      </c>
      <c r="D206" s="2">
        <v>9</v>
      </c>
      <c r="E206" s="2" t="s">
        <v>112</v>
      </c>
      <c r="F206" s="2" t="s">
        <v>111</v>
      </c>
      <c r="G206" s="2">
        <v>0</v>
      </c>
      <c r="H206" s="4" t="str">
        <f>VLOOKUP(tblSale[[#This Row],[Mã SP]],tblData[#All],2,0)</f>
        <v>Sản phẩm 14</v>
      </c>
      <c r="I206" s="4" t="str">
        <f>VLOOKUP(tblSale[[#This Row],[Mã SP]],tblData[#All],3,0)</f>
        <v>Danh Mục 02</v>
      </c>
      <c r="J206" s="4" t="str">
        <f>VLOOKUP(tblSale[[#This Row],[Mã SP]],tblData[#All],4,0)</f>
        <v>Kg</v>
      </c>
      <c r="K206" s="4">
        <f>VLOOKUP(tblSale[[#This Row],[Mã SP]],tblData[#All],5,0)</f>
        <v>113</v>
      </c>
      <c r="L206" s="4">
        <f>VLOOKUP(tblSale[[#This Row],[Mã SP]],tblData[#All],6,0)</f>
        <v>143.72</v>
      </c>
      <c r="M206" s="6">
        <f>tblSale[[#This Row],[Số Lượng]]*tblSale[[#This Row],[Giá Mua]]</f>
        <v>1017</v>
      </c>
      <c r="N206" s="6">
        <f>tblSale[[#This Row],[Số Lượng]]*tblSale[[#This Row],[Giá Bán]]*(100%-tblSale[[#This Row],[% Giảm Giá]])</f>
        <v>1293.48</v>
      </c>
      <c r="O206" s="6">
        <f>DAY(tblSale[[#This Row],[Ngày]])</f>
        <v>30</v>
      </c>
      <c r="P206" s="6" t="str">
        <f>TEXT(tblSale[[#This Row],[Ngày]],"MMM")</f>
        <v>Sep</v>
      </c>
      <c r="Q206" s="6">
        <f>YEAR(tblSale[[#This Row],[Ngày]])</f>
        <v>2023</v>
      </c>
    </row>
    <row r="207" spans="2:17" ht="14.25" customHeight="1" x14ac:dyDescent="0.25">
      <c r="B207" s="3">
        <v>45199</v>
      </c>
      <c r="C207" s="2" t="s">
        <v>20</v>
      </c>
      <c r="D207" s="2">
        <v>5</v>
      </c>
      <c r="E207" s="2" t="s">
        <v>112</v>
      </c>
      <c r="F207" s="2" t="s">
        <v>111</v>
      </c>
      <c r="G207" s="2">
        <v>0</v>
      </c>
      <c r="H207" s="4" t="str">
        <f>VLOOKUP(tblSale[[#This Row],[Mã SP]],tblData[#All],2,0)</f>
        <v>Sản phẩm 06</v>
      </c>
      <c r="I207" s="4" t="str">
        <f>VLOOKUP(tblSale[[#This Row],[Mã SP]],tblData[#All],3,0)</f>
        <v>Danh Mục 01</v>
      </c>
      <c r="J207" s="4" t="str">
        <f>VLOOKUP(tblSale[[#This Row],[Mã SP]],tblData[#All],4,0)</f>
        <v>Kg</v>
      </c>
      <c r="K207" s="4">
        <f>VLOOKUP(tblSale[[#This Row],[Mã SP]],tblData[#All],5,0)</f>
        <v>75</v>
      </c>
      <c r="L207" s="4">
        <f>VLOOKUP(tblSale[[#This Row],[Mã SP]],tblData[#All],6,0)</f>
        <v>89.5</v>
      </c>
      <c r="M207" s="6">
        <f>tblSale[[#This Row],[Số Lượng]]*tblSale[[#This Row],[Giá Mua]]</f>
        <v>375</v>
      </c>
      <c r="N207" s="6">
        <f>tblSale[[#This Row],[Số Lượng]]*tblSale[[#This Row],[Giá Bán]]*(100%-tblSale[[#This Row],[% Giảm Giá]])</f>
        <v>447.5</v>
      </c>
      <c r="O207" s="6">
        <f>DAY(tblSale[[#This Row],[Ngày]])</f>
        <v>30</v>
      </c>
      <c r="P207" s="6" t="str">
        <f>TEXT(tblSale[[#This Row],[Ngày]],"MMM")</f>
        <v>Sep</v>
      </c>
      <c r="Q207" s="6">
        <f>YEAR(tblSale[[#This Row],[Ngày]])</f>
        <v>2023</v>
      </c>
    </row>
    <row r="208" spans="2:17" ht="14.25" customHeight="1" x14ac:dyDescent="0.25">
      <c r="B208" s="3">
        <v>45200</v>
      </c>
      <c r="C208" s="2" t="s">
        <v>72</v>
      </c>
      <c r="D208" s="2">
        <v>14</v>
      </c>
      <c r="E208" s="2" t="s">
        <v>112</v>
      </c>
      <c r="F208" s="2" t="s">
        <v>113</v>
      </c>
      <c r="G208" s="2">
        <v>0</v>
      </c>
      <c r="H208" s="4" t="str">
        <f>VLOOKUP(tblSale[[#This Row],[Mã SP]],tblData[#All],2,0)</f>
        <v>Sản phẩm 30</v>
      </c>
      <c r="I208" s="4" t="str">
        <f>VLOOKUP(tblSale[[#This Row],[Mã SP]],tblData[#All],3,0)</f>
        <v>Danh Mục 04</v>
      </c>
      <c r="J208" s="4" t="str">
        <f>VLOOKUP(tblSale[[#This Row],[Mã SP]],tblData[#All],4,0)</f>
        <v>Chiếc</v>
      </c>
      <c r="K208" s="4">
        <f>VLOOKUP(tblSale[[#This Row],[Mã SP]],tblData[#All],5,0)</f>
        <v>152</v>
      </c>
      <c r="L208" s="4">
        <f>VLOOKUP(tblSale[[#This Row],[Mã SP]],tblData[#All],6,0)</f>
        <v>199.28</v>
      </c>
      <c r="M208" s="6">
        <f>tblSale[[#This Row],[Số Lượng]]*tblSale[[#This Row],[Giá Mua]]</f>
        <v>2128</v>
      </c>
      <c r="N208" s="6">
        <f>tblSale[[#This Row],[Số Lượng]]*tblSale[[#This Row],[Giá Bán]]*(100%-tblSale[[#This Row],[% Giảm Giá]])</f>
        <v>2789.92</v>
      </c>
      <c r="O208" s="6">
        <f>DAY(tblSale[[#This Row],[Ngày]])</f>
        <v>1</v>
      </c>
      <c r="P208" s="6" t="str">
        <f>TEXT(tblSale[[#This Row],[Ngày]],"MMM")</f>
        <v>Oct</v>
      </c>
      <c r="Q208" s="6">
        <f>YEAR(tblSale[[#This Row],[Ngày]])</f>
        <v>2023</v>
      </c>
    </row>
    <row r="209" spans="2:17" ht="14.25" customHeight="1" x14ac:dyDescent="0.25">
      <c r="B209" s="3">
        <v>45201</v>
      </c>
      <c r="C209" s="2" t="s">
        <v>38</v>
      </c>
      <c r="D209" s="2">
        <v>15</v>
      </c>
      <c r="E209" s="2" t="s">
        <v>114</v>
      </c>
      <c r="F209" s="2" t="s">
        <v>111</v>
      </c>
      <c r="G209" s="2">
        <v>0</v>
      </c>
      <c r="H209" s="4" t="str">
        <f>VLOOKUP(tblSale[[#This Row],[Mã SP]],tblData[#All],2,0)</f>
        <v>Sản phẩm 14</v>
      </c>
      <c r="I209" s="4" t="str">
        <f>VLOOKUP(tblSale[[#This Row],[Mã SP]],tblData[#All],3,0)</f>
        <v>Danh Mục 02</v>
      </c>
      <c r="J209" s="4" t="str">
        <f>VLOOKUP(tblSale[[#This Row],[Mã SP]],tblData[#All],4,0)</f>
        <v>Kg</v>
      </c>
      <c r="K209" s="4">
        <f>VLOOKUP(tblSale[[#This Row],[Mã SP]],tblData[#All],5,0)</f>
        <v>113</v>
      </c>
      <c r="L209" s="4">
        <f>VLOOKUP(tblSale[[#This Row],[Mã SP]],tblData[#All],6,0)</f>
        <v>143.72</v>
      </c>
      <c r="M209" s="6">
        <f>tblSale[[#This Row],[Số Lượng]]*tblSale[[#This Row],[Giá Mua]]</f>
        <v>1695</v>
      </c>
      <c r="N209" s="6">
        <f>tblSale[[#This Row],[Số Lượng]]*tblSale[[#This Row],[Giá Bán]]*(100%-tblSale[[#This Row],[% Giảm Giá]])</f>
        <v>2155.8000000000002</v>
      </c>
      <c r="O209" s="6">
        <f>DAY(tblSale[[#This Row],[Ngày]])</f>
        <v>2</v>
      </c>
      <c r="P209" s="6" t="str">
        <f>TEXT(tblSale[[#This Row],[Ngày]],"MMM")</f>
        <v>Oct</v>
      </c>
      <c r="Q209" s="6">
        <f>YEAR(tblSale[[#This Row],[Ngày]])</f>
        <v>2023</v>
      </c>
    </row>
    <row r="210" spans="2:17" ht="14.25" customHeight="1" x14ac:dyDescent="0.25">
      <c r="B210" s="3">
        <v>45202</v>
      </c>
      <c r="C210" s="2" t="s">
        <v>48</v>
      </c>
      <c r="D210" s="2">
        <v>9</v>
      </c>
      <c r="E210" s="2" t="s">
        <v>114</v>
      </c>
      <c r="F210" s="2" t="s">
        <v>111</v>
      </c>
      <c r="G210" s="2">
        <v>0</v>
      </c>
      <c r="H210" s="4" t="str">
        <f>VLOOKUP(tblSale[[#This Row],[Mã SP]],tblData[#All],2,0)</f>
        <v>Sản phẩm 19</v>
      </c>
      <c r="I210" s="4" t="str">
        <f>VLOOKUP(tblSale[[#This Row],[Mã SP]],tblData[#All],3,0)</f>
        <v>Danh Mục 02</v>
      </c>
      <c r="J210" s="4" t="str">
        <f>VLOOKUP(tblSale[[#This Row],[Mã SP]],tblData[#All],4,0)</f>
        <v>Chiếc</v>
      </c>
      <c r="K210" s="4">
        <f>VLOOKUP(tblSale[[#This Row],[Mã SP]],tblData[#All],5,0)</f>
        <v>143</v>
      </c>
      <c r="L210" s="4">
        <f>VLOOKUP(tblSale[[#This Row],[Mã SP]],tblData[#All],6,0)</f>
        <v>219</v>
      </c>
      <c r="M210" s="6">
        <f>tblSale[[#This Row],[Số Lượng]]*tblSale[[#This Row],[Giá Mua]]</f>
        <v>1287</v>
      </c>
      <c r="N210" s="6">
        <f>tblSale[[#This Row],[Số Lượng]]*tblSale[[#This Row],[Giá Bán]]*(100%-tblSale[[#This Row],[% Giảm Giá]])</f>
        <v>1971</v>
      </c>
      <c r="O210" s="6">
        <f>DAY(tblSale[[#This Row],[Ngày]])</f>
        <v>3</v>
      </c>
      <c r="P210" s="6" t="str">
        <f>TEXT(tblSale[[#This Row],[Ngày]],"MMM")</f>
        <v>Oct</v>
      </c>
      <c r="Q210" s="6">
        <f>YEAR(tblSale[[#This Row],[Ngày]])</f>
        <v>2023</v>
      </c>
    </row>
    <row r="211" spans="2:17" ht="14.25" customHeight="1" x14ac:dyDescent="0.25">
      <c r="B211" s="3">
        <v>45205</v>
      </c>
      <c r="C211" s="2" t="s">
        <v>82</v>
      </c>
      <c r="D211" s="2">
        <v>1</v>
      </c>
      <c r="E211" s="2" t="s">
        <v>114</v>
      </c>
      <c r="F211" s="2" t="s">
        <v>111</v>
      </c>
      <c r="G211" s="2">
        <v>0</v>
      </c>
      <c r="H211" s="4" t="str">
        <f>VLOOKUP(tblSale[[#This Row],[Mã SP]],tblData[#All],2,0)</f>
        <v>Sản phẩm 35</v>
      </c>
      <c r="I211" s="4" t="str">
        <f>VLOOKUP(tblSale[[#This Row],[Mã SP]],tblData[#All],3,0)</f>
        <v>Danh Mục 04</v>
      </c>
      <c r="J211" s="4" t="str">
        <f>VLOOKUP(tblSale[[#This Row],[Mã SP]],tblData[#All],4,0)</f>
        <v>m</v>
      </c>
      <c r="K211" s="4">
        <f>VLOOKUP(tblSale[[#This Row],[Mã SP]],tblData[#All],5,0)</f>
        <v>5</v>
      </c>
      <c r="L211" s="4">
        <f>VLOOKUP(tblSale[[#This Row],[Mã SP]],tblData[#All],6,0)</f>
        <v>6.7</v>
      </c>
      <c r="M211" s="6">
        <f>tblSale[[#This Row],[Số Lượng]]*tblSale[[#This Row],[Giá Mua]]</f>
        <v>5</v>
      </c>
      <c r="N211" s="6">
        <f>tblSale[[#This Row],[Số Lượng]]*tblSale[[#This Row],[Giá Bán]]*(100%-tblSale[[#This Row],[% Giảm Giá]])</f>
        <v>6.7</v>
      </c>
      <c r="O211" s="6">
        <f>DAY(tblSale[[#This Row],[Ngày]])</f>
        <v>6</v>
      </c>
      <c r="P211" s="6" t="str">
        <f>TEXT(tblSale[[#This Row],[Ngày]],"MMM")</f>
        <v>Oct</v>
      </c>
      <c r="Q211" s="6">
        <f>YEAR(tblSale[[#This Row],[Ngày]])</f>
        <v>2023</v>
      </c>
    </row>
    <row r="212" spans="2:17" ht="14.25" customHeight="1" x14ac:dyDescent="0.25">
      <c r="B212" s="3">
        <v>45205</v>
      </c>
      <c r="C212" s="2" t="s">
        <v>84</v>
      </c>
      <c r="D212" s="2">
        <v>12</v>
      </c>
      <c r="E212" s="2" t="s">
        <v>112</v>
      </c>
      <c r="F212" s="2" t="s">
        <v>111</v>
      </c>
      <c r="G212" s="2">
        <v>0</v>
      </c>
      <c r="H212" s="4" t="str">
        <f>VLOOKUP(tblSale[[#This Row],[Mã SP]],tblData[#All],2,0)</f>
        <v>Sản phẩm 36</v>
      </c>
      <c r="I212" s="4" t="str">
        <f>VLOOKUP(tblSale[[#This Row],[Mã SP]],tblData[#All],3,0)</f>
        <v>Danh Mục 04</v>
      </c>
      <c r="J212" s="4" t="str">
        <f>VLOOKUP(tblSale[[#This Row],[Mã SP]],tblData[#All],4,0)</f>
        <v>Kg</v>
      </c>
      <c r="K212" s="4">
        <f>VLOOKUP(tblSale[[#This Row],[Mã SP]],tblData[#All],5,0)</f>
        <v>86</v>
      </c>
      <c r="L212" s="4">
        <f>VLOOKUP(tblSale[[#This Row],[Mã SP]],tblData[#All],6,0)</f>
        <v>98.3</v>
      </c>
      <c r="M212" s="6">
        <f>tblSale[[#This Row],[Số Lượng]]*tblSale[[#This Row],[Giá Mua]]</f>
        <v>1032</v>
      </c>
      <c r="N212" s="6">
        <f>tblSale[[#This Row],[Số Lượng]]*tblSale[[#This Row],[Giá Bán]]*(100%-tblSale[[#This Row],[% Giảm Giá]])</f>
        <v>1179.5999999999999</v>
      </c>
      <c r="O212" s="6">
        <f>DAY(tblSale[[#This Row],[Ngày]])</f>
        <v>6</v>
      </c>
      <c r="P212" s="6" t="str">
        <f>TEXT(tblSale[[#This Row],[Ngày]],"MMM")</f>
        <v>Oct</v>
      </c>
      <c r="Q212" s="6">
        <f>YEAR(tblSale[[#This Row],[Ngày]])</f>
        <v>2023</v>
      </c>
    </row>
    <row r="213" spans="2:17" ht="14.25" customHeight="1" x14ac:dyDescent="0.25">
      <c r="B213" s="3">
        <v>45206</v>
      </c>
      <c r="C213" s="2" t="s">
        <v>63</v>
      </c>
      <c r="D213" s="2">
        <v>6</v>
      </c>
      <c r="E213" s="2" t="s">
        <v>114</v>
      </c>
      <c r="F213" s="2" t="s">
        <v>113</v>
      </c>
      <c r="G213" s="2">
        <v>0</v>
      </c>
      <c r="H213" s="4" t="str">
        <f>VLOOKUP(tblSale[[#This Row],[Mã SP]],tblData[#All],2,0)</f>
        <v>Sản phẩm 26</v>
      </c>
      <c r="I213" s="4" t="str">
        <f>VLOOKUP(tblSale[[#This Row],[Mã SP]],tblData[#All],3,0)</f>
        <v>Danh Mục 04</v>
      </c>
      <c r="J213" s="4" t="str">
        <f>VLOOKUP(tblSale[[#This Row],[Mã SP]],tblData[#All],4,0)</f>
        <v>m</v>
      </c>
      <c r="K213" s="4">
        <f>VLOOKUP(tblSale[[#This Row],[Mã SP]],tblData[#All],5,0)</f>
        <v>18</v>
      </c>
      <c r="L213" s="4">
        <f>VLOOKUP(tblSale[[#This Row],[Mã SP]],tblData[#All],6,0)</f>
        <v>24.66</v>
      </c>
      <c r="M213" s="6">
        <f>tblSale[[#This Row],[Số Lượng]]*tblSale[[#This Row],[Giá Mua]]</f>
        <v>108</v>
      </c>
      <c r="N213" s="6">
        <f>tblSale[[#This Row],[Số Lượng]]*tblSale[[#This Row],[Giá Bán]]*(100%-tblSale[[#This Row],[% Giảm Giá]])</f>
        <v>147.96</v>
      </c>
      <c r="O213" s="6">
        <f>DAY(tblSale[[#This Row],[Ngày]])</f>
        <v>7</v>
      </c>
      <c r="P213" s="6" t="str">
        <f>TEXT(tblSale[[#This Row],[Ngày]],"MMM")</f>
        <v>Oct</v>
      </c>
      <c r="Q213" s="6">
        <f>YEAR(tblSale[[#This Row],[Ngày]])</f>
        <v>2023</v>
      </c>
    </row>
    <row r="214" spans="2:17" ht="14.25" customHeight="1" x14ac:dyDescent="0.25">
      <c r="B214" s="3">
        <v>45208</v>
      </c>
      <c r="C214" s="2" t="s">
        <v>89</v>
      </c>
      <c r="D214" s="2">
        <v>5</v>
      </c>
      <c r="E214" s="2" t="s">
        <v>114</v>
      </c>
      <c r="F214" s="2" t="s">
        <v>113</v>
      </c>
      <c r="G214" s="2">
        <v>0</v>
      </c>
      <c r="H214" s="4" t="str">
        <f>VLOOKUP(tblSale[[#This Row],[Mã SP]],tblData[#All],2,0)</f>
        <v>Sản phẩm 38</v>
      </c>
      <c r="I214" s="4" t="str">
        <f>VLOOKUP(tblSale[[#This Row],[Mã SP]],tblData[#All],3,0)</f>
        <v>Danh Mục 05</v>
      </c>
      <c r="J214" s="4" t="str">
        <f>VLOOKUP(tblSale[[#This Row],[Mã SP]],tblData[#All],4,0)</f>
        <v>Kg</v>
      </c>
      <c r="K214" s="4">
        <f>VLOOKUP(tblSale[[#This Row],[Mã SP]],tblData[#All],5,0)</f>
        <v>75</v>
      </c>
      <c r="L214" s="4">
        <f>VLOOKUP(tblSale[[#This Row],[Mã SP]],tblData[#All],6,0)</f>
        <v>81.92</v>
      </c>
      <c r="M214" s="6">
        <f>tblSale[[#This Row],[Số Lượng]]*tblSale[[#This Row],[Giá Mua]]</f>
        <v>375</v>
      </c>
      <c r="N214" s="6">
        <f>tblSale[[#This Row],[Số Lượng]]*tblSale[[#This Row],[Giá Bán]]*(100%-tblSale[[#This Row],[% Giảm Giá]])</f>
        <v>409.6</v>
      </c>
      <c r="O214" s="6">
        <f>DAY(tblSale[[#This Row],[Ngày]])</f>
        <v>9</v>
      </c>
      <c r="P214" s="6" t="str">
        <f>TEXT(tblSale[[#This Row],[Ngày]],"MMM")</f>
        <v>Oct</v>
      </c>
      <c r="Q214" s="6">
        <f>YEAR(tblSale[[#This Row],[Ngày]])</f>
        <v>2023</v>
      </c>
    </row>
    <row r="215" spans="2:17" ht="14.25" customHeight="1" x14ac:dyDescent="0.25">
      <c r="B215" s="3">
        <v>45208</v>
      </c>
      <c r="C215" s="2" t="s">
        <v>76</v>
      </c>
      <c r="D215" s="2">
        <v>11</v>
      </c>
      <c r="E215" s="2" t="s">
        <v>112</v>
      </c>
      <c r="F215" s="2" t="s">
        <v>113</v>
      </c>
      <c r="G215" s="2">
        <v>0</v>
      </c>
      <c r="H215" s="4" t="str">
        <f>VLOOKUP(tblSale[[#This Row],[Mã SP]],tblData[#All],2,0)</f>
        <v>Sản phẩm 32</v>
      </c>
      <c r="I215" s="4" t="str">
        <f>VLOOKUP(tblSale[[#This Row],[Mã SP]],tblData[#All],3,0)</f>
        <v>Danh Mục 04</v>
      </c>
      <c r="J215" s="4" t="str">
        <f>VLOOKUP(tblSale[[#This Row],[Mã SP]],tblData[#All],4,0)</f>
        <v>Kg</v>
      </c>
      <c r="K215" s="4">
        <f>VLOOKUP(tblSale[[#This Row],[Mã SP]],tblData[#All],5,0)</f>
        <v>88</v>
      </c>
      <c r="L215" s="4">
        <f>VLOOKUP(tblSale[[#This Row],[Mã SP]],tblData[#All],6,0)</f>
        <v>118.48</v>
      </c>
      <c r="M215" s="6">
        <f>tblSale[[#This Row],[Số Lượng]]*tblSale[[#This Row],[Giá Mua]]</f>
        <v>968</v>
      </c>
      <c r="N215" s="6">
        <f>tblSale[[#This Row],[Số Lượng]]*tblSale[[#This Row],[Giá Bán]]*(100%-tblSale[[#This Row],[% Giảm Giá]])</f>
        <v>1303.28</v>
      </c>
      <c r="O215" s="6">
        <f>DAY(tblSale[[#This Row],[Ngày]])</f>
        <v>9</v>
      </c>
      <c r="P215" s="6" t="str">
        <f>TEXT(tblSale[[#This Row],[Ngày]],"MMM")</f>
        <v>Oct</v>
      </c>
      <c r="Q215" s="6">
        <f>YEAR(tblSale[[#This Row],[Ngày]])</f>
        <v>2023</v>
      </c>
    </row>
    <row r="216" spans="2:17" ht="14.25" customHeight="1" x14ac:dyDescent="0.25">
      <c r="B216" s="3">
        <v>45209</v>
      </c>
      <c r="C216" s="2" t="s">
        <v>82</v>
      </c>
      <c r="D216" s="2">
        <v>14</v>
      </c>
      <c r="E216" s="2" t="s">
        <v>114</v>
      </c>
      <c r="F216" s="2" t="s">
        <v>113</v>
      </c>
      <c r="G216" s="2">
        <v>0</v>
      </c>
      <c r="H216" s="4" t="str">
        <f>VLOOKUP(tblSale[[#This Row],[Mã SP]],tblData[#All],2,0)</f>
        <v>Sản phẩm 35</v>
      </c>
      <c r="I216" s="4" t="str">
        <f>VLOOKUP(tblSale[[#This Row],[Mã SP]],tblData[#All],3,0)</f>
        <v>Danh Mục 04</v>
      </c>
      <c r="J216" s="4" t="str">
        <f>VLOOKUP(tblSale[[#This Row],[Mã SP]],tblData[#All],4,0)</f>
        <v>m</v>
      </c>
      <c r="K216" s="4">
        <f>VLOOKUP(tblSale[[#This Row],[Mã SP]],tblData[#All],5,0)</f>
        <v>5</v>
      </c>
      <c r="L216" s="4">
        <f>VLOOKUP(tblSale[[#This Row],[Mã SP]],tblData[#All],6,0)</f>
        <v>6.7</v>
      </c>
      <c r="M216" s="6">
        <f>tblSale[[#This Row],[Số Lượng]]*tblSale[[#This Row],[Giá Mua]]</f>
        <v>70</v>
      </c>
      <c r="N216" s="6">
        <f>tblSale[[#This Row],[Số Lượng]]*tblSale[[#This Row],[Giá Bán]]*(100%-tblSale[[#This Row],[% Giảm Giá]])</f>
        <v>93.8</v>
      </c>
      <c r="O216" s="6">
        <f>DAY(tblSale[[#This Row],[Ngày]])</f>
        <v>10</v>
      </c>
      <c r="P216" s="6" t="str">
        <f>TEXT(tblSale[[#This Row],[Ngày]],"MMM")</f>
        <v>Oct</v>
      </c>
      <c r="Q216" s="6">
        <f>YEAR(tblSale[[#This Row],[Ngày]])</f>
        <v>2023</v>
      </c>
    </row>
    <row r="217" spans="2:17" ht="14.25" customHeight="1" x14ac:dyDescent="0.25">
      <c r="B217" s="3">
        <v>45210</v>
      </c>
      <c r="C217" s="2" t="s">
        <v>32</v>
      </c>
      <c r="D217" s="2">
        <v>15</v>
      </c>
      <c r="E217" s="2" t="s">
        <v>114</v>
      </c>
      <c r="F217" s="2" t="s">
        <v>113</v>
      </c>
      <c r="G217" s="2">
        <v>0</v>
      </c>
      <c r="H217" s="4" t="str">
        <f>VLOOKUP(tblSale[[#This Row],[Mã SP]],tblData[#All],2,0)</f>
        <v>Sản phẩm 11</v>
      </c>
      <c r="I217" s="4" t="str">
        <f>VLOOKUP(tblSale[[#This Row],[Mã SP]],tblData[#All],3,0)</f>
        <v>Danh Mục 02</v>
      </c>
      <c r="J217" s="4" t="str">
        <f>VLOOKUP(tblSale[[#This Row],[Mã SP]],tblData[#All],4,0)</f>
        <v>Cái</v>
      </c>
      <c r="K217" s="4">
        <f>VLOOKUP(tblSale[[#This Row],[Mã SP]],tblData[#All],5,0)</f>
        <v>43</v>
      </c>
      <c r="L217" s="4">
        <f>VLOOKUP(tblSale[[#This Row],[Mã SP]],tblData[#All],6,0)</f>
        <v>48.4</v>
      </c>
      <c r="M217" s="6">
        <f>tblSale[[#This Row],[Số Lượng]]*tblSale[[#This Row],[Giá Mua]]</f>
        <v>645</v>
      </c>
      <c r="N217" s="6">
        <f>tblSale[[#This Row],[Số Lượng]]*tblSale[[#This Row],[Giá Bán]]*(100%-tblSale[[#This Row],[% Giảm Giá]])</f>
        <v>726</v>
      </c>
      <c r="O217" s="6">
        <f>DAY(tblSale[[#This Row],[Ngày]])</f>
        <v>11</v>
      </c>
      <c r="P217" s="6" t="str">
        <f>TEXT(tblSale[[#This Row],[Ngày]],"MMM")</f>
        <v>Oct</v>
      </c>
      <c r="Q217" s="6">
        <f>YEAR(tblSale[[#This Row],[Ngày]])</f>
        <v>2023</v>
      </c>
    </row>
    <row r="218" spans="2:17" ht="14.25" customHeight="1" x14ac:dyDescent="0.25">
      <c r="B218" s="3">
        <v>45211</v>
      </c>
      <c r="C218" s="2" t="s">
        <v>66</v>
      </c>
      <c r="D218" s="2">
        <v>8</v>
      </c>
      <c r="E218" s="2" t="s">
        <v>112</v>
      </c>
      <c r="F218" s="2" t="s">
        <v>111</v>
      </c>
      <c r="G218" s="2">
        <v>0</v>
      </c>
      <c r="H218" s="4" t="str">
        <f>VLOOKUP(tblSale[[#This Row],[Mã SP]],tblData[#All],2,0)</f>
        <v>Sản phẩm 27</v>
      </c>
      <c r="I218" s="4" t="str">
        <f>VLOOKUP(tblSale[[#This Row],[Mã SP]],tblData[#All],3,0)</f>
        <v>Danh Mục 04</v>
      </c>
      <c r="J218" s="4" t="str">
        <f>VLOOKUP(tblSale[[#This Row],[Mã SP]],tblData[#All],4,0)</f>
        <v>Cái</v>
      </c>
      <c r="K218" s="4">
        <f>VLOOKUP(tblSale[[#This Row],[Mã SP]],tblData[#All],5,0)</f>
        <v>48</v>
      </c>
      <c r="L218" s="4">
        <f>VLOOKUP(tblSale[[#This Row],[Mã SP]],tblData[#All],6,0)</f>
        <v>55.120000000000005</v>
      </c>
      <c r="M218" s="6">
        <f>tblSale[[#This Row],[Số Lượng]]*tblSale[[#This Row],[Giá Mua]]</f>
        <v>384</v>
      </c>
      <c r="N218" s="6">
        <f>tblSale[[#This Row],[Số Lượng]]*tblSale[[#This Row],[Giá Bán]]*(100%-tblSale[[#This Row],[% Giảm Giá]])</f>
        <v>440.96000000000004</v>
      </c>
      <c r="O218" s="6">
        <f>DAY(tblSale[[#This Row],[Ngày]])</f>
        <v>12</v>
      </c>
      <c r="P218" s="6" t="str">
        <f>TEXT(tblSale[[#This Row],[Ngày]],"MMM")</f>
        <v>Oct</v>
      </c>
      <c r="Q218" s="6">
        <f>YEAR(tblSale[[#This Row],[Ngày]])</f>
        <v>2023</v>
      </c>
    </row>
    <row r="219" spans="2:17" ht="14.25" customHeight="1" x14ac:dyDescent="0.25">
      <c r="B219" s="3">
        <v>45216</v>
      </c>
      <c r="C219" s="2" t="s">
        <v>6</v>
      </c>
      <c r="D219" s="2">
        <v>13</v>
      </c>
      <c r="E219" s="2" t="s">
        <v>114</v>
      </c>
      <c r="F219" s="2" t="s">
        <v>111</v>
      </c>
      <c r="G219" s="2">
        <v>0</v>
      </c>
      <c r="H219" s="4" t="str">
        <f>VLOOKUP(tblSale[[#This Row],[Mã SP]],tblData[#All],2,0)</f>
        <v>Sản phẩm 01</v>
      </c>
      <c r="I219" s="4" t="str">
        <f>VLOOKUP(tblSale[[#This Row],[Mã SP]],tblData[#All],3,0)</f>
        <v>Danh Mục 01</v>
      </c>
      <c r="J219" s="4" t="str">
        <f>VLOOKUP(tblSale[[#This Row],[Mã SP]],tblData[#All],4,0)</f>
        <v>Kg</v>
      </c>
      <c r="K219" s="4">
        <f>VLOOKUP(tblSale[[#This Row],[Mã SP]],tblData[#All],5,0)</f>
        <v>96</v>
      </c>
      <c r="L219" s="4">
        <f>VLOOKUP(tblSale[[#This Row],[Mã SP]],tblData[#All],6,0)</f>
        <v>108.88</v>
      </c>
      <c r="M219" s="6">
        <f>tblSale[[#This Row],[Số Lượng]]*tblSale[[#This Row],[Giá Mua]]</f>
        <v>1248</v>
      </c>
      <c r="N219" s="6">
        <f>tblSale[[#This Row],[Số Lượng]]*tblSale[[#This Row],[Giá Bán]]*(100%-tblSale[[#This Row],[% Giảm Giá]])</f>
        <v>1415.44</v>
      </c>
      <c r="O219" s="6">
        <f>DAY(tblSale[[#This Row],[Ngày]])</f>
        <v>17</v>
      </c>
      <c r="P219" s="6" t="str">
        <f>TEXT(tblSale[[#This Row],[Ngày]],"MMM")</f>
        <v>Oct</v>
      </c>
      <c r="Q219" s="6">
        <f>YEAR(tblSale[[#This Row],[Ngày]])</f>
        <v>2023</v>
      </c>
    </row>
    <row r="220" spans="2:17" ht="14.25" customHeight="1" x14ac:dyDescent="0.25">
      <c r="B220" s="3">
        <v>45217</v>
      </c>
      <c r="C220" s="2" t="s">
        <v>61</v>
      </c>
      <c r="D220" s="2">
        <v>6</v>
      </c>
      <c r="E220" s="2" t="s">
        <v>112</v>
      </c>
      <c r="F220" s="2" t="s">
        <v>113</v>
      </c>
      <c r="G220" s="2">
        <v>0</v>
      </c>
      <c r="H220" s="4" t="str">
        <f>VLOOKUP(tblSale[[#This Row],[Mã SP]],tblData[#All],2,0)</f>
        <v>Sản phẩm 25</v>
      </c>
      <c r="I220" s="4" t="str">
        <f>VLOOKUP(tblSale[[#This Row],[Mã SP]],tblData[#All],3,0)</f>
        <v>Danh Mục 03</v>
      </c>
      <c r="J220" s="4" t="str">
        <f>VLOOKUP(tblSale[[#This Row],[Mã SP]],tblData[#All],4,0)</f>
        <v>m</v>
      </c>
      <c r="K220" s="4">
        <f>VLOOKUP(tblSale[[#This Row],[Mã SP]],tblData[#All],5,0)</f>
        <v>7</v>
      </c>
      <c r="L220" s="4">
        <f>VLOOKUP(tblSale[[#This Row],[Mã SP]],tblData[#All],6,0)</f>
        <v>8.33</v>
      </c>
      <c r="M220" s="6">
        <f>tblSale[[#This Row],[Số Lượng]]*tblSale[[#This Row],[Giá Mua]]</f>
        <v>42</v>
      </c>
      <c r="N220" s="6">
        <f>tblSale[[#This Row],[Số Lượng]]*tblSale[[#This Row],[Giá Bán]]*(100%-tblSale[[#This Row],[% Giảm Giá]])</f>
        <v>49.980000000000004</v>
      </c>
      <c r="O220" s="6">
        <f>DAY(tblSale[[#This Row],[Ngày]])</f>
        <v>18</v>
      </c>
      <c r="P220" s="6" t="str">
        <f>TEXT(tblSale[[#This Row],[Ngày]],"MMM")</f>
        <v>Oct</v>
      </c>
      <c r="Q220" s="6">
        <f>YEAR(tblSale[[#This Row],[Ngày]])</f>
        <v>2023</v>
      </c>
    </row>
    <row r="221" spans="2:17" ht="14.25" customHeight="1" x14ac:dyDescent="0.25">
      <c r="B221" s="3">
        <v>45217</v>
      </c>
      <c r="C221" s="2" t="s">
        <v>53</v>
      </c>
      <c r="D221" s="2">
        <v>13</v>
      </c>
      <c r="E221" s="2" t="s">
        <v>112</v>
      </c>
      <c r="F221" s="2" t="s">
        <v>113</v>
      </c>
      <c r="G221" s="2">
        <v>0</v>
      </c>
      <c r="H221" s="4" t="str">
        <f>VLOOKUP(tblSale[[#This Row],[Mã SP]],tblData[#All],2,0)</f>
        <v>Sản phẩm 21</v>
      </c>
      <c r="I221" s="4" t="str">
        <f>VLOOKUP(tblSale[[#This Row],[Mã SP]],tblData[#All],3,0)</f>
        <v>Danh Mục 03</v>
      </c>
      <c r="J221" s="4" t="str">
        <f>VLOOKUP(tblSale[[#This Row],[Mã SP]],tblData[#All],4,0)</f>
        <v>Chiếc</v>
      </c>
      <c r="K221" s="4">
        <f>VLOOKUP(tblSale[[#This Row],[Mã SP]],tblData[#All],5,0)</f>
        <v>121</v>
      </c>
      <c r="L221" s="4">
        <f>VLOOKUP(tblSale[[#This Row],[Mã SP]],tblData[#All],6,0)</f>
        <v>156.54</v>
      </c>
      <c r="M221" s="6">
        <f>tblSale[[#This Row],[Số Lượng]]*tblSale[[#This Row],[Giá Mua]]</f>
        <v>1573</v>
      </c>
      <c r="N221" s="6">
        <f>tblSale[[#This Row],[Số Lượng]]*tblSale[[#This Row],[Giá Bán]]*(100%-tblSale[[#This Row],[% Giảm Giá]])</f>
        <v>2035.02</v>
      </c>
      <c r="O221" s="6">
        <f>DAY(tblSale[[#This Row],[Ngày]])</f>
        <v>18</v>
      </c>
      <c r="P221" s="6" t="str">
        <f>TEXT(tblSale[[#This Row],[Ngày]],"MMM")</f>
        <v>Oct</v>
      </c>
      <c r="Q221" s="6">
        <f>YEAR(tblSale[[#This Row],[Ngày]])</f>
        <v>2023</v>
      </c>
    </row>
    <row r="222" spans="2:17" ht="14.25" customHeight="1" x14ac:dyDescent="0.25">
      <c r="B222" s="3">
        <v>45221</v>
      </c>
      <c r="C222" s="2" t="s">
        <v>32</v>
      </c>
      <c r="D222" s="2">
        <v>7</v>
      </c>
      <c r="E222" s="2" t="s">
        <v>114</v>
      </c>
      <c r="F222" s="2" t="s">
        <v>113</v>
      </c>
      <c r="G222" s="2">
        <v>0</v>
      </c>
      <c r="H222" s="4" t="str">
        <f>VLOOKUP(tblSale[[#This Row],[Mã SP]],tblData[#All],2,0)</f>
        <v>Sản phẩm 11</v>
      </c>
      <c r="I222" s="4" t="str">
        <f>VLOOKUP(tblSale[[#This Row],[Mã SP]],tblData[#All],3,0)</f>
        <v>Danh Mục 02</v>
      </c>
      <c r="J222" s="4" t="str">
        <f>VLOOKUP(tblSale[[#This Row],[Mã SP]],tblData[#All],4,0)</f>
        <v>Cái</v>
      </c>
      <c r="K222" s="4">
        <f>VLOOKUP(tblSale[[#This Row],[Mã SP]],tblData[#All],5,0)</f>
        <v>43</v>
      </c>
      <c r="L222" s="4">
        <f>VLOOKUP(tblSale[[#This Row],[Mã SP]],tblData[#All],6,0)</f>
        <v>48.4</v>
      </c>
      <c r="M222" s="6">
        <f>tblSale[[#This Row],[Số Lượng]]*tblSale[[#This Row],[Giá Mua]]</f>
        <v>301</v>
      </c>
      <c r="N222" s="6">
        <f>tblSale[[#This Row],[Số Lượng]]*tblSale[[#This Row],[Giá Bán]]*(100%-tblSale[[#This Row],[% Giảm Giá]])</f>
        <v>338.8</v>
      </c>
      <c r="O222" s="6">
        <f>DAY(tblSale[[#This Row],[Ngày]])</f>
        <v>22</v>
      </c>
      <c r="P222" s="6" t="str">
        <f>TEXT(tblSale[[#This Row],[Ngày]],"MMM")</f>
        <v>Oct</v>
      </c>
      <c r="Q222" s="6">
        <f>YEAR(tblSale[[#This Row],[Ngày]])</f>
        <v>2023</v>
      </c>
    </row>
    <row r="223" spans="2:17" ht="14.25" customHeight="1" x14ac:dyDescent="0.25">
      <c r="B223" s="3">
        <v>45221</v>
      </c>
      <c r="C223" s="2" t="s">
        <v>59</v>
      </c>
      <c r="D223" s="2">
        <v>13</v>
      </c>
      <c r="E223" s="2" t="s">
        <v>112</v>
      </c>
      <c r="F223" s="2" t="s">
        <v>113</v>
      </c>
      <c r="G223" s="2">
        <v>0</v>
      </c>
      <c r="H223" s="4" t="str">
        <f>VLOOKUP(tblSale[[#This Row],[Mã SP]],tblData[#All],2,0)</f>
        <v>Sản phẩm 24</v>
      </c>
      <c r="I223" s="4" t="str">
        <f>VLOOKUP(tblSale[[#This Row],[Mã SP]],tblData[#All],3,0)</f>
        <v>Danh Mục 03</v>
      </c>
      <c r="J223" s="4" t="str">
        <f>VLOOKUP(tblSale[[#This Row],[Mã SP]],tblData[#All],4,0)</f>
        <v>Chiếc</v>
      </c>
      <c r="K223" s="4">
        <f>VLOOKUP(tblSale[[#This Row],[Mã SP]],tblData[#All],5,0)</f>
        <v>148</v>
      </c>
      <c r="L223" s="4">
        <f>VLOOKUP(tblSale[[#This Row],[Mã SP]],tblData[#All],6,0)</f>
        <v>158.96</v>
      </c>
      <c r="M223" s="6">
        <f>tblSale[[#This Row],[Số Lượng]]*tblSale[[#This Row],[Giá Mua]]</f>
        <v>1924</v>
      </c>
      <c r="N223" s="6">
        <f>tblSale[[#This Row],[Số Lượng]]*tblSale[[#This Row],[Giá Bán]]*(100%-tblSale[[#This Row],[% Giảm Giá]])</f>
        <v>2066.48</v>
      </c>
      <c r="O223" s="6">
        <f>DAY(tblSale[[#This Row],[Ngày]])</f>
        <v>22</v>
      </c>
      <c r="P223" s="6" t="str">
        <f>TEXT(tblSale[[#This Row],[Ngày]],"MMM")</f>
        <v>Oct</v>
      </c>
      <c r="Q223" s="6">
        <f>YEAR(tblSale[[#This Row],[Ngày]])</f>
        <v>2023</v>
      </c>
    </row>
    <row r="224" spans="2:17" ht="14.25" customHeight="1" x14ac:dyDescent="0.25">
      <c r="B224" s="3">
        <v>45221</v>
      </c>
      <c r="C224" s="2" t="s">
        <v>26</v>
      </c>
      <c r="D224" s="2">
        <v>1</v>
      </c>
      <c r="E224" s="2" t="s">
        <v>114</v>
      </c>
      <c r="F224" s="2" t="s">
        <v>113</v>
      </c>
      <c r="G224" s="2">
        <v>0</v>
      </c>
      <c r="H224" s="4" t="str">
        <f>VLOOKUP(tblSale[[#This Row],[Mã SP]],tblData[#All],2,0)</f>
        <v>Sản phẩm 09</v>
      </c>
      <c r="I224" s="4" t="str">
        <f>VLOOKUP(tblSale[[#This Row],[Mã SP]],tblData[#All],3,0)</f>
        <v>Danh Mục 01</v>
      </c>
      <c r="J224" s="4" t="str">
        <f>VLOOKUP(tblSale[[#This Row],[Mã SP]],tblData[#All],4,0)</f>
        <v>m</v>
      </c>
      <c r="K224" s="4">
        <f>VLOOKUP(tblSale[[#This Row],[Mã SP]],tblData[#All],5,0)</f>
        <v>6</v>
      </c>
      <c r="L224" s="4">
        <f>VLOOKUP(tblSale[[#This Row],[Mã SP]],tblData[#All],6,0)</f>
        <v>7.8599999999999994</v>
      </c>
      <c r="M224" s="6">
        <f>tblSale[[#This Row],[Số Lượng]]*tblSale[[#This Row],[Giá Mua]]</f>
        <v>6</v>
      </c>
      <c r="N224" s="6">
        <f>tblSale[[#This Row],[Số Lượng]]*tblSale[[#This Row],[Giá Bán]]*(100%-tblSale[[#This Row],[% Giảm Giá]])</f>
        <v>7.8599999999999994</v>
      </c>
      <c r="O224" s="6">
        <f>DAY(tblSale[[#This Row],[Ngày]])</f>
        <v>22</v>
      </c>
      <c r="P224" s="6" t="str">
        <f>TEXT(tblSale[[#This Row],[Ngày]],"MMM")</f>
        <v>Oct</v>
      </c>
      <c r="Q224" s="6">
        <f>YEAR(tblSale[[#This Row],[Ngày]])</f>
        <v>2023</v>
      </c>
    </row>
    <row r="225" spans="2:17" ht="14.25" customHeight="1" x14ac:dyDescent="0.25">
      <c r="B225" s="3">
        <v>45223</v>
      </c>
      <c r="C225" s="2" t="s">
        <v>32</v>
      </c>
      <c r="D225" s="2">
        <v>3</v>
      </c>
      <c r="E225" s="2" t="s">
        <v>110</v>
      </c>
      <c r="F225" s="2" t="s">
        <v>113</v>
      </c>
      <c r="G225" s="2">
        <v>0</v>
      </c>
      <c r="H225" s="4" t="str">
        <f>VLOOKUP(tblSale[[#This Row],[Mã SP]],tblData[#All],2,0)</f>
        <v>Sản phẩm 11</v>
      </c>
      <c r="I225" s="4" t="str">
        <f>VLOOKUP(tblSale[[#This Row],[Mã SP]],tblData[#All],3,0)</f>
        <v>Danh Mục 02</v>
      </c>
      <c r="J225" s="4" t="str">
        <f>VLOOKUP(tblSale[[#This Row],[Mã SP]],tblData[#All],4,0)</f>
        <v>Cái</v>
      </c>
      <c r="K225" s="4">
        <f>VLOOKUP(tblSale[[#This Row],[Mã SP]],tblData[#All],5,0)</f>
        <v>43</v>
      </c>
      <c r="L225" s="4">
        <f>VLOOKUP(tblSale[[#This Row],[Mã SP]],tblData[#All],6,0)</f>
        <v>48.4</v>
      </c>
      <c r="M225" s="6">
        <f>tblSale[[#This Row],[Số Lượng]]*tblSale[[#This Row],[Giá Mua]]</f>
        <v>129</v>
      </c>
      <c r="N225" s="6">
        <f>tblSale[[#This Row],[Số Lượng]]*tblSale[[#This Row],[Giá Bán]]*(100%-tblSale[[#This Row],[% Giảm Giá]])</f>
        <v>145.19999999999999</v>
      </c>
      <c r="O225" s="6">
        <f>DAY(tblSale[[#This Row],[Ngày]])</f>
        <v>24</v>
      </c>
      <c r="P225" s="6" t="str">
        <f>TEXT(tblSale[[#This Row],[Ngày]],"MMM")</f>
        <v>Oct</v>
      </c>
      <c r="Q225" s="6">
        <f>YEAR(tblSale[[#This Row],[Ngày]])</f>
        <v>2023</v>
      </c>
    </row>
    <row r="226" spans="2:17" ht="14.25" customHeight="1" x14ac:dyDescent="0.25">
      <c r="B226" s="3">
        <v>45224</v>
      </c>
      <c r="C226" s="2" t="s">
        <v>101</v>
      </c>
      <c r="D226" s="2">
        <v>9</v>
      </c>
      <c r="E226" s="2" t="s">
        <v>112</v>
      </c>
      <c r="F226" s="2" t="s">
        <v>113</v>
      </c>
      <c r="G226" s="2">
        <v>0</v>
      </c>
      <c r="H226" s="4" t="str">
        <f>VLOOKUP(tblSale[[#This Row],[Mã SP]],tblData[#All],2,0)</f>
        <v>Sản phẩm 44</v>
      </c>
      <c r="I226" s="4" t="str">
        <f>VLOOKUP(tblSale[[#This Row],[Mã SP]],tblData[#All],3,0)</f>
        <v>Danh Mục 05</v>
      </c>
      <c r="J226" s="4" t="str">
        <f>VLOOKUP(tblSale[[#This Row],[Mã SP]],tblData[#All],4,0)</f>
        <v>Kg</v>
      </c>
      <c r="K226" s="4">
        <f>VLOOKUP(tblSale[[#This Row],[Mã SP]],tblData[#All],5,0)</f>
        <v>76</v>
      </c>
      <c r="L226" s="4">
        <f>VLOOKUP(tblSale[[#This Row],[Mã SP]],tblData[#All],6,0)</f>
        <v>83.08</v>
      </c>
      <c r="M226" s="6">
        <f>tblSale[[#This Row],[Số Lượng]]*tblSale[[#This Row],[Giá Mua]]</f>
        <v>684</v>
      </c>
      <c r="N226" s="6">
        <f>tblSale[[#This Row],[Số Lượng]]*tblSale[[#This Row],[Giá Bán]]*(100%-tblSale[[#This Row],[% Giảm Giá]])</f>
        <v>747.72</v>
      </c>
      <c r="O226" s="6">
        <f>DAY(tblSale[[#This Row],[Ngày]])</f>
        <v>25</v>
      </c>
      <c r="P226" s="6" t="str">
        <f>TEXT(tblSale[[#This Row],[Ngày]],"MMM")</f>
        <v>Oct</v>
      </c>
      <c r="Q226" s="6">
        <f>YEAR(tblSale[[#This Row],[Ngày]])</f>
        <v>2023</v>
      </c>
    </row>
    <row r="227" spans="2:17" ht="14.25" customHeight="1" x14ac:dyDescent="0.25">
      <c r="B227" s="3">
        <v>45225</v>
      </c>
      <c r="C227" s="2" t="s">
        <v>14</v>
      </c>
      <c r="D227" s="2">
        <v>6</v>
      </c>
      <c r="E227" s="2" t="s">
        <v>110</v>
      </c>
      <c r="F227" s="2" t="s">
        <v>113</v>
      </c>
      <c r="G227" s="2">
        <v>0</v>
      </c>
      <c r="H227" s="4" t="str">
        <f>VLOOKUP(tblSale[[#This Row],[Mã SP]],tblData[#All],2,0)</f>
        <v>Sản phẩm 04</v>
      </c>
      <c r="I227" s="4" t="str">
        <f>VLOOKUP(tblSale[[#This Row],[Mã SP]],tblData[#All],3,0)</f>
        <v>Danh Mục 01</v>
      </c>
      <c r="J227" s="4" t="str">
        <f>VLOOKUP(tblSale[[#This Row],[Mã SP]],tblData[#All],4,0)</f>
        <v>Cái</v>
      </c>
      <c r="K227" s="4">
        <f>VLOOKUP(tblSale[[#This Row],[Mã SP]],tblData[#All],5,0)</f>
        <v>42</v>
      </c>
      <c r="L227" s="4">
        <f>VLOOKUP(tblSale[[#This Row],[Mã SP]],tblData[#All],6,0)</f>
        <v>47.84</v>
      </c>
      <c r="M227" s="6">
        <f>tblSale[[#This Row],[Số Lượng]]*tblSale[[#This Row],[Giá Mua]]</f>
        <v>252</v>
      </c>
      <c r="N227" s="6">
        <f>tblSale[[#This Row],[Số Lượng]]*tblSale[[#This Row],[Giá Bán]]*(100%-tblSale[[#This Row],[% Giảm Giá]])</f>
        <v>287.04000000000002</v>
      </c>
      <c r="O227" s="6">
        <f>DAY(tblSale[[#This Row],[Ngày]])</f>
        <v>26</v>
      </c>
      <c r="P227" s="6" t="str">
        <f>TEXT(tblSale[[#This Row],[Ngày]],"MMM")</f>
        <v>Oct</v>
      </c>
      <c r="Q227" s="6">
        <f>YEAR(tblSale[[#This Row],[Ngày]])</f>
        <v>2023</v>
      </c>
    </row>
    <row r="228" spans="2:17" ht="14.25" customHeight="1" x14ac:dyDescent="0.25">
      <c r="B228" s="3">
        <v>45227</v>
      </c>
      <c r="C228" s="2" t="s">
        <v>24</v>
      </c>
      <c r="D228" s="2">
        <v>1</v>
      </c>
      <c r="E228" s="2" t="s">
        <v>114</v>
      </c>
      <c r="F228" s="2" t="s">
        <v>113</v>
      </c>
      <c r="G228" s="2">
        <v>0</v>
      </c>
      <c r="H228" s="4" t="str">
        <f>VLOOKUP(tblSale[[#This Row],[Mã SP]],tblData[#All],2,0)</f>
        <v>Sản phẩm 08</v>
      </c>
      <c r="I228" s="4" t="str">
        <f>VLOOKUP(tblSale[[#This Row],[Mã SP]],tblData[#All],3,0)</f>
        <v>Danh Mục 01</v>
      </c>
      <c r="J228" s="4" t="str">
        <f>VLOOKUP(tblSale[[#This Row],[Mã SP]],tblData[#All],4,0)</f>
        <v>Kg</v>
      </c>
      <c r="K228" s="4">
        <f>VLOOKUP(tblSale[[#This Row],[Mã SP]],tblData[#All],5,0)</f>
        <v>87</v>
      </c>
      <c r="L228" s="4">
        <f>VLOOKUP(tblSale[[#This Row],[Mã SP]],tblData[#All],6,0)</f>
        <v>92.62</v>
      </c>
      <c r="M228" s="6">
        <f>tblSale[[#This Row],[Số Lượng]]*tblSale[[#This Row],[Giá Mua]]</f>
        <v>87</v>
      </c>
      <c r="N228" s="6">
        <f>tblSale[[#This Row],[Số Lượng]]*tblSale[[#This Row],[Giá Bán]]*(100%-tblSale[[#This Row],[% Giảm Giá]])</f>
        <v>92.62</v>
      </c>
      <c r="O228" s="6">
        <f>DAY(tblSale[[#This Row],[Ngày]])</f>
        <v>28</v>
      </c>
      <c r="P228" s="6" t="str">
        <f>TEXT(tblSale[[#This Row],[Ngày]],"MMM")</f>
        <v>Oct</v>
      </c>
      <c r="Q228" s="6">
        <f>YEAR(tblSale[[#This Row],[Ngày]])</f>
        <v>2023</v>
      </c>
    </row>
    <row r="229" spans="2:17" ht="14.25" customHeight="1" x14ac:dyDescent="0.25">
      <c r="B229" s="3">
        <v>45228</v>
      </c>
      <c r="C229" s="2" t="s">
        <v>89</v>
      </c>
      <c r="D229" s="2">
        <v>14</v>
      </c>
      <c r="E229" s="2" t="s">
        <v>112</v>
      </c>
      <c r="F229" s="2" t="s">
        <v>111</v>
      </c>
      <c r="G229" s="2">
        <v>0</v>
      </c>
      <c r="H229" s="4" t="str">
        <f>VLOOKUP(tblSale[[#This Row],[Mã SP]],tblData[#All],2,0)</f>
        <v>Sản phẩm 38</v>
      </c>
      <c r="I229" s="4" t="str">
        <f>VLOOKUP(tblSale[[#This Row],[Mã SP]],tblData[#All],3,0)</f>
        <v>Danh Mục 05</v>
      </c>
      <c r="J229" s="4" t="str">
        <f>VLOOKUP(tblSale[[#This Row],[Mã SP]],tblData[#All],4,0)</f>
        <v>Kg</v>
      </c>
      <c r="K229" s="4">
        <f>VLOOKUP(tblSale[[#This Row],[Mã SP]],tblData[#All],5,0)</f>
        <v>75</v>
      </c>
      <c r="L229" s="4">
        <f>VLOOKUP(tblSale[[#This Row],[Mã SP]],tblData[#All],6,0)</f>
        <v>81.92</v>
      </c>
      <c r="M229" s="6">
        <f>tblSale[[#This Row],[Số Lượng]]*tblSale[[#This Row],[Giá Mua]]</f>
        <v>1050</v>
      </c>
      <c r="N229" s="6">
        <f>tblSale[[#This Row],[Số Lượng]]*tblSale[[#This Row],[Giá Bán]]*(100%-tblSale[[#This Row],[% Giảm Giá]])</f>
        <v>1146.8800000000001</v>
      </c>
      <c r="O229" s="6">
        <f>DAY(tblSale[[#This Row],[Ngày]])</f>
        <v>29</v>
      </c>
      <c r="P229" s="6" t="str">
        <f>TEXT(tblSale[[#This Row],[Ngày]],"MMM")</f>
        <v>Oct</v>
      </c>
      <c r="Q229" s="6">
        <f>YEAR(tblSale[[#This Row],[Ngày]])</f>
        <v>2023</v>
      </c>
    </row>
    <row r="230" spans="2:17" ht="14.25" customHeight="1" x14ac:dyDescent="0.25">
      <c r="B230" s="3">
        <v>45230</v>
      </c>
      <c r="C230" s="2" t="s">
        <v>53</v>
      </c>
      <c r="D230" s="2">
        <v>6</v>
      </c>
      <c r="E230" s="2" t="s">
        <v>112</v>
      </c>
      <c r="F230" s="2" t="s">
        <v>113</v>
      </c>
      <c r="G230" s="2">
        <v>0</v>
      </c>
      <c r="H230" s="4" t="str">
        <f>VLOOKUP(tblSale[[#This Row],[Mã SP]],tblData[#All],2,0)</f>
        <v>Sản phẩm 21</v>
      </c>
      <c r="I230" s="4" t="str">
        <f>VLOOKUP(tblSale[[#This Row],[Mã SP]],tblData[#All],3,0)</f>
        <v>Danh Mục 03</v>
      </c>
      <c r="J230" s="4" t="str">
        <f>VLOOKUP(tblSale[[#This Row],[Mã SP]],tblData[#All],4,0)</f>
        <v>Chiếc</v>
      </c>
      <c r="K230" s="4">
        <f>VLOOKUP(tblSale[[#This Row],[Mã SP]],tblData[#All],5,0)</f>
        <v>121</v>
      </c>
      <c r="L230" s="4">
        <f>VLOOKUP(tblSale[[#This Row],[Mã SP]],tblData[#All],6,0)</f>
        <v>156.54</v>
      </c>
      <c r="M230" s="6">
        <f>tblSale[[#This Row],[Số Lượng]]*tblSale[[#This Row],[Giá Mua]]</f>
        <v>726</v>
      </c>
      <c r="N230" s="6">
        <f>tblSale[[#This Row],[Số Lượng]]*tblSale[[#This Row],[Giá Bán]]*(100%-tblSale[[#This Row],[% Giảm Giá]])</f>
        <v>939.24</v>
      </c>
      <c r="O230" s="6">
        <f>DAY(tblSale[[#This Row],[Ngày]])</f>
        <v>31</v>
      </c>
      <c r="P230" s="6" t="str">
        <f>TEXT(tblSale[[#This Row],[Ngày]],"MMM")</f>
        <v>Oct</v>
      </c>
      <c r="Q230" s="6">
        <f>YEAR(tblSale[[#This Row],[Ngày]])</f>
        <v>2023</v>
      </c>
    </row>
    <row r="231" spans="2:17" ht="14.25" customHeight="1" x14ac:dyDescent="0.25">
      <c r="B231" s="3">
        <v>45233</v>
      </c>
      <c r="C231" s="2" t="s">
        <v>36</v>
      </c>
      <c r="D231" s="2">
        <v>12</v>
      </c>
      <c r="E231" s="2" t="s">
        <v>114</v>
      </c>
      <c r="F231" s="2" t="s">
        <v>113</v>
      </c>
      <c r="G231" s="2">
        <v>0</v>
      </c>
      <c r="H231" s="4" t="str">
        <f>VLOOKUP(tblSale[[#This Row],[Mã SP]],tblData[#All],2,0)</f>
        <v>Sản phẩm 13</v>
      </c>
      <c r="I231" s="4" t="str">
        <f>VLOOKUP(tblSale[[#This Row],[Mã SP]],tblData[#All],3,0)</f>
        <v>Danh Mục 02</v>
      </c>
      <c r="J231" s="4" t="str">
        <f>VLOOKUP(tblSale[[#This Row],[Mã SP]],tblData[#All],4,0)</f>
        <v>Kg</v>
      </c>
      <c r="K231" s="4">
        <f>VLOOKUP(tblSale[[#This Row],[Mã SP]],tblData[#All],5,0)</f>
        <v>116</v>
      </c>
      <c r="L231" s="4">
        <f>VLOOKUP(tblSale[[#This Row],[Mã SP]],tblData[#All],6,0)</f>
        <v>120.08</v>
      </c>
      <c r="M231" s="6">
        <f>tblSale[[#This Row],[Số Lượng]]*tblSale[[#This Row],[Giá Mua]]</f>
        <v>1392</v>
      </c>
      <c r="N231" s="6">
        <f>tblSale[[#This Row],[Số Lượng]]*tblSale[[#This Row],[Giá Bán]]*(100%-tblSale[[#This Row],[% Giảm Giá]])</f>
        <v>1440.96</v>
      </c>
      <c r="O231" s="6">
        <f>DAY(tblSale[[#This Row],[Ngày]])</f>
        <v>3</v>
      </c>
      <c r="P231" s="6" t="str">
        <f>TEXT(tblSale[[#This Row],[Ngày]],"MMM")</f>
        <v>Nov</v>
      </c>
      <c r="Q231" s="6">
        <f>YEAR(tblSale[[#This Row],[Ngày]])</f>
        <v>2023</v>
      </c>
    </row>
    <row r="232" spans="2:17" ht="14.25" customHeight="1" x14ac:dyDescent="0.25">
      <c r="B232" s="3">
        <v>45236</v>
      </c>
      <c r="C232" s="2" t="s">
        <v>84</v>
      </c>
      <c r="D232" s="2">
        <v>10</v>
      </c>
      <c r="E232" s="2" t="s">
        <v>114</v>
      </c>
      <c r="F232" s="2" t="s">
        <v>111</v>
      </c>
      <c r="G232" s="2">
        <v>0</v>
      </c>
      <c r="H232" s="4" t="str">
        <f>VLOOKUP(tblSale[[#This Row],[Mã SP]],tblData[#All],2,0)</f>
        <v>Sản phẩm 36</v>
      </c>
      <c r="I232" s="4" t="str">
        <f>VLOOKUP(tblSale[[#This Row],[Mã SP]],tblData[#All],3,0)</f>
        <v>Danh Mục 04</v>
      </c>
      <c r="J232" s="4" t="str">
        <f>VLOOKUP(tblSale[[#This Row],[Mã SP]],tblData[#All],4,0)</f>
        <v>Kg</v>
      </c>
      <c r="K232" s="4">
        <f>VLOOKUP(tblSale[[#This Row],[Mã SP]],tblData[#All],5,0)</f>
        <v>86</v>
      </c>
      <c r="L232" s="4">
        <f>VLOOKUP(tblSale[[#This Row],[Mã SP]],tblData[#All],6,0)</f>
        <v>98.3</v>
      </c>
      <c r="M232" s="6">
        <f>tblSale[[#This Row],[Số Lượng]]*tblSale[[#This Row],[Giá Mua]]</f>
        <v>860</v>
      </c>
      <c r="N232" s="6">
        <f>tblSale[[#This Row],[Số Lượng]]*tblSale[[#This Row],[Giá Bán]]*(100%-tblSale[[#This Row],[% Giảm Giá]])</f>
        <v>983</v>
      </c>
      <c r="O232" s="6">
        <f>DAY(tblSale[[#This Row],[Ngày]])</f>
        <v>6</v>
      </c>
      <c r="P232" s="6" t="str">
        <f>TEXT(tblSale[[#This Row],[Ngày]],"MMM")</f>
        <v>Nov</v>
      </c>
      <c r="Q232" s="6">
        <f>YEAR(tblSale[[#This Row],[Ngày]])</f>
        <v>2023</v>
      </c>
    </row>
    <row r="233" spans="2:17" ht="14.25" customHeight="1" x14ac:dyDescent="0.25">
      <c r="B233" s="3">
        <v>45238</v>
      </c>
      <c r="C233" s="2" t="s">
        <v>22</v>
      </c>
      <c r="D233" s="2">
        <v>15</v>
      </c>
      <c r="E233" s="2" t="s">
        <v>114</v>
      </c>
      <c r="F233" s="2" t="s">
        <v>111</v>
      </c>
      <c r="G233" s="2">
        <v>0</v>
      </c>
      <c r="H233" s="4" t="str">
        <f>VLOOKUP(tblSale[[#This Row],[Mã SP]],tblData[#All],2,0)</f>
        <v>Sản phẩm 07</v>
      </c>
      <c r="I233" s="4" t="str">
        <f>VLOOKUP(tblSale[[#This Row],[Mã SP]],tblData[#All],3,0)</f>
        <v>Danh Mục 01</v>
      </c>
      <c r="J233" s="4" t="str">
        <f>VLOOKUP(tblSale[[#This Row],[Mã SP]],tblData[#All],4,0)</f>
        <v>Cái</v>
      </c>
      <c r="K233" s="4">
        <f>VLOOKUP(tblSale[[#This Row],[Mã SP]],tblData[#All],5,0)</f>
        <v>43</v>
      </c>
      <c r="L233" s="4">
        <f>VLOOKUP(tblSale[[#This Row],[Mã SP]],tblData[#All],6,0)</f>
        <v>49.730000000000004</v>
      </c>
      <c r="M233" s="6">
        <f>tblSale[[#This Row],[Số Lượng]]*tblSale[[#This Row],[Giá Mua]]</f>
        <v>645</v>
      </c>
      <c r="N233" s="6">
        <f>tblSale[[#This Row],[Số Lượng]]*tblSale[[#This Row],[Giá Bán]]*(100%-tblSale[[#This Row],[% Giảm Giá]])</f>
        <v>745.95</v>
      </c>
      <c r="O233" s="6">
        <f>DAY(tblSale[[#This Row],[Ngày]])</f>
        <v>8</v>
      </c>
      <c r="P233" s="6" t="str">
        <f>TEXT(tblSale[[#This Row],[Ngày]],"MMM")</f>
        <v>Nov</v>
      </c>
      <c r="Q233" s="6">
        <f>YEAR(tblSale[[#This Row],[Ngày]])</f>
        <v>2023</v>
      </c>
    </row>
    <row r="234" spans="2:17" ht="14.25" customHeight="1" x14ac:dyDescent="0.25">
      <c r="B234" s="3">
        <v>45240</v>
      </c>
      <c r="C234" s="2" t="s">
        <v>97</v>
      </c>
      <c r="D234" s="2">
        <v>6</v>
      </c>
      <c r="E234" s="2" t="s">
        <v>112</v>
      </c>
      <c r="F234" s="2" t="s">
        <v>113</v>
      </c>
      <c r="G234" s="2">
        <v>0</v>
      </c>
      <c r="H234" s="4" t="str">
        <f>VLOOKUP(tblSale[[#This Row],[Mã SP]],tblData[#All],2,0)</f>
        <v>Sản phẩm 42</v>
      </c>
      <c r="I234" s="4" t="str">
        <f>VLOOKUP(tblSale[[#This Row],[Mã SP]],tblData[#All],3,0)</f>
        <v>Danh Mục 05</v>
      </c>
      <c r="J234" s="4" t="str">
        <f>VLOOKUP(tblSale[[#This Row],[Mã SP]],tblData[#All],4,0)</f>
        <v>Chiếc</v>
      </c>
      <c r="K234" s="4">
        <f>VLOOKUP(tblSale[[#This Row],[Mã SP]],tblData[#All],5,0)</f>
        <v>123</v>
      </c>
      <c r="L234" s="4">
        <f>VLOOKUP(tblSale[[#This Row],[Mã SP]],tblData[#All],6,0)</f>
        <v>170</v>
      </c>
      <c r="M234" s="6">
        <f>tblSale[[#This Row],[Số Lượng]]*tblSale[[#This Row],[Giá Mua]]</f>
        <v>738</v>
      </c>
      <c r="N234" s="6">
        <f>tblSale[[#This Row],[Số Lượng]]*tblSale[[#This Row],[Giá Bán]]*(100%-tblSale[[#This Row],[% Giảm Giá]])</f>
        <v>1020</v>
      </c>
      <c r="O234" s="6">
        <f>DAY(tblSale[[#This Row],[Ngày]])</f>
        <v>10</v>
      </c>
      <c r="P234" s="6" t="str">
        <f>TEXT(tblSale[[#This Row],[Ngày]],"MMM")</f>
        <v>Nov</v>
      </c>
      <c r="Q234" s="6">
        <f>YEAR(tblSale[[#This Row],[Ngày]])</f>
        <v>2023</v>
      </c>
    </row>
    <row r="235" spans="2:17" ht="14.25" customHeight="1" x14ac:dyDescent="0.25">
      <c r="B235" s="3">
        <v>45241</v>
      </c>
      <c r="C235" s="2" t="s">
        <v>93</v>
      </c>
      <c r="D235" s="2">
        <v>12</v>
      </c>
      <c r="E235" s="2" t="s">
        <v>110</v>
      </c>
      <c r="F235" s="2" t="s">
        <v>111</v>
      </c>
      <c r="G235" s="2">
        <v>0</v>
      </c>
      <c r="H235" s="4" t="str">
        <f>VLOOKUP(tblSale[[#This Row],[Mã SP]],tblData[#All],2,0)</f>
        <v>Sản phẩm 40</v>
      </c>
      <c r="I235" s="4" t="str">
        <f>VLOOKUP(tblSale[[#This Row],[Mã SP]],tblData[#All],3,0)</f>
        <v>Danh Mục 05</v>
      </c>
      <c r="J235" s="4" t="str">
        <f>VLOOKUP(tblSale[[#This Row],[Mã SP]],tblData[#All],4,0)</f>
        <v>Kg</v>
      </c>
      <c r="K235" s="4">
        <f>VLOOKUP(tblSale[[#This Row],[Mã SP]],tblData[#All],5,0)</f>
        <v>94</v>
      </c>
      <c r="L235" s="4">
        <f>VLOOKUP(tblSale[[#This Row],[Mã SP]],tblData[#All],6,0)</f>
        <v>114.2</v>
      </c>
      <c r="M235" s="6">
        <f>tblSale[[#This Row],[Số Lượng]]*tblSale[[#This Row],[Giá Mua]]</f>
        <v>1128</v>
      </c>
      <c r="N235" s="6">
        <f>tblSale[[#This Row],[Số Lượng]]*tblSale[[#This Row],[Giá Bán]]*(100%-tblSale[[#This Row],[% Giảm Giá]])</f>
        <v>1370.4</v>
      </c>
      <c r="O235" s="6">
        <f>DAY(tblSale[[#This Row],[Ngày]])</f>
        <v>11</v>
      </c>
      <c r="P235" s="6" t="str">
        <f>TEXT(tblSale[[#This Row],[Ngày]],"MMM")</f>
        <v>Nov</v>
      </c>
      <c r="Q235" s="6">
        <f>YEAR(tblSale[[#This Row],[Ngày]])</f>
        <v>2023</v>
      </c>
    </row>
    <row r="236" spans="2:17" ht="14.25" customHeight="1" x14ac:dyDescent="0.25">
      <c r="B236" s="3">
        <v>45242</v>
      </c>
      <c r="C236" s="2" t="s">
        <v>29</v>
      </c>
      <c r="D236" s="2">
        <v>3</v>
      </c>
      <c r="E236" s="2" t="s">
        <v>112</v>
      </c>
      <c r="F236" s="2" t="s">
        <v>113</v>
      </c>
      <c r="G236" s="2">
        <v>0</v>
      </c>
      <c r="H236" s="4" t="str">
        <f>VLOOKUP(tblSale[[#This Row],[Mã SP]],tblData[#All],2,0)</f>
        <v>Sản phẩm 10</v>
      </c>
      <c r="I236" s="4" t="str">
        <f>VLOOKUP(tblSale[[#This Row],[Mã SP]],tblData[#All],3,0)</f>
        <v>Danh Mục 02</v>
      </c>
      <c r="J236" s="4" t="str">
        <f>VLOOKUP(tblSale[[#This Row],[Mã SP]],tblData[#All],4,0)</f>
        <v>Chiếc</v>
      </c>
      <c r="K236" s="4">
        <f>VLOOKUP(tblSale[[#This Row],[Mã SP]],tblData[#All],5,0)</f>
        <v>147</v>
      </c>
      <c r="L236" s="4">
        <f>VLOOKUP(tblSale[[#This Row],[Mã SP]],tblData[#All],6,0)</f>
        <v>164.28</v>
      </c>
      <c r="M236" s="6">
        <f>tblSale[[#This Row],[Số Lượng]]*tblSale[[#This Row],[Giá Mua]]</f>
        <v>441</v>
      </c>
      <c r="N236" s="6">
        <f>tblSale[[#This Row],[Số Lượng]]*tblSale[[#This Row],[Giá Bán]]*(100%-tblSale[[#This Row],[% Giảm Giá]])</f>
        <v>492.84000000000003</v>
      </c>
      <c r="O236" s="6">
        <f>DAY(tblSale[[#This Row],[Ngày]])</f>
        <v>12</v>
      </c>
      <c r="P236" s="6" t="str">
        <f>TEXT(tblSale[[#This Row],[Ngày]],"MMM")</f>
        <v>Nov</v>
      </c>
      <c r="Q236" s="6">
        <f>YEAR(tblSale[[#This Row],[Ngày]])</f>
        <v>2023</v>
      </c>
    </row>
    <row r="237" spans="2:17" ht="14.25" customHeight="1" x14ac:dyDescent="0.25">
      <c r="B237" s="3">
        <v>45250</v>
      </c>
      <c r="C237" s="2" t="s">
        <v>80</v>
      </c>
      <c r="D237" s="2">
        <v>14</v>
      </c>
      <c r="E237" s="2" t="s">
        <v>112</v>
      </c>
      <c r="F237" s="2" t="s">
        <v>111</v>
      </c>
      <c r="G237" s="2">
        <v>0</v>
      </c>
      <c r="H237" s="4" t="str">
        <f>VLOOKUP(tblSale[[#This Row],[Mã SP]],tblData[#All],2,0)</f>
        <v>Sản phẩm 34</v>
      </c>
      <c r="I237" s="4" t="str">
        <f>VLOOKUP(tblSale[[#This Row],[Mã SP]],tblData[#All],3,0)</f>
        <v>Danh Mục 04</v>
      </c>
      <c r="J237" s="4" t="str">
        <f>VLOOKUP(tblSale[[#This Row],[Mã SP]],tblData[#All],4,0)</f>
        <v>Cái</v>
      </c>
      <c r="K237" s="4">
        <f>VLOOKUP(tblSale[[#This Row],[Mã SP]],tblData[#All],5,0)</f>
        <v>57</v>
      </c>
      <c r="L237" s="4">
        <f>VLOOKUP(tblSale[[#This Row],[Mã SP]],tblData[#All],6,0)</f>
        <v>56.3</v>
      </c>
      <c r="M237" s="6">
        <f>tblSale[[#This Row],[Số Lượng]]*tblSale[[#This Row],[Giá Mua]]</f>
        <v>798</v>
      </c>
      <c r="N237" s="6">
        <f>tblSale[[#This Row],[Số Lượng]]*tblSale[[#This Row],[Giá Bán]]*(100%-tblSale[[#This Row],[% Giảm Giá]])</f>
        <v>788.19999999999993</v>
      </c>
      <c r="O237" s="6">
        <f>DAY(tblSale[[#This Row],[Ngày]])</f>
        <v>20</v>
      </c>
      <c r="P237" s="6" t="str">
        <f>TEXT(tblSale[[#This Row],[Ngày]],"MMM")</f>
        <v>Nov</v>
      </c>
      <c r="Q237" s="6">
        <f>YEAR(tblSale[[#This Row],[Ngày]])</f>
        <v>2023</v>
      </c>
    </row>
    <row r="238" spans="2:17" ht="14.25" customHeight="1" x14ac:dyDescent="0.25">
      <c r="B238" s="3">
        <v>45250</v>
      </c>
      <c r="C238" s="2" t="s">
        <v>24</v>
      </c>
      <c r="D238" s="2">
        <v>11</v>
      </c>
      <c r="E238" s="2" t="s">
        <v>112</v>
      </c>
      <c r="F238" s="2" t="s">
        <v>113</v>
      </c>
      <c r="G238" s="2">
        <v>0</v>
      </c>
      <c r="H238" s="4" t="str">
        <f>VLOOKUP(tblSale[[#This Row],[Mã SP]],tblData[#All],2,0)</f>
        <v>Sản phẩm 08</v>
      </c>
      <c r="I238" s="4" t="str">
        <f>VLOOKUP(tblSale[[#This Row],[Mã SP]],tblData[#All],3,0)</f>
        <v>Danh Mục 01</v>
      </c>
      <c r="J238" s="4" t="str">
        <f>VLOOKUP(tblSale[[#This Row],[Mã SP]],tblData[#All],4,0)</f>
        <v>Kg</v>
      </c>
      <c r="K238" s="4">
        <f>VLOOKUP(tblSale[[#This Row],[Mã SP]],tblData[#All],5,0)</f>
        <v>87</v>
      </c>
      <c r="L238" s="4">
        <f>VLOOKUP(tblSale[[#This Row],[Mã SP]],tblData[#All],6,0)</f>
        <v>92.62</v>
      </c>
      <c r="M238" s="6">
        <f>tblSale[[#This Row],[Số Lượng]]*tblSale[[#This Row],[Giá Mua]]</f>
        <v>957</v>
      </c>
      <c r="N238" s="6">
        <f>tblSale[[#This Row],[Số Lượng]]*tblSale[[#This Row],[Giá Bán]]*(100%-tblSale[[#This Row],[% Giảm Giá]])</f>
        <v>1018.82</v>
      </c>
      <c r="O238" s="6">
        <f>DAY(tblSale[[#This Row],[Ngày]])</f>
        <v>20</v>
      </c>
      <c r="P238" s="6" t="str">
        <f>TEXT(tblSale[[#This Row],[Ngày]],"MMM")</f>
        <v>Nov</v>
      </c>
      <c r="Q238" s="6">
        <f>YEAR(tblSale[[#This Row],[Ngày]])</f>
        <v>2023</v>
      </c>
    </row>
    <row r="239" spans="2:17" ht="14.25" customHeight="1" x14ac:dyDescent="0.25">
      <c r="B239" s="3">
        <v>45251</v>
      </c>
      <c r="C239" s="2" t="s">
        <v>38</v>
      </c>
      <c r="D239" s="2">
        <v>1</v>
      </c>
      <c r="E239" s="2" t="s">
        <v>110</v>
      </c>
      <c r="F239" s="2" t="s">
        <v>111</v>
      </c>
      <c r="G239" s="2">
        <v>0</v>
      </c>
      <c r="H239" s="4" t="str">
        <f>VLOOKUP(tblSale[[#This Row],[Mã SP]],tblData[#All],2,0)</f>
        <v>Sản phẩm 14</v>
      </c>
      <c r="I239" s="4" t="str">
        <f>VLOOKUP(tblSale[[#This Row],[Mã SP]],tblData[#All],3,0)</f>
        <v>Danh Mục 02</v>
      </c>
      <c r="J239" s="4" t="str">
        <f>VLOOKUP(tblSale[[#This Row],[Mã SP]],tblData[#All],4,0)</f>
        <v>Kg</v>
      </c>
      <c r="K239" s="4">
        <f>VLOOKUP(tblSale[[#This Row],[Mã SP]],tblData[#All],5,0)</f>
        <v>113</v>
      </c>
      <c r="L239" s="4">
        <f>VLOOKUP(tblSale[[#This Row],[Mã SP]],tblData[#All],6,0)</f>
        <v>143.72</v>
      </c>
      <c r="M239" s="6">
        <f>tblSale[[#This Row],[Số Lượng]]*tblSale[[#This Row],[Giá Mua]]</f>
        <v>113</v>
      </c>
      <c r="N239" s="6">
        <f>tblSale[[#This Row],[Số Lượng]]*tblSale[[#This Row],[Giá Bán]]*(100%-tblSale[[#This Row],[% Giảm Giá]])</f>
        <v>143.72</v>
      </c>
      <c r="O239" s="6">
        <f>DAY(tblSale[[#This Row],[Ngày]])</f>
        <v>21</v>
      </c>
      <c r="P239" s="6" t="str">
        <f>TEXT(tblSale[[#This Row],[Ngày]],"MMM")</f>
        <v>Nov</v>
      </c>
      <c r="Q239" s="6">
        <f>YEAR(tblSale[[#This Row],[Ngày]])</f>
        <v>2023</v>
      </c>
    </row>
    <row r="240" spans="2:17" ht="14.25" customHeight="1" x14ac:dyDescent="0.25">
      <c r="B240" s="3">
        <v>45251</v>
      </c>
      <c r="C240" s="2" t="s">
        <v>20</v>
      </c>
      <c r="D240" s="2">
        <v>1</v>
      </c>
      <c r="E240" s="2" t="s">
        <v>112</v>
      </c>
      <c r="F240" s="2" t="s">
        <v>113</v>
      </c>
      <c r="G240" s="2">
        <v>0</v>
      </c>
      <c r="H240" s="4" t="str">
        <f>VLOOKUP(tblSale[[#This Row],[Mã SP]],tblData[#All],2,0)</f>
        <v>Sản phẩm 06</v>
      </c>
      <c r="I240" s="4" t="str">
        <f>VLOOKUP(tblSale[[#This Row],[Mã SP]],tblData[#All],3,0)</f>
        <v>Danh Mục 01</v>
      </c>
      <c r="J240" s="4" t="str">
        <f>VLOOKUP(tblSale[[#This Row],[Mã SP]],tblData[#All],4,0)</f>
        <v>Kg</v>
      </c>
      <c r="K240" s="4">
        <f>VLOOKUP(tblSale[[#This Row],[Mã SP]],tblData[#All],5,0)</f>
        <v>75</v>
      </c>
      <c r="L240" s="4">
        <f>VLOOKUP(tblSale[[#This Row],[Mã SP]],tblData[#All],6,0)</f>
        <v>89.5</v>
      </c>
      <c r="M240" s="6">
        <f>tblSale[[#This Row],[Số Lượng]]*tblSale[[#This Row],[Giá Mua]]</f>
        <v>75</v>
      </c>
      <c r="N240" s="6">
        <f>tblSale[[#This Row],[Số Lượng]]*tblSale[[#This Row],[Giá Bán]]*(100%-tblSale[[#This Row],[% Giảm Giá]])</f>
        <v>89.5</v>
      </c>
      <c r="O240" s="6">
        <f>DAY(tblSale[[#This Row],[Ngày]])</f>
        <v>21</v>
      </c>
      <c r="P240" s="6" t="str">
        <f>TEXT(tblSale[[#This Row],[Ngày]],"MMM")</f>
        <v>Nov</v>
      </c>
      <c r="Q240" s="6">
        <f>YEAR(tblSale[[#This Row],[Ngày]])</f>
        <v>2023</v>
      </c>
    </row>
    <row r="241" spans="2:17" ht="14.25" customHeight="1" x14ac:dyDescent="0.25">
      <c r="B241" s="3">
        <v>45257</v>
      </c>
      <c r="C241" s="2" t="s">
        <v>34</v>
      </c>
      <c r="D241" s="2">
        <v>8</v>
      </c>
      <c r="E241" s="2" t="s">
        <v>112</v>
      </c>
      <c r="F241" s="2" t="s">
        <v>111</v>
      </c>
      <c r="G241" s="2">
        <v>0</v>
      </c>
      <c r="H241" s="4" t="str">
        <f>VLOOKUP(tblSale[[#This Row],[Mã SP]],tblData[#All],2,0)</f>
        <v>Sản phẩm 12</v>
      </c>
      <c r="I241" s="4" t="str">
        <f>VLOOKUP(tblSale[[#This Row],[Mã SP]],tblData[#All],3,0)</f>
        <v>Danh Mục 02</v>
      </c>
      <c r="J241" s="4" t="str">
        <f>VLOOKUP(tblSale[[#This Row],[Mã SP]],tblData[#All],4,0)</f>
        <v>Kg</v>
      </c>
      <c r="K241" s="4">
        <f>VLOOKUP(tblSale[[#This Row],[Mã SP]],tblData[#All],5,0)</f>
        <v>76</v>
      </c>
      <c r="L241" s="4">
        <f>VLOOKUP(tblSale[[#This Row],[Mã SP]],tblData[#All],6,0)</f>
        <v>94.17</v>
      </c>
      <c r="M241" s="6">
        <f>tblSale[[#This Row],[Số Lượng]]*tblSale[[#This Row],[Giá Mua]]</f>
        <v>608</v>
      </c>
      <c r="N241" s="6">
        <f>tblSale[[#This Row],[Số Lượng]]*tblSale[[#This Row],[Giá Bán]]*(100%-tblSale[[#This Row],[% Giảm Giá]])</f>
        <v>753.36</v>
      </c>
      <c r="O241" s="6">
        <f>DAY(tblSale[[#This Row],[Ngày]])</f>
        <v>27</v>
      </c>
      <c r="P241" s="6" t="str">
        <f>TEXT(tblSale[[#This Row],[Ngày]],"MMM")</f>
        <v>Nov</v>
      </c>
      <c r="Q241" s="6">
        <f>YEAR(tblSale[[#This Row],[Ngày]])</f>
        <v>2023</v>
      </c>
    </row>
    <row r="242" spans="2:17" ht="14.25" customHeight="1" x14ac:dyDescent="0.25">
      <c r="B242" s="3">
        <v>45258</v>
      </c>
      <c r="C242" s="2" t="s">
        <v>93</v>
      </c>
      <c r="D242" s="2">
        <v>2</v>
      </c>
      <c r="E242" s="2" t="s">
        <v>114</v>
      </c>
      <c r="F242" s="2" t="s">
        <v>113</v>
      </c>
      <c r="G242" s="2">
        <v>0</v>
      </c>
      <c r="H242" s="4" t="str">
        <f>VLOOKUP(tblSale[[#This Row],[Mã SP]],tblData[#All],2,0)</f>
        <v>Sản phẩm 40</v>
      </c>
      <c r="I242" s="4" t="str">
        <f>VLOOKUP(tblSale[[#This Row],[Mã SP]],tblData[#All],3,0)</f>
        <v>Danh Mục 05</v>
      </c>
      <c r="J242" s="4" t="str">
        <f>VLOOKUP(tblSale[[#This Row],[Mã SP]],tblData[#All],4,0)</f>
        <v>Kg</v>
      </c>
      <c r="K242" s="4">
        <f>VLOOKUP(tblSale[[#This Row],[Mã SP]],tblData[#All],5,0)</f>
        <v>94</v>
      </c>
      <c r="L242" s="4">
        <f>VLOOKUP(tblSale[[#This Row],[Mã SP]],tblData[#All],6,0)</f>
        <v>114.2</v>
      </c>
      <c r="M242" s="6">
        <f>tblSale[[#This Row],[Số Lượng]]*tblSale[[#This Row],[Giá Mua]]</f>
        <v>188</v>
      </c>
      <c r="N242" s="6">
        <f>tblSale[[#This Row],[Số Lượng]]*tblSale[[#This Row],[Giá Bán]]*(100%-tblSale[[#This Row],[% Giảm Giá]])</f>
        <v>228.4</v>
      </c>
      <c r="O242" s="6">
        <f>DAY(tblSale[[#This Row],[Ngày]])</f>
        <v>28</v>
      </c>
      <c r="P242" s="6" t="str">
        <f>TEXT(tblSale[[#This Row],[Ngày]],"MMM")</f>
        <v>Nov</v>
      </c>
      <c r="Q242" s="6">
        <f>YEAR(tblSale[[#This Row],[Ngày]])</f>
        <v>2023</v>
      </c>
    </row>
    <row r="243" spans="2:17" ht="14.25" customHeight="1" x14ac:dyDescent="0.25">
      <c r="B243" s="3">
        <v>45260</v>
      </c>
      <c r="C243" s="2" t="s">
        <v>91</v>
      </c>
      <c r="D243" s="2">
        <v>15</v>
      </c>
      <c r="E243" s="2" t="s">
        <v>114</v>
      </c>
      <c r="F243" s="2" t="s">
        <v>111</v>
      </c>
      <c r="G243" s="2">
        <v>0</v>
      </c>
      <c r="H243" s="4" t="str">
        <f>VLOOKUP(tblSale[[#This Row],[Mã SP]],tblData[#All],2,0)</f>
        <v>Sản phẩm 39</v>
      </c>
      <c r="I243" s="4" t="str">
        <f>VLOOKUP(tblSale[[#This Row],[Mã SP]],tblData[#All],3,0)</f>
        <v>Danh Mục 05</v>
      </c>
      <c r="J243" s="4" t="str">
        <f>VLOOKUP(tblSale[[#This Row],[Mã SP]],tblData[#All],4,0)</f>
        <v>m</v>
      </c>
      <c r="K243" s="4">
        <f>VLOOKUP(tblSale[[#This Row],[Mã SP]],tblData[#All],5,0)</f>
        <v>36</v>
      </c>
      <c r="L243" s="4">
        <f>VLOOKUP(tblSale[[#This Row],[Mã SP]],tblData[#All],6,0)</f>
        <v>43.55</v>
      </c>
      <c r="M243" s="6">
        <f>tblSale[[#This Row],[Số Lượng]]*tblSale[[#This Row],[Giá Mua]]</f>
        <v>540</v>
      </c>
      <c r="N243" s="6">
        <f>tblSale[[#This Row],[Số Lượng]]*tblSale[[#This Row],[Giá Bán]]*(100%-tblSale[[#This Row],[% Giảm Giá]])</f>
        <v>653.25</v>
      </c>
      <c r="O243" s="6">
        <f>DAY(tblSale[[#This Row],[Ngày]])</f>
        <v>30</v>
      </c>
      <c r="P243" s="6" t="str">
        <f>TEXT(tblSale[[#This Row],[Ngày]],"MMM")</f>
        <v>Nov</v>
      </c>
      <c r="Q243" s="6">
        <f>YEAR(tblSale[[#This Row],[Ngày]])</f>
        <v>2023</v>
      </c>
    </row>
    <row r="244" spans="2:17" ht="14.25" customHeight="1" x14ac:dyDescent="0.25">
      <c r="B244" s="3">
        <v>45262</v>
      </c>
      <c r="C244" s="2" t="s">
        <v>42</v>
      </c>
      <c r="D244" s="2">
        <v>10</v>
      </c>
      <c r="E244" s="2" t="s">
        <v>114</v>
      </c>
      <c r="F244" s="2" t="s">
        <v>113</v>
      </c>
      <c r="G244" s="2">
        <v>0</v>
      </c>
      <c r="H244" s="4" t="str">
        <f>VLOOKUP(tblSale[[#This Row],[Mã SP]],tblData[#All],2,0)</f>
        <v>Sản phẩm 16</v>
      </c>
      <c r="I244" s="4" t="str">
        <f>VLOOKUP(tblSale[[#This Row],[Mã SP]],tblData[#All],3,0)</f>
        <v>Danh Mục 02</v>
      </c>
      <c r="J244" s="4" t="str">
        <f>VLOOKUP(tblSale[[#This Row],[Mã SP]],tblData[#All],4,0)</f>
        <v>m</v>
      </c>
      <c r="K244" s="4">
        <f>VLOOKUP(tblSale[[#This Row],[Mã SP]],tblData[#All],5,0)</f>
        <v>13</v>
      </c>
      <c r="L244" s="4">
        <f>VLOOKUP(tblSale[[#This Row],[Mã SP]],tblData[#All],6,0)</f>
        <v>16.64</v>
      </c>
      <c r="M244" s="6">
        <f>tblSale[[#This Row],[Số Lượng]]*tblSale[[#This Row],[Giá Mua]]</f>
        <v>130</v>
      </c>
      <c r="N244" s="6">
        <f>tblSale[[#This Row],[Số Lượng]]*tblSale[[#This Row],[Giá Bán]]*(100%-tblSale[[#This Row],[% Giảm Giá]])</f>
        <v>166.4</v>
      </c>
      <c r="O244" s="6">
        <f>DAY(tblSale[[#This Row],[Ngày]])</f>
        <v>2</v>
      </c>
      <c r="P244" s="6" t="str">
        <f>TEXT(tblSale[[#This Row],[Ngày]],"MMM")</f>
        <v>Dec</v>
      </c>
      <c r="Q244" s="6">
        <f>YEAR(tblSale[[#This Row],[Ngày]])</f>
        <v>2023</v>
      </c>
    </row>
    <row r="245" spans="2:17" ht="14.25" customHeight="1" x14ac:dyDescent="0.25">
      <c r="B245" s="3">
        <v>45263</v>
      </c>
      <c r="C245" s="2" t="s">
        <v>80</v>
      </c>
      <c r="D245" s="2">
        <v>2</v>
      </c>
      <c r="E245" s="2" t="s">
        <v>112</v>
      </c>
      <c r="F245" s="2" t="s">
        <v>113</v>
      </c>
      <c r="G245" s="2">
        <v>0</v>
      </c>
      <c r="H245" s="4" t="str">
        <f>VLOOKUP(tblSale[[#This Row],[Mã SP]],tblData[#All],2,0)</f>
        <v>Sản phẩm 34</v>
      </c>
      <c r="I245" s="4" t="str">
        <f>VLOOKUP(tblSale[[#This Row],[Mã SP]],tblData[#All],3,0)</f>
        <v>Danh Mục 04</v>
      </c>
      <c r="J245" s="4" t="str">
        <f>VLOOKUP(tblSale[[#This Row],[Mã SP]],tblData[#All],4,0)</f>
        <v>Cái</v>
      </c>
      <c r="K245" s="4">
        <f>VLOOKUP(tblSale[[#This Row],[Mã SP]],tblData[#All],5,0)</f>
        <v>57</v>
      </c>
      <c r="L245" s="4">
        <f>VLOOKUP(tblSale[[#This Row],[Mã SP]],tblData[#All],6,0)</f>
        <v>56.3</v>
      </c>
      <c r="M245" s="6">
        <f>tblSale[[#This Row],[Số Lượng]]*tblSale[[#This Row],[Giá Mua]]</f>
        <v>114</v>
      </c>
      <c r="N245" s="6">
        <f>tblSale[[#This Row],[Số Lượng]]*tblSale[[#This Row],[Giá Bán]]*(100%-tblSale[[#This Row],[% Giảm Giá]])</f>
        <v>112.6</v>
      </c>
      <c r="O245" s="6">
        <f>DAY(tblSale[[#This Row],[Ngày]])</f>
        <v>3</v>
      </c>
      <c r="P245" s="6" t="str">
        <f>TEXT(tblSale[[#This Row],[Ngày]],"MMM")</f>
        <v>Dec</v>
      </c>
      <c r="Q245" s="6">
        <f>YEAR(tblSale[[#This Row],[Ngày]])</f>
        <v>2023</v>
      </c>
    </row>
    <row r="246" spans="2:17" ht="14.25" customHeight="1" x14ac:dyDescent="0.25">
      <c r="B246" s="3">
        <v>45263</v>
      </c>
      <c r="C246" s="2" t="s">
        <v>48</v>
      </c>
      <c r="D246" s="2">
        <v>8</v>
      </c>
      <c r="E246" s="2" t="s">
        <v>112</v>
      </c>
      <c r="F246" s="2" t="s">
        <v>111</v>
      </c>
      <c r="G246" s="2">
        <v>0</v>
      </c>
      <c r="H246" s="4" t="str">
        <f>VLOOKUP(tblSale[[#This Row],[Mã SP]],tblData[#All],2,0)</f>
        <v>Sản phẩm 19</v>
      </c>
      <c r="I246" s="4" t="str">
        <f>VLOOKUP(tblSale[[#This Row],[Mã SP]],tblData[#All],3,0)</f>
        <v>Danh Mục 02</v>
      </c>
      <c r="J246" s="4" t="str">
        <f>VLOOKUP(tblSale[[#This Row],[Mã SP]],tblData[#All],4,0)</f>
        <v>Chiếc</v>
      </c>
      <c r="K246" s="4">
        <f>VLOOKUP(tblSale[[#This Row],[Mã SP]],tblData[#All],5,0)</f>
        <v>143</v>
      </c>
      <c r="L246" s="4">
        <f>VLOOKUP(tblSale[[#This Row],[Mã SP]],tblData[#All],6,0)</f>
        <v>219</v>
      </c>
      <c r="M246" s="6">
        <f>tblSale[[#This Row],[Số Lượng]]*tblSale[[#This Row],[Giá Mua]]</f>
        <v>1144</v>
      </c>
      <c r="N246" s="6">
        <f>tblSale[[#This Row],[Số Lượng]]*tblSale[[#This Row],[Giá Bán]]*(100%-tblSale[[#This Row],[% Giảm Giá]])</f>
        <v>1752</v>
      </c>
      <c r="O246" s="6">
        <f>DAY(tblSale[[#This Row],[Ngày]])</f>
        <v>3</v>
      </c>
      <c r="P246" s="6" t="str">
        <f>TEXT(tblSale[[#This Row],[Ngày]],"MMM")</f>
        <v>Dec</v>
      </c>
      <c r="Q246" s="6">
        <f>YEAR(tblSale[[#This Row],[Ngày]])</f>
        <v>2023</v>
      </c>
    </row>
    <row r="247" spans="2:17" ht="14.25" customHeight="1" x14ac:dyDescent="0.25">
      <c r="B247" s="3">
        <v>45265</v>
      </c>
      <c r="C247" s="2" t="s">
        <v>14</v>
      </c>
      <c r="D247" s="2">
        <v>15</v>
      </c>
      <c r="E247" s="2" t="s">
        <v>114</v>
      </c>
      <c r="F247" s="2" t="s">
        <v>113</v>
      </c>
      <c r="G247" s="2">
        <v>0</v>
      </c>
      <c r="H247" s="4" t="str">
        <f>VLOOKUP(tblSale[[#This Row],[Mã SP]],tblData[#All],2,0)</f>
        <v>Sản phẩm 04</v>
      </c>
      <c r="I247" s="4" t="str">
        <f>VLOOKUP(tblSale[[#This Row],[Mã SP]],tblData[#All],3,0)</f>
        <v>Danh Mục 01</v>
      </c>
      <c r="J247" s="4" t="str">
        <f>VLOOKUP(tblSale[[#This Row],[Mã SP]],tblData[#All],4,0)</f>
        <v>Cái</v>
      </c>
      <c r="K247" s="4">
        <f>VLOOKUP(tblSale[[#This Row],[Mã SP]],tblData[#All],5,0)</f>
        <v>42</v>
      </c>
      <c r="L247" s="4">
        <f>VLOOKUP(tblSale[[#This Row],[Mã SP]],tblData[#All],6,0)</f>
        <v>47.84</v>
      </c>
      <c r="M247" s="6">
        <f>tblSale[[#This Row],[Số Lượng]]*tblSale[[#This Row],[Giá Mua]]</f>
        <v>630</v>
      </c>
      <c r="N247" s="6">
        <f>tblSale[[#This Row],[Số Lượng]]*tblSale[[#This Row],[Giá Bán]]*(100%-tblSale[[#This Row],[% Giảm Giá]])</f>
        <v>717.6</v>
      </c>
      <c r="O247" s="6">
        <f>DAY(tblSale[[#This Row],[Ngày]])</f>
        <v>5</v>
      </c>
      <c r="P247" s="6" t="str">
        <f>TEXT(tblSale[[#This Row],[Ngày]],"MMM")</f>
        <v>Dec</v>
      </c>
      <c r="Q247" s="6">
        <f>YEAR(tblSale[[#This Row],[Ngày]])</f>
        <v>2023</v>
      </c>
    </row>
    <row r="248" spans="2:17" ht="14.25" customHeight="1" x14ac:dyDescent="0.25">
      <c r="B248" s="3">
        <v>45265</v>
      </c>
      <c r="C248" s="2" t="s">
        <v>29</v>
      </c>
      <c r="D248" s="2">
        <v>1</v>
      </c>
      <c r="E248" s="2" t="s">
        <v>114</v>
      </c>
      <c r="F248" s="2" t="s">
        <v>111</v>
      </c>
      <c r="G248" s="2">
        <v>0</v>
      </c>
      <c r="H248" s="4" t="str">
        <f>VLOOKUP(tblSale[[#This Row],[Mã SP]],tblData[#All],2,0)</f>
        <v>Sản phẩm 10</v>
      </c>
      <c r="I248" s="4" t="str">
        <f>VLOOKUP(tblSale[[#This Row],[Mã SP]],tblData[#All],3,0)</f>
        <v>Danh Mục 02</v>
      </c>
      <c r="J248" s="4" t="str">
        <f>VLOOKUP(tblSale[[#This Row],[Mã SP]],tblData[#All],4,0)</f>
        <v>Chiếc</v>
      </c>
      <c r="K248" s="4">
        <f>VLOOKUP(tblSale[[#This Row],[Mã SP]],tblData[#All],5,0)</f>
        <v>147</v>
      </c>
      <c r="L248" s="4">
        <f>VLOOKUP(tblSale[[#This Row],[Mã SP]],tblData[#All],6,0)</f>
        <v>164.28</v>
      </c>
      <c r="M248" s="6">
        <f>tblSale[[#This Row],[Số Lượng]]*tblSale[[#This Row],[Giá Mua]]</f>
        <v>147</v>
      </c>
      <c r="N248" s="6">
        <f>tblSale[[#This Row],[Số Lượng]]*tblSale[[#This Row],[Giá Bán]]*(100%-tblSale[[#This Row],[% Giảm Giá]])</f>
        <v>164.28</v>
      </c>
      <c r="O248" s="6">
        <f>DAY(tblSale[[#This Row],[Ngày]])</f>
        <v>5</v>
      </c>
      <c r="P248" s="6" t="str">
        <f>TEXT(tblSale[[#This Row],[Ngày]],"MMM")</f>
        <v>Dec</v>
      </c>
      <c r="Q248" s="6">
        <f>YEAR(tblSale[[#This Row],[Ngày]])</f>
        <v>2023</v>
      </c>
    </row>
    <row r="249" spans="2:17" ht="14.25" customHeight="1" x14ac:dyDescent="0.25">
      <c r="B249" s="3">
        <v>45267</v>
      </c>
      <c r="C249" s="2" t="s">
        <v>36</v>
      </c>
      <c r="D249" s="2">
        <v>8</v>
      </c>
      <c r="E249" s="2" t="s">
        <v>114</v>
      </c>
      <c r="F249" s="2" t="s">
        <v>111</v>
      </c>
      <c r="G249" s="2">
        <v>0</v>
      </c>
      <c r="H249" s="4" t="str">
        <f>VLOOKUP(tblSale[[#This Row],[Mã SP]],tblData[#All],2,0)</f>
        <v>Sản phẩm 13</v>
      </c>
      <c r="I249" s="4" t="str">
        <f>VLOOKUP(tblSale[[#This Row],[Mã SP]],tblData[#All],3,0)</f>
        <v>Danh Mục 02</v>
      </c>
      <c r="J249" s="4" t="str">
        <f>VLOOKUP(tblSale[[#This Row],[Mã SP]],tblData[#All],4,0)</f>
        <v>Kg</v>
      </c>
      <c r="K249" s="4">
        <f>VLOOKUP(tblSale[[#This Row],[Mã SP]],tblData[#All],5,0)</f>
        <v>116</v>
      </c>
      <c r="L249" s="4">
        <f>VLOOKUP(tblSale[[#This Row],[Mã SP]],tblData[#All],6,0)</f>
        <v>120.08</v>
      </c>
      <c r="M249" s="6">
        <f>tblSale[[#This Row],[Số Lượng]]*tblSale[[#This Row],[Giá Mua]]</f>
        <v>928</v>
      </c>
      <c r="N249" s="6">
        <f>tblSale[[#This Row],[Số Lượng]]*tblSale[[#This Row],[Giá Bán]]*(100%-tblSale[[#This Row],[% Giảm Giá]])</f>
        <v>960.64</v>
      </c>
      <c r="O249" s="6">
        <f>DAY(tblSale[[#This Row],[Ngày]])</f>
        <v>7</v>
      </c>
      <c r="P249" s="6" t="str">
        <f>TEXT(tblSale[[#This Row],[Ngày]],"MMM")</f>
        <v>Dec</v>
      </c>
      <c r="Q249" s="6">
        <f>YEAR(tblSale[[#This Row],[Ngày]])</f>
        <v>2023</v>
      </c>
    </row>
    <row r="250" spans="2:17" ht="14.25" customHeight="1" x14ac:dyDescent="0.25">
      <c r="B250" s="3">
        <v>45268</v>
      </c>
      <c r="C250" s="2" t="s">
        <v>101</v>
      </c>
      <c r="D250" s="2">
        <v>14</v>
      </c>
      <c r="E250" s="2" t="s">
        <v>114</v>
      </c>
      <c r="F250" s="2" t="s">
        <v>111</v>
      </c>
      <c r="G250" s="2">
        <v>0</v>
      </c>
      <c r="H250" s="4" t="str">
        <f>VLOOKUP(tblSale[[#This Row],[Mã SP]],tblData[#All],2,0)</f>
        <v>Sản phẩm 44</v>
      </c>
      <c r="I250" s="4" t="str">
        <f>VLOOKUP(tblSale[[#This Row],[Mã SP]],tblData[#All],3,0)</f>
        <v>Danh Mục 05</v>
      </c>
      <c r="J250" s="4" t="str">
        <f>VLOOKUP(tblSale[[#This Row],[Mã SP]],tblData[#All],4,0)</f>
        <v>Kg</v>
      </c>
      <c r="K250" s="4">
        <f>VLOOKUP(tblSale[[#This Row],[Mã SP]],tblData[#All],5,0)</f>
        <v>76</v>
      </c>
      <c r="L250" s="4">
        <f>VLOOKUP(tblSale[[#This Row],[Mã SP]],tblData[#All],6,0)</f>
        <v>83.08</v>
      </c>
      <c r="M250" s="6">
        <f>tblSale[[#This Row],[Số Lượng]]*tblSale[[#This Row],[Giá Mua]]</f>
        <v>1064</v>
      </c>
      <c r="N250" s="6">
        <f>tblSale[[#This Row],[Số Lượng]]*tblSale[[#This Row],[Giá Bán]]*(100%-tblSale[[#This Row],[% Giảm Giá]])</f>
        <v>1163.1199999999999</v>
      </c>
      <c r="O250" s="6">
        <f>DAY(tblSale[[#This Row],[Ngày]])</f>
        <v>8</v>
      </c>
      <c r="P250" s="6" t="str">
        <f>TEXT(tblSale[[#This Row],[Ngày]],"MMM")</f>
        <v>Dec</v>
      </c>
      <c r="Q250" s="6">
        <f>YEAR(tblSale[[#This Row],[Ngày]])</f>
        <v>2023</v>
      </c>
    </row>
    <row r="251" spans="2:17" ht="14.25" customHeight="1" x14ac:dyDescent="0.25">
      <c r="B251" s="3">
        <v>45274</v>
      </c>
      <c r="C251" s="2" t="s">
        <v>97</v>
      </c>
      <c r="D251" s="2">
        <v>4</v>
      </c>
      <c r="E251" s="2" t="s">
        <v>114</v>
      </c>
      <c r="F251" s="2" t="s">
        <v>111</v>
      </c>
      <c r="G251" s="2">
        <v>0</v>
      </c>
      <c r="H251" s="4" t="str">
        <f>VLOOKUP(tblSale[[#This Row],[Mã SP]],tblData[#All],2,0)</f>
        <v>Sản phẩm 42</v>
      </c>
      <c r="I251" s="4" t="str">
        <f>VLOOKUP(tblSale[[#This Row],[Mã SP]],tblData[#All],3,0)</f>
        <v>Danh Mục 05</v>
      </c>
      <c r="J251" s="4" t="str">
        <f>VLOOKUP(tblSale[[#This Row],[Mã SP]],tblData[#All],4,0)</f>
        <v>Chiếc</v>
      </c>
      <c r="K251" s="4">
        <f>VLOOKUP(tblSale[[#This Row],[Mã SP]],tblData[#All],5,0)</f>
        <v>123</v>
      </c>
      <c r="L251" s="4">
        <f>VLOOKUP(tblSale[[#This Row],[Mã SP]],tblData[#All],6,0)</f>
        <v>170</v>
      </c>
      <c r="M251" s="6">
        <f>tblSale[[#This Row],[Số Lượng]]*tblSale[[#This Row],[Giá Mua]]</f>
        <v>492</v>
      </c>
      <c r="N251" s="6">
        <f>tblSale[[#This Row],[Số Lượng]]*tblSale[[#This Row],[Giá Bán]]*(100%-tblSale[[#This Row],[% Giảm Giá]])</f>
        <v>680</v>
      </c>
      <c r="O251" s="6">
        <f>DAY(tblSale[[#This Row],[Ngày]])</f>
        <v>14</v>
      </c>
      <c r="P251" s="6" t="str">
        <f>TEXT(tblSale[[#This Row],[Ngày]],"MMM")</f>
        <v>Dec</v>
      </c>
      <c r="Q251" s="6">
        <f>YEAR(tblSale[[#This Row],[Ngày]])</f>
        <v>2023</v>
      </c>
    </row>
    <row r="252" spans="2:17" ht="14.25" customHeight="1" x14ac:dyDescent="0.25">
      <c r="B252" s="3">
        <v>45278</v>
      </c>
      <c r="C252" s="2" t="s">
        <v>12</v>
      </c>
      <c r="D252" s="2">
        <v>2</v>
      </c>
      <c r="E252" s="2" t="s">
        <v>114</v>
      </c>
      <c r="F252" s="2" t="s">
        <v>113</v>
      </c>
      <c r="G252" s="2">
        <v>0</v>
      </c>
      <c r="H252" s="4" t="str">
        <f>VLOOKUP(tblSale[[#This Row],[Mã SP]],tblData[#All],2,0)</f>
        <v>Sản phẩm 03</v>
      </c>
      <c r="I252" s="4" t="str">
        <f>VLOOKUP(tblSale[[#This Row],[Mã SP]],tblData[#All],3,0)</f>
        <v>Danh Mục 01</v>
      </c>
      <c r="J252" s="4" t="str">
        <f>VLOOKUP(tblSale[[#This Row],[Mã SP]],tblData[#All],4,0)</f>
        <v>Kg</v>
      </c>
      <c r="K252" s="4">
        <f>VLOOKUP(tblSale[[#This Row],[Mã SP]],tblData[#All],5,0)</f>
        <v>74</v>
      </c>
      <c r="L252" s="4">
        <f>VLOOKUP(tblSale[[#This Row],[Mã SP]],tblData[#All],6,0)</f>
        <v>80.94</v>
      </c>
      <c r="M252" s="6">
        <f>tblSale[[#This Row],[Số Lượng]]*tblSale[[#This Row],[Giá Mua]]</f>
        <v>148</v>
      </c>
      <c r="N252" s="6">
        <f>tblSale[[#This Row],[Số Lượng]]*tblSale[[#This Row],[Giá Bán]]*(100%-tblSale[[#This Row],[% Giảm Giá]])</f>
        <v>161.88</v>
      </c>
      <c r="O252" s="6">
        <f>DAY(tblSale[[#This Row],[Ngày]])</f>
        <v>18</v>
      </c>
      <c r="P252" s="6" t="str">
        <f>TEXT(tblSale[[#This Row],[Ngày]],"MMM")</f>
        <v>Dec</v>
      </c>
      <c r="Q252" s="6">
        <f>YEAR(tblSale[[#This Row],[Ngày]])</f>
        <v>2023</v>
      </c>
    </row>
    <row r="253" spans="2:17" ht="14.25" customHeight="1" x14ac:dyDescent="0.25">
      <c r="B253" s="3">
        <v>45278</v>
      </c>
      <c r="C253" s="2" t="s">
        <v>55</v>
      </c>
      <c r="D253" s="2">
        <v>8</v>
      </c>
      <c r="E253" s="2" t="s">
        <v>112</v>
      </c>
      <c r="F253" s="2" t="s">
        <v>113</v>
      </c>
      <c r="G253" s="2">
        <v>0</v>
      </c>
      <c r="H253" s="4" t="str">
        <f>VLOOKUP(tblSale[[#This Row],[Mã SP]],tblData[#All],2,0)</f>
        <v>Sản phẩm 22</v>
      </c>
      <c r="I253" s="4" t="str">
        <f>VLOOKUP(tblSale[[#This Row],[Mã SP]],tblData[#All],3,0)</f>
        <v>Danh Mục 03</v>
      </c>
      <c r="J253" s="4" t="str">
        <f>VLOOKUP(tblSale[[#This Row],[Mã SP]],tblData[#All],4,0)</f>
        <v>Chiếc</v>
      </c>
      <c r="K253" s="4">
        <f>VLOOKUP(tblSale[[#This Row],[Mã SP]],tblData[#All],5,0)</f>
        <v>127</v>
      </c>
      <c r="L253" s="4">
        <f>VLOOKUP(tblSale[[#This Row],[Mã SP]],tblData[#All],6,0)</f>
        <v>135.57</v>
      </c>
      <c r="M253" s="6">
        <f>tblSale[[#This Row],[Số Lượng]]*tblSale[[#This Row],[Giá Mua]]</f>
        <v>1016</v>
      </c>
      <c r="N253" s="6">
        <f>tblSale[[#This Row],[Số Lượng]]*tblSale[[#This Row],[Giá Bán]]*(100%-tblSale[[#This Row],[% Giảm Giá]])</f>
        <v>1084.56</v>
      </c>
      <c r="O253" s="6">
        <f>DAY(tblSale[[#This Row],[Ngày]])</f>
        <v>18</v>
      </c>
      <c r="P253" s="6" t="str">
        <f>TEXT(tblSale[[#This Row],[Ngày]],"MMM")</f>
        <v>Dec</v>
      </c>
      <c r="Q253" s="6">
        <f>YEAR(tblSale[[#This Row],[Ngày]])</f>
        <v>2023</v>
      </c>
    </row>
    <row r="254" spans="2:17" ht="14.25" customHeight="1" x14ac:dyDescent="0.25">
      <c r="B254" s="3">
        <v>45279</v>
      </c>
      <c r="C254" s="2" t="s">
        <v>57</v>
      </c>
      <c r="D254" s="2">
        <v>12</v>
      </c>
      <c r="E254" s="2" t="s">
        <v>114</v>
      </c>
      <c r="F254" s="2" t="s">
        <v>111</v>
      </c>
      <c r="G254" s="2">
        <v>0</v>
      </c>
      <c r="H254" s="4" t="str">
        <f>VLOOKUP(tblSale[[#This Row],[Mã SP]],tblData[#All],2,0)</f>
        <v>Sản phẩm 23</v>
      </c>
      <c r="I254" s="4" t="str">
        <f>VLOOKUP(tblSale[[#This Row],[Mã SP]],tblData[#All],3,0)</f>
        <v>Danh Mục 03</v>
      </c>
      <c r="J254" s="4" t="str">
        <f>VLOOKUP(tblSale[[#This Row],[Mã SP]],tblData[#All],4,0)</f>
        <v>Chiếc</v>
      </c>
      <c r="K254" s="4">
        <f>VLOOKUP(tblSale[[#This Row],[Mã SP]],tblData[#All],5,0)</f>
        <v>145</v>
      </c>
      <c r="L254" s="4">
        <f>VLOOKUP(tblSale[[#This Row],[Mã SP]],tblData[#All],6,0)</f>
        <v>148.46</v>
      </c>
      <c r="M254" s="6">
        <f>tblSale[[#This Row],[Số Lượng]]*tblSale[[#This Row],[Giá Mua]]</f>
        <v>1740</v>
      </c>
      <c r="N254" s="6">
        <f>tblSale[[#This Row],[Số Lượng]]*tblSale[[#This Row],[Giá Bán]]*(100%-tblSale[[#This Row],[% Giảm Giá]])</f>
        <v>1781.52</v>
      </c>
      <c r="O254" s="6">
        <f>DAY(tblSale[[#This Row],[Ngày]])</f>
        <v>19</v>
      </c>
      <c r="P254" s="6" t="str">
        <f>TEXT(tblSale[[#This Row],[Ngày]],"MMM")</f>
        <v>Dec</v>
      </c>
      <c r="Q254" s="6">
        <f>YEAR(tblSale[[#This Row],[Ngày]])</f>
        <v>2023</v>
      </c>
    </row>
    <row r="255" spans="2:17" ht="14.25" customHeight="1" x14ac:dyDescent="0.25">
      <c r="B255" s="3">
        <v>45279</v>
      </c>
      <c r="C255" s="2" t="s">
        <v>70</v>
      </c>
      <c r="D255" s="2">
        <v>3</v>
      </c>
      <c r="E255" s="2" t="s">
        <v>110</v>
      </c>
      <c r="F255" s="2" t="s">
        <v>111</v>
      </c>
      <c r="G255" s="2">
        <v>0</v>
      </c>
      <c r="H255" s="4" t="str">
        <f>VLOOKUP(tblSale[[#This Row],[Mã SP]],tblData[#All],2,0)</f>
        <v>Sản phẩm 29</v>
      </c>
      <c r="I255" s="4" t="str">
        <f>VLOOKUP(tblSale[[#This Row],[Mã SP]],tblData[#All],3,0)</f>
        <v>Danh Mục 04</v>
      </c>
      <c r="J255" s="4" t="str">
        <f>VLOOKUP(tblSale[[#This Row],[Mã SP]],tblData[#All],4,0)</f>
        <v>Cái</v>
      </c>
      <c r="K255" s="4">
        <f>VLOOKUP(tblSale[[#This Row],[Mã SP]],tblData[#All],5,0)</f>
        <v>45</v>
      </c>
      <c r="L255" s="4">
        <f>VLOOKUP(tblSale[[#This Row],[Mã SP]],tblData[#All],6,0)</f>
        <v>51.11</v>
      </c>
      <c r="M255" s="6">
        <f>tblSale[[#This Row],[Số Lượng]]*tblSale[[#This Row],[Giá Mua]]</f>
        <v>135</v>
      </c>
      <c r="N255" s="6">
        <f>tblSale[[#This Row],[Số Lượng]]*tblSale[[#This Row],[Giá Bán]]*(100%-tblSale[[#This Row],[% Giảm Giá]])</f>
        <v>153.32999999999998</v>
      </c>
      <c r="O255" s="6">
        <f>DAY(tblSale[[#This Row],[Ngày]])</f>
        <v>19</v>
      </c>
      <c r="P255" s="6" t="str">
        <f>TEXT(tblSale[[#This Row],[Ngày]],"MMM")</f>
        <v>Dec</v>
      </c>
      <c r="Q255" s="6">
        <f>YEAR(tblSale[[#This Row],[Ngày]])</f>
        <v>2023</v>
      </c>
    </row>
    <row r="256" spans="2:17" ht="14.25" customHeight="1" x14ac:dyDescent="0.25">
      <c r="B256" s="3">
        <v>45279</v>
      </c>
      <c r="C256" s="2" t="s">
        <v>32</v>
      </c>
      <c r="D256" s="2">
        <v>10</v>
      </c>
      <c r="E256" s="2" t="s">
        <v>112</v>
      </c>
      <c r="F256" s="2" t="s">
        <v>111</v>
      </c>
      <c r="G256" s="2">
        <v>0</v>
      </c>
      <c r="H256" s="4" t="str">
        <f>VLOOKUP(tblSale[[#This Row],[Mã SP]],tblData[#All],2,0)</f>
        <v>Sản phẩm 11</v>
      </c>
      <c r="I256" s="4" t="str">
        <f>VLOOKUP(tblSale[[#This Row],[Mã SP]],tblData[#All],3,0)</f>
        <v>Danh Mục 02</v>
      </c>
      <c r="J256" s="4" t="str">
        <f>VLOOKUP(tblSale[[#This Row],[Mã SP]],tblData[#All],4,0)</f>
        <v>Cái</v>
      </c>
      <c r="K256" s="4">
        <f>VLOOKUP(tblSale[[#This Row],[Mã SP]],tblData[#All],5,0)</f>
        <v>43</v>
      </c>
      <c r="L256" s="4">
        <f>VLOOKUP(tblSale[[#This Row],[Mã SP]],tblData[#All],6,0)</f>
        <v>48.4</v>
      </c>
      <c r="M256" s="6">
        <f>tblSale[[#This Row],[Số Lượng]]*tblSale[[#This Row],[Giá Mua]]</f>
        <v>430</v>
      </c>
      <c r="N256" s="6">
        <f>tblSale[[#This Row],[Số Lượng]]*tblSale[[#This Row],[Giá Bán]]*(100%-tblSale[[#This Row],[% Giảm Giá]])</f>
        <v>484</v>
      </c>
      <c r="O256" s="6">
        <f>DAY(tblSale[[#This Row],[Ngày]])</f>
        <v>19</v>
      </c>
      <c r="P256" s="6" t="str">
        <f>TEXT(tblSale[[#This Row],[Ngày]],"MMM")</f>
        <v>Dec</v>
      </c>
      <c r="Q256" s="6">
        <f>YEAR(tblSale[[#This Row],[Ngày]])</f>
        <v>2023</v>
      </c>
    </row>
    <row r="257" spans="2:17" ht="14.25" customHeight="1" x14ac:dyDescent="0.25">
      <c r="B257" s="3">
        <v>45280</v>
      </c>
      <c r="C257" s="2" t="s">
        <v>34</v>
      </c>
      <c r="D257" s="2">
        <v>14</v>
      </c>
      <c r="E257" s="2" t="s">
        <v>114</v>
      </c>
      <c r="F257" s="2" t="s">
        <v>111</v>
      </c>
      <c r="G257" s="2">
        <v>0</v>
      </c>
      <c r="H257" s="4" t="str">
        <f>VLOOKUP(tblSale[[#This Row],[Mã SP]],tblData[#All],2,0)</f>
        <v>Sản phẩm 12</v>
      </c>
      <c r="I257" s="4" t="str">
        <f>VLOOKUP(tblSale[[#This Row],[Mã SP]],tblData[#All],3,0)</f>
        <v>Danh Mục 02</v>
      </c>
      <c r="J257" s="4" t="str">
        <f>VLOOKUP(tblSale[[#This Row],[Mã SP]],tblData[#All],4,0)</f>
        <v>Kg</v>
      </c>
      <c r="K257" s="4">
        <f>VLOOKUP(tblSale[[#This Row],[Mã SP]],tblData[#All],5,0)</f>
        <v>76</v>
      </c>
      <c r="L257" s="4">
        <f>VLOOKUP(tblSale[[#This Row],[Mã SP]],tblData[#All],6,0)</f>
        <v>94.17</v>
      </c>
      <c r="M257" s="6">
        <f>tblSale[[#This Row],[Số Lượng]]*tblSale[[#This Row],[Giá Mua]]</f>
        <v>1064</v>
      </c>
      <c r="N257" s="6">
        <f>tblSale[[#This Row],[Số Lượng]]*tblSale[[#This Row],[Giá Bán]]*(100%-tblSale[[#This Row],[% Giảm Giá]])</f>
        <v>1318.38</v>
      </c>
      <c r="O257" s="6">
        <f>DAY(tblSale[[#This Row],[Ngày]])</f>
        <v>20</v>
      </c>
      <c r="P257" s="6" t="str">
        <f>TEXT(tblSale[[#This Row],[Ngày]],"MMM")</f>
        <v>Dec</v>
      </c>
      <c r="Q257" s="6">
        <f>YEAR(tblSale[[#This Row],[Ngày]])</f>
        <v>2023</v>
      </c>
    </row>
    <row r="258" spans="2:17" ht="14.25" customHeight="1" x14ac:dyDescent="0.25">
      <c r="B258" s="3">
        <v>45281</v>
      </c>
      <c r="C258" s="2" t="s">
        <v>63</v>
      </c>
      <c r="D258" s="2">
        <v>10</v>
      </c>
      <c r="E258" s="2" t="s">
        <v>112</v>
      </c>
      <c r="F258" s="2" t="s">
        <v>113</v>
      </c>
      <c r="G258" s="2">
        <v>0</v>
      </c>
      <c r="H258" s="4" t="str">
        <f>VLOOKUP(tblSale[[#This Row],[Mã SP]],tblData[#All],2,0)</f>
        <v>Sản phẩm 26</v>
      </c>
      <c r="I258" s="4" t="str">
        <f>VLOOKUP(tblSale[[#This Row],[Mã SP]],tblData[#All],3,0)</f>
        <v>Danh Mục 04</v>
      </c>
      <c r="J258" s="4" t="str">
        <f>VLOOKUP(tblSale[[#This Row],[Mã SP]],tblData[#All],4,0)</f>
        <v>m</v>
      </c>
      <c r="K258" s="4">
        <f>VLOOKUP(tblSale[[#This Row],[Mã SP]],tblData[#All],5,0)</f>
        <v>18</v>
      </c>
      <c r="L258" s="4">
        <f>VLOOKUP(tblSale[[#This Row],[Mã SP]],tblData[#All],6,0)</f>
        <v>24.66</v>
      </c>
      <c r="M258" s="6">
        <f>tblSale[[#This Row],[Số Lượng]]*tblSale[[#This Row],[Giá Mua]]</f>
        <v>180</v>
      </c>
      <c r="N258" s="6">
        <f>tblSale[[#This Row],[Số Lượng]]*tblSale[[#This Row],[Giá Bán]]*(100%-tblSale[[#This Row],[% Giảm Giá]])</f>
        <v>246.6</v>
      </c>
      <c r="O258" s="6">
        <f>DAY(tblSale[[#This Row],[Ngày]])</f>
        <v>21</v>
      </c>
      <c r="P258" s="6" t="str">
        <f>TEXT(tblSale[[#This Row],[Ngày]],"MMM")</f>
        <v>Dec</v>
      </c>
      <c r="Q258" s="6">
        <f>YEAR(tblSale[[#This Row],[Ngày]])</f>
        <v>2023</v>
      </c>
    </row>
    <row r="259" spans="2:17" ht="14.25" customHeight="1" x14ac:dyDescent="0.25">
      <c r="B259" s="3">
        <v>45284</v>
      </c>
      <c r="C259" s="2" t="s">
        <v>97</v>
      </c>
      <c r="D259" s="2">
        <v>8</v>
      </c>
      <c r="E259" s="2" t="s">
        <v>110</v>
      </c>
      <c r="F259" s="2" t="s">
        <v>113</v>
      </c>
      <c r="G259" s="2">
        <v>0</v>
      </c>
      <c r="H259" s="4" t="str">
        <f>VLOOKUP(tblSale[[#This Row],[Mã SP]],tblData[#All],2,0)</f>
        <v>Sản phẩm 42</v>
      </c>
      <c r="I259" s="4" t="str">
        <f>VLOOKUP(tblSale[[#This Row],[Mã SP]],tblData[#All],3,0)</f>
        <v>Danh Mục 05</v>
      </c>
      <c r="J259" s="4" t="str">
        <f>VLOOKUP(tblSale[[#This Row],[Mã SP]],tblData[#All],4,0)</f>
        <v>Chiếc</v>
      </c>
      <c r="K259" s="4">
        <f>VLOOKUP(tblSale[[#This Row],[Mã SP]],tblData[#All],5,0)</f>
        <v>123</v>
      </c>
      <c r="L259" s="4">
        <f>VLOOKUP(tblSale[[#This Row],[Mã SP]],tblData[#All],6,0)</f>
        <v>170</v>
      </c>
      <c r="M259" s="6">
        <f>tblSale[[#This Row],[Số Lượng]]*tblSale[[#This Row],[Giá Mua]]</f>
        <v>984</v>
      </c>
      <c r="N259" s="6">
        <f>tblSale[[#This Row],[Số Lượng]]*tblSale[[#This Row],[Giá Bán]]*(100%-tblSale[[#This Row],[% Giảm Giá]])</f>
        <v>1360</v>
      </c>
      <c r="O259" s="6">
        <f>DAY(tblSale[[#This Row],[Ngày]])</f>
        <v>24</v>
      </c>
      <c r="P259" s="6" t="str">
        <f>TEXT(tblSale[[#This Row],[Ngày]],"MMM")</f>
        <v>Dec</v>
      </c>
      <c r="Q259" s="6">
        <f>YEAR(tblSale[[#This Row],[Ngày]])</f>
        <v>2023</v>
      </c>
    </row>
    <row r="260" spans="2:17" ht="14.25" customHeight="1" x14ac:dyDescent="0.25">
      <c r="B260" s="3">
        <v>45284</v>
      </c>
      <c r="C260" s="2" t="s">
        <v>84</v>
      </c>
      <c r="D260" s="2">
        <v>8</v>
      </c>
      <c r="E260" s="2" t="s">
        <v>110</v>
      </c>
      <c r="F260" s="2" t="s">
        <v>111</v>
      </c>
      <c r="G260" s="2">
        <v>0</v>
      </c>
      <c r="H260" s="4" t="str">
        <f>VLOOKUP(tblSale[[#This Row],[Mã SP]],tblData[#All],2,0)</f>
        <v>Sản phẩm 36</v>
      </c>
      <c r="I260" s="4" t="str">
        <f>VLOOKUP(tblSale[[#This Row],[Mã SP]],tblData[#All],3,0)</f>
        <v>Danh Mục 04</v>
      </c>
      <c r="J260" s="4" t="str">
        <f>VLOOKUP(tblSale[[#This Row],[Mã SP]],tblData[#All],4,0)</f>
        <v>Kg</v>
      </c>
      <c r="K260" s="4">
        <f>VLOOKUP(tblSale[[#This Row],[Mã SP]],tblData[#All],5,0)</f>
        <v>86</v>
      </c>
      <c r="L260" s="4">
        <f>VLOOKUP(tblSale[[#This Row],[Mã SP]],tblData[#All],6,0)</f>
        <v>98.3</v>
      </c>
      <c r="M260" s="6">
        <f>tblSale[[#This Row],[Số Lượng]]*tblSale[[#This Row],[Giá Mua]]</f>
        <v>688</v>
      </c>
      <c r="N260" s="6">
        <f>tblSale[[#This Row],[Số Lượng]]*tblSale[[#This Row],[Giá Bán]]*(100%-tblSale[[#This Row],[% Giảm Giá]])</f>
        <v>786.4</v>
      </c>
      <c r="O260" s="6">
        <f>DAY(tblSale[[#This Row],[Ngày]])</f>
        <v>24</v>
      </c>
      <c r="P260" s="6" t="str">
        <f>TEXT(tblSale[[#This Row],[Ngày]],"MMM")</f>
        <v>Dec</v>
      </c>
      <c r="Q260" s="6">
        <f>YEAR(tblSale[[#This Row],[Ngày]])</f>
        <v>2023</v>
      </c>
    </row>
    <row r="261" spans="2:17" ht="14.25" customHeight="1" x14ac:dyDescent="0.25">
      <c r="B261" s="3">
        <v>45286</v>
      </c>
      <c r="C261" s="2" t="s">
        <v>95</v>
      </c>
      <c r="D261" s="2">
        <v>14</v>
      </c>
      <c r="E261" s="2" t="s">
        <v>112</v>
      </c>
      <c r="F261" s="2" t="s">
        <v>113</v>
      </c>
      <c r="G261" s="2">
        <v>0</v>
      </c>
      <c r="H261" s="4" t="str">
        <f>VLOOKUP(tblSale[[#This Row],[Mã SP]],tblData[#All],2,0)</f>
        <v>Sản phẩm 41</v>
      </c>
      <c r="I261" s="4" t="str">
        <f>VLOOKUP(tblSale[[#This Row],[Mã SP]],tblData[#All],3,0)</f>
        <v>Danh Mục 05</v>
      </c>
      <c r="J261" s="4" t="str">
        <f>VLOOKUP(tblSale[[#This Row],[Mã SP]],tblData[#All],4,0)</f>
        <v>Chiếc</v>
      </c>
      <c r="K261" s="4">
        <f>VLOOKUP(tblSale[[#This Row],[Mã SP]],tblData[#All],5,0)</f>
        <v>133</v>
      </c>
      <c r="L261" s="4">
        <f>VLOOKUP(tblSale[[#This Row],[Mã SP]],tblData[#All],6,0)</f>
        <v>181.88</v>
      </c>
      <c r="M261" s="6">
        <f>tblSale[[#This Row],[Số Lượng]]*tblSale[[#This Row],[Giá Mua]]</f>
        <v>1862</v>
      </c>
      <c r="N261" s="6">
        <f>tblSale[[#This Row],[Số Lượng]]*tblSale[[#This Row],[Giá Bán]]*(100%-tblSale[[#This Row],[% Giảm Giá]])</f>
        <v>2546.3199999999997</v>
      </c>
      <c r="O261" s="6">
        <f>DAY(tblSale[[#This Row],[Ngày]])</f>
        <v>26</v>
      </c>
      <c r="P261" s="6" t="str">
        <f>TEXT(tblSale[[#This Row],[Ngày]],"MMM")</f>
        <v>Dec</v>
      </c>
      <c r="Q261" s="6">
        <f>YEAR(tblSale[[#This Row],[Ngày]])</f>
        <v>2023</v>
      </c>
    </row>
    <row r="262" spans="2:17" ht="14.25" customHeight="1" x14ac:dyDescent="0.25">
      <c r="B262" s="3">
        <v>45287</v>
      </c>
      <c r="C262" s="2" t="s">
        <v>70</v>
      </c>
      <c r="D262" s="2">
        <v>14</v>
      </c>
      <c r="E262" s="2" t="s">
        <v>114</v>
      </c>
      <c r="F262" s="2" t="s">
        <v>113</v>
      </c>
      <c r="G262" s="2">
        <v>0</v>
      </c>
      <c r="H262" s="4" t="str">
        <f>VLOOKUP(tblSale[[#This Row],[Mã SP]],tblData[#All],2,0)</f>
        <v>Sản phẩm 29</v>
      </c>
      <c r="I262" s="4" t="str">
        <f>VLOOKUP(tblSale[[#This Row],[Mã SP]],tblData[#All],3,0)</f>
        <v>Danh Mục 04</v>
      </c>
      <c r="J262" s="4" t="str">
        <f>VLOOKUP(tblSale[[#This Row],[Mã SP]],tblData[#All],4,0)</f>
        <v>Cái</v>
      </c>
      <c r="K262" s="4">
        <f>VLOOKUP(tblSale[[#This Row],[Mã SP]],tblData[#All],5,0)</f>
        <v>45</v>
      </c>
      <c r="L262" s="4">
        <f>VLOOKUP(tblSale[[#This Row],[Mã SP]],tblData[#All],6,0)</f>
        <v>51.11</v>
      </c>
      <c r="M262" s="6">
        <f>tblSale[[#This Row],[Số Lượng]]*tblSale[[#This Row],[Giá Mua]]</f>
        <v>630</v>
      </c>
      <c r="N262" s="6">
        <f>tblSale[[#This Row],[Số Lượng]]*tblSale[[#This Row],[Giá Bán]]*(100%-tblSale[[#This Row],[% Giảm Giá]])</f>
        <v>715.54</v>
      </c>
      <c r="O262" s="6">
        <f>DAY(tblSale[[#This Row],[Ngày]])</f>
        <v>27</v>
      </c>
      <c r="P262" s="6" t="str">
        <f>TEXT(tblSale[[#This Row],[Ngày]],"MMM")</f>
        <v>Dec</v>
      </c>
      <c r="Q262" s="6">
        <f>YEAR(tblSale[[#This Row],[Ngày]])</f>
        <v>2023</v>
      </c>
    </row>
    <row r="263" spans="2:17" ht="14.25" customHeight="1" x14ac:dyDescent="0.25">
      <c r="B263" s="3">
        <v>45288</v>
      </c>
      <c r="C263" s="2" t="s">
        <v>70</v>
      </c>
      <c r="D263" s="2">
        <v>6</v>
      </c>
      <c r="E263" s="2" t="s">
        <v>114</v>
      </c>
      <c r="F263" s="2" t="s">
        <v>113</v>
      </c>
      <c r="G263" s="2">
        <v>0</v>
      </c>
      <c r="H263" s="4" t="str">
        <f>VLOOKUP(tblSale[[#This Row],[Mã SP]],tblData[#All],2,0)</f>
        <v>Sản phẩm 29</v>
      </c>
      <c r="I263" s="4" t="str">
        <f>VLOOKUP(tblSale[[#This Row],[Mã SP]],tblData[#All],3,0)</f>
        <v>Danh Mục 04</v>
      </c>
      <c r="J263" s="4" t="str">
        <f>VLOOKUP(tblSale[[#This Row],[Mã SP]],tblData[#All],4,0)</f>
        <v>Cái</v>
      </c>
      <c r="K263" s="4">
        <f>VLOOKUP(tblSale[[#This Row],[Mã SP]],tblData[#All],5,0)</f>
        <v>45</v>
      </c>
      <c r="L263" s="4">
        <f>VLOOKUP(tblSale[[#This Row],[Mã SP]],tblData[#All],6,0)</f>
        <v>51.11</v>
      </c>
      <c r="M263" s="6">
        <f>tblSale[[#This Row],[Số Lượng]]*tblSale[[#This Row],[Giá Mua]]</f>
        <v>270</v>
      </c>
      <c r="N263" s="6">
        <f>tblSale[[#This Row],[Số Lượng]]*tblSale[[#This Row],[Giá Bán]]*(100%-tblSale[[#This Row],[% Giảm Giá]])</f>
        <v>306.65999999999997</v>
      </c>
      <c r="O263" s="6">
        <f>DAY(tblSale[[#This Row],[Ngày]])</f>
        <v>28</v>
      </c>
      <c r="P263" s="6" t="str">
        <f>TEXT(tblSale[[#This Row],[Ngày]],"MMM")</f>
        <v>Dec</v>
      </c>
      <c r="Q263" s="6">
        <f>YEAR(tblSale[[#This Row],[Ngày]])</f>
        <v>2023</v>
      </c>
    </row>
    <row r="264" spans="2:17" ht="14.25" customHeight="1" x14ac:dyDescent="0.25">
      <c r="B264" s="3">
        <v>45290</v>
      </c>
      <c r="C264" s="2" t="s">
        <v>29</v>
      </c>
      <c r="D264" s="2">
        <v>13</v>
      </c>
      <c r="E264" s="2" t="s">
        <v>112</v>
      </c>
      <c r="F264" s="2" t="s">
        <v>111</v>
      </c>
      <c r="G264" s="2">
        <v>0</v>
      </c>
      <c r="H264" s="4" t="str">
        <f>VLOOKUP(tblSale[[#This Row],[Mã SP]],tblData[#All],2,0)</f>
        <v>Sản phẩm 10</v>
      </c>
      <c r="I264" s="4" t="str">
        <f>VLOOKUP(tblSale[[#This Row],[Mã SP]],tblData[#All],3,0)</f>
        <v>Danh Mục 02</v>
      </c>
      <c r="J264" s="4" t="str">
        <f>VLOOKUP(tblSale[[#This Row],[Mã SP]],tblData[#All],4,0)</f>
        <v>Chiếc</v>
      </c>
      <c r="K264" s="4">
        <f>VLOOKUP(tblSale[[#This Row],[Mã SP]],tblData[#All],5,0)</f>
        <v>147</v>
      </c>
      <c r="L264" s="4">
        <f>VLOOKUP(tblSale[[#This Row],[Mã SP]],tblData[#All],6,0)</f>
        <v>164.28</v>
      </c>
      <c r="M264" s="6">
        <f>tblSale[[#This Row],[Số Lượng]]*tblSale[[#This Row],[Giá Mua]]</f>
        <v>1911</v>
      </c>
      <c r="N264" s="6">
        <f>tblSale[[#This Row],[Số Lượng]]*tblSale[[#This Row],[Giá Bán]]*(100%-tblSale[[#This Row],[% Giảm Giá]])</f>
        <v>2135.64</v>
      </c>
      <c r="O264" s="6">
        <f>DAY(tblSale[[#This Row],[Ngày]])</f>
        <v>30</v>
      </c>
      <c r="P264" s="6" t="str">
        <f>TEXT(tblSale[[#This Row],[Ngày]],"MMM")</f>
        <v>Dec</v>
      </c>
      <c r="Q264" s="6">
        <f>YEAR(tblSale[[#This Row],[Ngày]])</f>
        <v>2023</v>
      </c>
    </row>
    <row r="265" spans="2:17" ht="14.25" customHeight="1" x14ac:dyDescent="0.25">
      <c r="B265" s="3">
        <v>45292</v>
      </c>
      <c r="C265" s="2" t="s">
        <v>55</v>
      </c>
      <c r="D265" s="2">
        <v>1</v>
      </c>
      <c r="E265" s="2" t="s">
        <v>110</v>
      </c>
      <c r="F265" s="2" t="s">
        <v>113</v>
      </c>
      <c r="G265" s="2">
        <v>0</v>
      </c>
      <c r="H265" s="4" t="str">
        <f>VLOOKUP(tblSale[[#This Row],[Mã SP]],tblData[#All],2,0)</f>
        <v>Sản phẩm 22</v>
      </c>
      <c r="I265" s="4" t="str">
        <f>VLOOKUP(tblSale[[#This Row],[Mã SP]],tblData[#All],3,0)</f>
        <v>Danh Mục 03</v>
      </c>
      <c r="J265" s="4" t="str">
        <f>VLOOKUP(tblSale[[#This Row],[Mã SP]],tblData[#All],4,0)</f>
        <v>Chiếc</v>
      </c>
      <c r="K265" s="4">
        <f>VLOOKUP(tblSale[[#This Row],[Mã SP]],tblData[#All],5,0)</f>
        <v>127</v>
      </c>
      <c r="L265" s="4">
        <f>VLOOKUP(tblSale[[#This Row],[Mã SP]],tblData[#All],6,0)</f>
        <v>135.57</v>
      </c>
      <c r="M265" s="6">
        <f>tblSale[[#This Row],[Số Lượng]]*tblSale[[#This Row],[Giá Mua]]</f>
        <v>127</v>
      </c>
      <c r="N265" s="6">
        <f>tblSale[[#This Row],[Số Lượng]]*tblSale[[#This Row],[Giá Bán]]*(100%-tblSale[[#This Row],[% Giảm Giá]])</f>
        <v>135.57</v>
      </c>
      <c r="O265" s="6">
        <f>DAY(tblSale[[#This Row],[Ngày]])</f>
        <v>1</v>
      </c>
      <c r="P265" s="6" t="str">
        <f>TEXT(tblSale[[#This Row],[Ngày]],"MMM")</f>
        <v>Jan</v>
      </c>
      <c r="Q265" s="6">
        <f>YEAR(tblSale[[#This Row],[Ngày]])</f>
        <v>2024</v>
      </c>
    </row>
    <row r="266" spans="2:17" ht="14.25" customHeight="1" x14ac:dyDescent="0.25">
      <c r="B266" s="3">
        <v>45293</v>
      </c>
      <c r="C266" s="2" t="s">
        <v>29</v>
      </c>
      <c r="D266" s="2">
        <v>7</v>
      </c>
      <c r="E266" s="2" t="s">
        <v>114</v>
      </c>
      <c r="F266" s="2" t="s">
        <v>113</v>
      </c>
      <c r="G266" s="2">
        <v>0</v>
      </c>
      <c r="H266" s="4" t="str">
        <f>VLOOKUP(tblSale[[#This Row],[Mã SP]],tblData[#All],2,0)</f>
        <v>Sản phẩm 10</v>
      </c>
      <c r="I266" s="4" t="str">
        <f>VLOOKUP(tblSale[[#This Row],[Mã SP]],tblData[#All],3,0)</f>
        <v>Danh Mục 02</v>
      </c>
      <c r="J266" s="4" t="str">
        <f>VLOOKUP(tblSale[[#This Row],[Mã SP]],tblData[#All],4,0)</f>
        <v>Chiếc</v>
      </c>
      <c r="K266" s="4">
        <f>VLOOKUP(tblSale[[#This Row],[Mã SP]],tblData[#All],5,0)</f>
        <v>147</v>
      </c>
      <c r="L266" s="4">
        <f>VLOOKUP(tblSale[[#This Row],[Mã SP]],tblData[#All],6,0)</f>
        <v>164.28</v>
      </c>
      <c r="M266" s="6">
        <f>tblSale[[#This Row],[Số Lượng]]*tblSale[[#This Row],[Giá Mua]]</f>
        <v>1029</v>
      </c>
      <c r="N266" s="6">
        <f>tblSale[[#This Row],[Số Lượng]]*tblSale[[#This Row],[Giá Bán]]*(100%-tblSale[[#This Row],[% Giảm Giá]])</f>
        <v>1149.96</v>
      </c>
      <c r="O266" s="6">
        <f>DAY(tblSale[[#This Row],[Ngày]])</f>
        <v>2</v>
      </c>
      <c r="P266" s="6" t="str">
        <f>TEXT(tblSale[[#This Row],[Ngày]],"MMM")</f>
        <v>Jan</v>
      </c>
      <c r="Q266" s="6">
        <f>YEAR(tblSale[[#This Row],[Ngày]])</f>
        <v>2024</v>
      </c>
    </row>
    <row r="267" spans="2:17" ht="14.25" customHeight="1" x14ac:dyDescent="0.25">
      <c r="B267" s="3">
        <v>45293</v>
      </c>
      <c r="C267" s="2" t="s">
        <v>40</v>
      </c>
      <c r="D267" s="2">
        <v>2</v>
      </c>
      <c r="E267" s="2" t="s">
        <v>112</v>
      </c>
      <c r="F267" s="2" t="s">
        <v>113</v>
      </c>
      <c r="G267" s="2">
        <v>0</v>
      </c>
      <c r="H267" s="4" t="str">
        <f>VLOOKUP(tblSale[[#This Row],[Mã SP]],tblData[#All],2,0)</f>
        <v>Sản phẩm 15</v>
      </c>
      <c r="I267" s="4" t="str">
        <f>VLOOKUP(tblSale[[#This Row],[Mã SP]],tblData[#All],3,0)</f>
        <v>Danh Mục 02</v>
      </c>
      <c r="J267" s="4" t="str">
        <f>VLOOKUP(tblSale[[#This Row],[Mã SP]],tblData[#All],4,0)</f>
        <v>m</v>
      </c>
      <c r="K267" s="4">
        <f>VLOOKUP(tblSale[[#This Row],[Mã SP]],tblData[#All],5,0)</f>
        <v>12</v>
      </c>
      <c r="L267" s="4">
        <f>VLOOKUP(tblSale[[#This Row],[Mã SP]],tblData[#All],6,0)</f>
        <v>15.719999999999999</v>
      </c>
      <c r="M267" s="6">
        <f>tblSale[[#This Row],[Số Lượng]]*tblSale[[#This Row],[Giá Mua]]</f>
        <v>24</v>
      </c>
      <c r="N267" s="6">
        <f>tblSale[[#This Row],[Số Lượng]]*tblSale[[#This Row],[Giá Bán]]*(100%-tblSale[[#This Row],[% Giảm Giá]])</f>
        <v>31.439999999999998</v>
      </c>
      <c r="O267" s="6">
        <f>DAY(tblSale[[#This Row],[Ngày]])</f>
        <v>2</v>
      </c>
      <c r="P267" s="6" t="str">
        <f>TEXT(tblSale[[#This Row],[Ngày]],"MMM")</f>
        <v>Jan</v>
      </c>
      <c r="Q267" s="6">
        <f>YEAR(tblSale[[#This Row],[Ngày]])</f>
        <v>2024</v>
      </c>
    </row>
    <row r="268" spans="2:17" ht="14.25" customHeight="1" x14ac:dyDescent="0.25">
      <c r="B268" s="3">
        <v>45293</v>
      </c>
      <c r="C268" s="2" t="s">
        <v>78</v>
      </c>
      <c r="D268" s="2">
        <v>1</v>
      </c>
      <c r="E268" s="2" t="s">
        <v>114</v>
      </c>
      <c r="F268" s="2" t="s">
        <v>113</v>
      </c>
      <c r="G268" s="2">
        <v>0</v>
      </c>
      <c r="H268" s="4" t="str">
        <f>VLOOKUP(tblSale[[#This Row],[Mã SP]],tblData[#All],2,0)</f>
        <v>Sản phẩm 33</v>
      </c>
      <c r="I268" s="4" t="str">
        <f>VLOOKUP(tblSale[[#This Row],[Mã SP]],tblData[#All],3,0)</f>
        <v>Danh Mục 04</v>
      </c>
      <c r="J268" s="4" t="str">
        <f>VLOOKUP(tblSale[[#This Row],[Mã SP]],tblData[#All],4,0)</f>
        <v>Kg</v>
      </c>
      <c r="K268" s="4">
        <f>VLOOKUP(tblSale[[#This Row],[Mã SP]],tblData[#All],5,0)</f>
        <v>95</v>
      </c>
      <c r="L268" s="4">
        <f>VLOOKUP(tblSale[[#This Row],[Mã SP]],tblData[#All],6,0)</f>
        <v>114.7</v>
      </c>
      <c r="M268" s="6">
        <f>tblSale[[#This Row],[Số Lượng]]*tblSale[[#This Row],[Giá Mua]]</f>
        <v>95</v>
      </c>
      <c r="N268" s="6">
        <f>tblSale[[#This Row],[Số Lượng]]*tblSale[[#This Row],[Giá Bán]]*(100%-tblSale[[#This Row],[% Giảm Giá]])</f>
        <v>114.7</v>
      </c>
      <c r="O268" s="6">
        <f>DAY(tblSale[[#This Row],[Ngày]])</f>
        <v>2</v>
      </c>
      <c r="P268" s="6" t="str">
        <f>TEXT(tblSale[[#This Row],[Ngày]],"MMM")</f>
        <v>Jan</v>
      </c>
      <c r="Q268" s="6">
        <f>YEAR(tblSale[[#This Row],[Ngày]])</f>
        <v>2024</v>
      </c>
    </row>
    <row r="269" spans="2:17" ht="14.25" customHeight="1" x14ac:dyDescent="0.25">
      <c r="B269" s="3">
        <v>45294</v>
      </c>
      <c r="C269" s="2" t="s">
        <v>99</v>
      </c>
      <c r="D269" s="2">
        <v>9</v>
      </c>
      <c r="E269" s="2" t="s">
        <v>114</v>
      </c>
      <c r="F269" s="2" t="s">
        <v>113</v>
      </c>
      <c r="G269" s="2">
        <v>0</v>
      </c>
      <c r="H269" s="4" t="str">
        <f>VLOOKUP(tblSale[[#This Row],[Mã SP]],tblData[#All],2,0)</f>
        <v>Sản phẩm 43</v>
      </c>
      <c r="I269" s="4" t="str">
        <f>VLOOKUP(tblSale[[#This Row],[Mã SP]],tblData[#All],3,0)</f>
        <v>Danh Mục 05</v>
      </c>
      <c r="J269" s="4" t="str">
        <f>VLOOKUP(tblSale[[#This Row],[Mã SP]],tblData[#All],4,0)</f>
        <v>Kg</v>
      </c>
      <c r="K269" s="4">
        <f>VLOOKUP(tblSale[[#This Row],[Mã SP]],tblData[#All],5,0)</f>
        <v>67</v>
      </c>
      <c r="L269" s="4">
        <f>VLOOKUP(tblSale[[#This Row],[Mã SP]],tblData[#All],6,0)</f>
        <v>86.08</v>
      </c>
      <c r="M269" s="6">
        <f>tblSale[[#This Row],[Số Lượng]]*tblSale[[#This Row],[Giá Mua]]</f>
        <v>603</v>
      </c>
      <c r="N269" s="6">
        <f>tblSale[[#This Row],[Số Lượng]]*tblSale[[#This Row],[Giá Bán]]*(100%-tblSale[[#This Row],[% Giảm Giá]])</f>
        <v>774.72</v>
      </c>
      <c r="O269" s="6">
        <f>DAY(tblSale[[#This Row],[Ngày]])</f>
        <v>3</v>
      </c>
      <c r="P269" s="6" t="str">
        <f>TEXT(tblSale[[#This Row],[Ngày]],"MMM")</f>
        <v>Jan</v>
      </c>
      <c r="Q269" s="6">
        <f>YEAR(tblSale[[#This Row],[Ngày]])</f>
        <v>2024</v>
      </c>
    </row>
    <row r="270" spans="2:17" ht="14.25" customHeight="1" x14ac:dyDescent="0.25">
      <c r="B270" s="3">
        <v>45295</v>
      </c>
      <c r="C270" s="2" t="s">
        <v>34</v>
      </c>
      <c r="D270" s="2">
        <v>8</v>
      </c>
      <c r="E270" s="2" t="s">
        <v>114</v>
      </c>
      <c r="F270" s="2" t="s">
        <v>111</v>
      </c>
      <c r="G270" s="2">
        <v>0</v>
      </c>
      <c r="H270" s="4" t="str">
        <f>VLOOKUP(tblSale[[#This Row],[Mã SP]],tblData[#All],2,0)</f>
        <v>Sản phẩm 12</v>
      </c>
      <c r="I270" s="4" t="str">
        <f>VLOOKUP(tblSale[[#This Row],[Mã SP]],tblData[#All],3,0)</f>
        <v>Danh Mục 02</v>
      </c>
      <c r="J270" s="4" t="str">
        <f>VLOOKUP(tblSale[[#This Row],[Mã SP]],tblData[#All],4,0)</f>
        <v>Kg</v>
      </c>
      <c r="K270" s="4">
        <f>VLOOKUP(tblSale[[#This Row],[Mã SP]],tblData[#All],5,0)</f>
        <v>76</v>
      </c>
      <c r="L270" s="4">
        <f>VLOOKUP(tblSale[[#This Row],[Mã SP]],tblData[#All],6,0)</f>
        <v>94.17</v>
      </c>
      <c r="M270" s="6">
        <f>tblSale[[#This Row],[Số Lượng]]*tblSale[[#This Row],[Giá Mua]]</f>
        <v>608</v>
      </c>
      <c r="N270" s="6">
        <f>tblSale[[#This Row],[Số Lượng]]*tblSale[[#This Row],[Giá Bán]]*(100%-tblSale[[#This Row],[% Giảm Giá]])</f>
        <v>753.36</v>
      </c>
      <c r="O270" s="6">
        <f>DAY(tblSale[[#This Row],[Ngày]])</f>
        <v>4</v>
      </c>
      <c r="P270" s="6" t="str">
        <f>TEXT(tblSale[[#This Row],[Ngày]],"MMM")</f>
        <v>Jan</v>
      </c>
      <c r="Q270" s="6">
        <f>YEAR(tblSale[[#This Row],[Ngày]])</f>
        <v>2024</v>
      </c>
    </row>
    <row r="271" spans="2:17" ht="14.25" customHeight="1" x14ac:dyDescent="0.25">
      <c r="B271" s="3">
        <v>45295</v>
      </c>
      <c r="C271" s="2" t="s">
        <v>70</v>
      </c>
      <c r="D271" s="2">
        <v>1</v>
      </c>
      <c r="E271" s="2" t="s">
        <v>112</v>
      </c>
      <c r="F271" s="2" t="s">
        <v>111</v>
      </c>
      <c r="G271" s="2">
        <v>0</v>
      </c>
      <c r="H271" s="4" t="str">
        <f>VLOOKUP(tblSale[[#This Row],[Mã SP]],tblData[#All],2,0)</f>
        <v>Sản phẩm 29</v>
      </c>
      <c r="I271" s="4" t="str">
        <f>VLOOKUP(tblSale[[#This Row],[Mã SP]],tblData[#All],3,0)</f>
        <v>Danh Mục 04</v>
      </c>
      <c r="J271" s="4" t="str">
        <f>VLOOKUP(tblSale[[#This Row],[Mã SP]],tblData[#All],4,0)</f>
        <v>Cái</v>
      </c>
      <c r="K271" s="4">
        <f>VLOOKUP(tblSale[[#This Row],[Mã SP]],tblData[#All],5,0)</f>
        <v>45</v>
      </c>
      <c r="L271" s="4">
        <f>VLOOKUP(tblSale[[#This Row],[Mã SP]],tblData[#All],6,0)</f>
        <v>51.11</v>
      </c>
      <c r="M271" s="6">
        <f>tblSale[[#This Row],[Số Lượng]]*tblSale[[#This Row],[Giá Mua]]</f>
        <v>45</v>
      </c>
      <c r="N271" s="6">
        <f>tblSale[[#This Row],[Số Lượng]]*tblSale[[#This Row],[Giá Bán]]*(100%-tblSale[[#This Row],[% Giảm Giá]])</f>
        <v>51.11</v>
      </c>
      <c r="O271" s="6">
        <f>DAY(tblSale[[#This Row],[Ngày]])</f>
        <v>4</v>
      </c>
      <c r="P271" s="6" t="str">
        <f>TEXT(tblSale[[#This Row],[Ngày]],"MMM")</f>
        <v>Jan</v>
      </c>
      <c r="Q271" s="6">
        <f>YEAR(tblSale[[#This Row],[Ngày]])</f>
        <v>2024</v>
      </c>
    </row>
    <row r="272" spans="2:17" ht="14.25" customHeight="1" x14ac:dyDescent="0.25">
      <c r="B272" s="3">
        <v>45300</v>
      </c>
      <c r="C272" s="2" t="s">
        <v>76</v>
      </c>
      <c r="D272" s="2">
        <v>12</v>
      </c>
      <c r="E272" s="2" t="s">
        <v>114</v>
      </c>
      <c r="F272" s="2" t="s">
        <v>111</v>
      </c>
      <c r="G272" s="2">
        <v>0</v>
      </c>
      <c r="H272" s="4" t="str">
        <f>VLOOKUP(tblSale[[#This Row],[Mã SP]],tblData[#All],2,0)</f>
        <v>Sản phẩm 32</v>
      </c>
      <c r="I272" s="4" t="str">
        <f>VLOOKUP(tblSale[[#This Row],[Mã SP]],tblData[#All],3,0)</f>
        <v>Danh Mục 04</v>
      </c>
      <c r="J272" s="4" t="str">
        <f>VLOOKUP(tblSale[[#This Row],[Mã SP]],tblData[#All],4,0)</f>
        <v>Kg</v>
      </c>
      <c r="K272" s="4">
        <f>VLOOKUP(tblSale[[#This Row],[Mã SP]],tblData[#All],5,0)</f>
        <v>88</v>
      </c>
      <c r="L272" s="4">
        <f>VLOOKUP(tblSale[[#This Row],[Mã SP]],tblData[#All],6,0)</f>
        <v>118.48</v>
      </c>
      <c r="M272" s="6">
        <f>tblSale[[#This Row],[Số Lượng]]*tblSale[[#This Row],[Giá Mua]]</f>
        <v>1056</v>
      </c>
      <c r="N272" s="6">
        <f>tblSale[[#This Row],[Số Lượng]]*tblSale[[#This Row],[Giá Bán]]*(100%-tblSale[[#This Row],[% Giảm Giá]])</f>
        <v>1421.76</v>
      </c>
      <c r="O272" s="6">
        <f>DAY(tblSale[[#This Row],[Ngày]])</f>
        <v>9</v>
      </c>
      <c r="P272" s="6" t="str">
        <f>TEXT(tblSale[[#This Row],[Ngày]],"MMM")</f>
        <v>Jan</v>
      </c>
      <c r="Q272" s="6">
        <f>YEAR(tblSale[[#This Row],[Ngày]])</f>
        <v>2024</v>
      </c>
    </row>
    <row r="273" spans="2:17" ht="14.25" customHeight="1" x14ac:dyDescent="0.25">
      <c r="B273" s="3">
        <v>45301</v>
      </c>
      <c r="C273" s="2" t="s">
        <v>80</v>
      </c>
      <c r="D273" s="2">
        <v>14</v>
      </c>
      <c r="E273" s="2" t="s">
        <v>112</v>
      </c>
      <c r="F273" s="2" t="s">
        <v>111</v>
      </c>
      <c r="G273" s="2">
        <v>0</v>
      </c>
      <c r="H273" s="4" t="str">
        <f>VLOOKUP(tblSale[[#This Row],[Mã SP]],tblData[#All],2,0)</f>
        <v>Sản phẩm 34</v>
      </c>
      <c r="I273" s="4" t="str">
        <f>VLOOKUP(tblSale[[#This Row],[Mã SP]],tblData[#All],3,0)</f>
        <v>Danh Mục 04</v>
      </c>
      <c r="J273" s="4" t="str">
        <f>VLOOKUP(tblSale[[#This Row],[Mã SP]],tblData[#All],4,0)</f>
        <v>Cái</v>
      </c>
      <c r="K273" s="4">
        <f>VLOOKUP(tblSale[[#This Row],[Mã SP]],tblData[#All],5,0)</f>
        <v>57</v>
      </c>
      <c r="L273" s="4">
        <f>VLOOKUP(tblSale[[#This Row],[Mã SP]],tblData[#All],6,0)</f>
        <v>56.3</v>
      </c>
      <c r="M273" s="6">
        <f>tblSale[[#This Row],[Số Lượng]]*tblSale[[#This Row],[Giá Mua]]</f>
        <v>798</v>
      </c>
      <c r="N273" s="6">
        <f>tblSale[[#This Row],[Số Lượng]]*tblSale[[#This Row],[Giá Bán]]*(100%-tblSale[[#This Row],[% Giảm Giá]])</f>
        <v>788.19999999999993</v>
      </c>
      <c r="O273" s="6">
        <f>DAY(tblSale[[#This Row],[Ngày]])</f>
        <v>10</v>
      </c>
      <c r="P273" s="6" t="str">
        <f>TEXT(tblSale[[#This Row],[Ngày]],"MMM")</f>
        <v>Jan</v>
      </c>
      <c r="Q273" s="6">
        <f>YEAR(tblSale[[#This Row],[Ngày]])</f>
        <v>2024</v>
      </c>
    </row>
    <row r="274" spans="2:17" ht="14.25" customHeight="1" x14ac:dyDescent="0.25">
      <c r="B274" s="3">
        <v>45302</v>
      </c>
      <c r="C274" s="2" t="s">
        <v>76</v>
      </c>
      <c r="D274" s="2">
        <v>2</v>
      </c>
      <c r="E274" s="2" t="s">
        <v>114</v>
      </c>
      <c r="F274" s="2" t="s">
        <v>111</v>
      </c>
      <c r="G274" s="2">
        <v>0</v>
      </c>
      <c r="H274" s="4" t="str">
        <f>VLOOKUP(tblSale[[#This Row],[Mã SP]],tblData[#All],2,0)</f>
        <v>Sản phẩm 32</v>
      </c>
      <c r="I274" s="4" t="str">
        <f>VLOOKUP(tblSale[[#This Row],[Mã SP]],tblData[#All],3,0)</f>
        <v>Danh Mục 04</v>
      </c>
      <c r="J274" s="4" t="str">
        <f>VLOOKUP(tblSale[[#This Row],[Mã SP]],tblData[#All],4,0)</f>
        <v>Kg</v>
      </c>
      <c r="K274" s="4">
        <f>VLOOKUP(tblSale[[#This Row],[Mã SP]],tblData[#All],5,0)</f>
        <v>88</v>
      </c>
      <c r="L274" s="4">
        <f>VLOOKUP(tblSale[[#This Row],[Mã SP]],tblData[#All],6,0)</f>
        <v>118.48</v>
      </c>
      <c r="M274" s="6">
        <f>tblSale[[#This Row],[Số Lượng]]*tblSale[[#This Row],[Giá Mua]]</f>
        <v>176</v>
      </c>
      <c r="N274" s="6">
        <f>tblSale[[#This Row],[Số Lượng]]*tblSale[[#This Row],[Giá Bán]]*(100%-tblSale[[#This Row],[% Giảm Giá]])</f>
        <v>236.96</v>
      </c>
      <c r="O274" s="6">
        <f>DAY(tblSale[[#This Row],[Ngày]])</f>
        <v>11</v>
      </c>
      <c r="P274" s="6" t="str">
        <f>TEXT(tblSale[[#This Row],[Ngày]],"MMM")</f>
        <v>Jan</v>
      </c>
      <c r="Q274" s="6">
        <f>YEAR(tblSale[[#This Row],[Ngày]])</f>
        <v>2024</v>
      </c>
    </row>
    <row r="275" spans="2:17" ht="14.25" customHeight="1" x14ac:dyDescent="0.25">
      <c r="B275" s="3">
        <v>45304</v>
      </c>
      <c r="C275" s="2" t="s">
        <v>48</v>
      </c>
      <c r="D275" s="2">
        <v>6</v>
      </c>
      <c r="E275" s="2" t="s">
        <v>112</v>
      </c>
      <c r="F275" s="2" t="s">
        <v>111</v>
      </c>
      <c r="G275" s="2">
        <v>0</v>
      </c>
      <c r="H275" s="4" t="str">
        <f>VLOOKUP(tblSale[[#This Row],[Mã SP]],tblData[#All],2,0)</f>
        <v>Sản phẩm 19</v>
      </c>
      <c r="I275" s="4" t="str">
        <f>VLOOKUP(tblSale[[#This Row],[Mã SP]],tblData[#All],3,0)</f>
        <v>Danh Mục 02</v>
      </c>
      <c r="J275" s="4" t="str">
        <f>VLOOKUP(tblSale[[#This Row],[Mã SP]],tblData[#All],4,0)</f>
        <v>Chiếc</v>
      </c>
      <c r="K275" s="4">
        <f>VLOOKUP(tblSale[[#This Row],[Mã SP]],tblData[#All],5,0)</f>
        <v>143</v>
      </c>
      <c r="L275" s="4">
        <f>VLOOKUP(tblSale[[#This Row],[Mã SP]],tblData[#All],6,0)</f>
        <v>219</v>
      </c>
      <c r="M275" s="6">
        <f>tblSale[[#This Row],[Số Lượng]]*tblSale[[#This Row],[Giá Mua]]</f>
        <v>858</v>
      </c>
      <c r="N275" s="6">
        <f>tblSale[[#This Row],[Số Lượng]]*tblSale[[#This Row],[Giá Bán]]*(100%-tblSale[[#This Row],[% Giảm Giá]])</f>
        <v>1314</v>
      </c>
      <c r="O275" s="6">
        <f>DAY(tblSale[[#This Row],[Ngày]])</f>
        <v>13</v>
      </c>
      <c r="P275" s="6" t="str">
        <f>TEXT(tblSale[[#This Row],[Ngày]],"MMM")</f>
        <v>Jan</v>
      </c>
      <c r="Q275" s="6">
        <f>YEAR(tblSale[[#This Row],[Ngày]])</f>
        <v>2024</v>
      </c>
    </row>
    <row r="276" spans="2:17" ht="14.25" customHeight="1" x14ac:dyDescent="0.25">
      <c r="B276" s="3">
        <v>45305</v>
      </c>
      <c r="C276" s="2" t="s">
        <v>32</v>
      </c>
      <c r="D276" s="2">
        <v>14</v>
      </c>
      <c r="E276" s="2" t="s">
        <v>114</v>
      </c>
      <c r="F276" s="2" t="s">
        <v>111</v>
      </c>
      <c r="G276" s="2">
        <v>0</v>
      </c>
      <c r="H276" s="4" t="str">
        <f>VLOOKUP(tblSale[[#This Row],[Mã SP]],tblData[#All],2,0)</f>
        <v>Sản phẩm 11</v>
      </c>
      <c r="I276" s="4" t="str">
        <f>VLOOKUP(tblSale[[#This Row],[Mã SP]],tblData[#All],3,0)</f>
        <v>Danh Mục 02</v>
      </c>
      <c r="J276" s="4" t="str">
        <f>VLOOKUP(tblSale[[#This Row],[Mã SP]],tblData[#All],4,0)</f>
        <v>Cái</v>
      </c>
      <c r="K276" s="4">
        <f>VLOOKUP(tblSale[[#This Row],[Mã SP]],tblData[#All],5,0)</f>
        <v>43</v>
      </c>
      <c r="L276" s="4">
        <f>VLOOKUP(tblSale[[#This Row],[Mã SP]],tblData[#All],6,0)</f>
        <v>48.4</v>
      </c>
      <c r="M276" s="6">
        <f>tblSale[[#This Row],[Số Lượng]]*tblSale[[#This Row],[Giá Mua]]</f>
        <v>602</v>
      </c>
      <c r="N276" s="6">
        <f>tblSale[[#This Row],[Số Lượng]]*tblSale[[#This Row],[Giá Bán]]*(100%-tblSale[[#This Row],[% Giảm Giá]])</f>
        <v>677.6</v>
      </c>
      <c r="O276" s="6">
        <f>DAY(tblSale[[#This Row],[Ngày]])</f>
        <v>14</v>
      </c>
      <c r="P276" s="6" t="str">
        <f>TEXT(tblSale[[#This Row],[Ngày]],"MMM")</f>
        <v>Jan</v>
      </c>
      <c r="Q276" s="6">
        <f>YEAR(tblSale[[#This Row],[Ngày]])</f>
        <v>2024</v>
      </c>
    </row>
    <row r="277" spans="2:17" ht="14.25" customHeight="1" x14ac:dyDescent="0.25">
      <c r="B277" s="3">
        <v>45306</v>
      </c>
      <c r="C277" s="2" t="s">
        <v>55</v>
      </c>
      <c r="D277" s="2">
        <v>10</v>
      </c>
      <c r="E277" s="2" t="s">
        <v>114</v>
      </c>
      <c r="F277" s="2" t="s">
        <v>113</v>
      </c>
      <c r="G277" s="2">
        <v>0</v>
      </c>
      <c r="H277" s="4" t="str">
        <f>VLOOKUP(tblSale[[#This Row],[Mã SP]],tblData[#All],2,0)</f>
        <v>Sản phẩm 22</v>
      </c>
      <c r="I277" s="4" t="str">
        <f>VLOOKUP(tblSale[[#This Row],[Mã SP]],tblData[#All],3,0)</f>
        <v>Danh Mục 03</v>
      </c>
      <c r="J277" s="4" t="str">
        <f>VLOOKUP(tblSale[[#This Row],[Mã SP]],tblData[#All],4,0)</f>
        <v>Chiếc</v>
      </c>
      <c r="K277" s="4">
        <f>VLOOKUP(tblSale[[#This Row],[Mã SP]],tblData[#All],5,0)</f>
        <v>127</v>
      </c>
      <c r="L277" s="4">
        <f>VLOOKUP(tblSale[[#This Row],[Mã SP]],tblData[#All],6,0)</f>
        <v>135.57</v>
      </c>
      <c r="M277" s="6">
        <f>tblSale[[#This Row],[Số Lượng]]*tblSale[[#This Row],[Giá Mua]]</f>
        <v>1270</v>
      </c>
      <c r="N277" s="6">
        <f>tblSale[[#This Row],[Số Lượng]]*tblSale[[#This Row],[Giá Bán]]*(100%-tblSale[[#This Row],[% Giảm Giá]])</f>
        <v>1355.6999999999998</v>
      </c>
      <c r="O277" s="6">
        <f>DAY(tblSale[[#This Row],[Ngày]])</f>
        <v>15</v>
      </c>
      <c r="P277" s="6" t="str">
        <f>TEXT(tblSale[[#This Row],[Ngày]],"MMM")</f>
        <v>Jan</v>
      </c>
      <c r="Q277" s="6">
        <f>YEAR(tblSale[[#This Row],[Ngày]])</f>
        <v>2024</v>
      </c>
    </row>
    <row r="278" spans="2:17" ht="14.25" customHeight="1" x14ac:dyDescent="0.25">
      <c r="B278" s="3">
        <v>45307</v>
      </c>
      <c r="C278" s="2" t="s">
        <v>38</v>
      </c>
      <c r="D278" s="2">
        <v>11</v>
      </c>
      <c r="E278" s="2" t="s">
        <v>112</v>
      </c>
      <c r="F278" s="2" t="s">
        <v>113</v>
      </c>
      <c r="G278" s="2">
        <v>0</v>
      </c>
      <c r="H278" s="4" t="str">
        <f>VLOOKUP(tblSale[[#This Row],[Mã SP]],tblData[#All],2,0)</f>
        <v>Sản phẩm 14</v>
      </c>
      <c r="I278" s="4" t="str">
        <f>VLOOKUP(tblSale[[#This Row],[Mã SP]],tblData[#All],3,0)</f>
        <v>Danh Mục 02</v>
      </c>
      <c r="J278" s="4" t="str">
        <f>VLOOKUP(tblSale[[#This Row],[Mã SP]],tblData[#All],4,0)</f>
        <v>Kg</v>
      </c>
      <c r="K278" s="4">
        <f>VLOOKUP(tblSale[[#This Row],[Mã SP]],tblData[#All],5,0)</f>
        <v>113</v>
      </c>
      <c r="L278" s="4">
        <f>VLOOKUP(tblSale[[#This Row],[Mã SP]],tblData[#All],6,0)</f>
        <v>143.72</v>
      </c>
      <c r="M278" s="6">
        <f>tblSale[[#This Row],[Số Lượng]]*tblSale[[#This Row],[Giá Mua]]</f>
        <v>1243</v>
      </c>
      <c r="N278" s="6">
        <f>tblSale[[#This Row],[Số Lượng]]*tblSale[[#This Row],[Giá Bán]]*(100%-tblSale[[#This Row],[% Giảm Giá]])</f>
        <v>1580.92</v>
      </c>
      <c r="O278" s="6">
        <f>DAY(tblSale[[#This Row],[Ngày]])</f>
        <v>16</v>
      </c>
      <c r="P278" s="6" t="str">
        <f>TEXT(tblSale[[#This Row],[Ngày]],"MMM")</f>
        <v>Jan</v>
      </c>
      <c r="Q278" s="6">
        <f>YEAR(tblSale[[#This Row],[Ngày]])</f>
        <v>2024</v>
      </c>
    </row>
    <row r="279" spans="2:17" ht="14.25" customHeight="1" x14ac:dyDescent="0.25">
      <c r="B279" s="3">
        <v>45308</v>
      </c>
      <c r="C279" s="2" t="s">
        <v>93</v>
      </c>
      <c r="D279" s="2">
        <v>4</v>
      </c>
      <c r="E279" s="2" t="s">
        <v>112</v>
      </c>
      <c r="F279" s="2" t="s">
        <v>111</v>
      </c>
      <c r="G279" s="2">
        <v>0</v>
      </c>
      <c r="H279" s="4" t="str">
        <f>VLOOKUP(tblSale[[#This Row],[Mã SP]],tblData[#All],2,0)</f>
        <v>Sản phẩm 40</v>
      </c>
      <c r="I279" s="4" t="str">
        <f>VLOOKUP(tblSale[[#This Row],[Mã SP]],tblData[#All],3,0)</f>
        <v>Danh Mục 05</v>
      </c>
      <c r="J279" s="4" t="str">
        <f>VLOOKUP(tblSale[[#This Row],[Mã SP]],tblData[#All],4,0)</f>
        <v>Kg</v>
      </c>
      <c r="K279" s="4">
        <f>VLOOKUP(tblSale[[#This Row],[Mã SP]],tblData[#All],5,0)</f>
        <v>94</v>
      </c>
      <c r="L279" s="4">
        <f>VLOOKUP(tblSale[[#This Row],[Mã SP]],tblData[#All],6,0)</f>
        <v>114.2</v>
      </c>
      <c r="M279" s="6">
        <f>tblSale[[#This Row],[Số Lượng]]*tblSale[[#This Row],[Giá Mua]]</f>
        <v>376</v>
      </c>
      <c r="N279" s="6">
        <f>tblSale[[#This Row],[Số Lượng]]*tblSale[[#This Row],[Giá Bán]]*(100%-tblSale[[#This Row],[% Giảm Giá]])</f>
        <v>456.8</v>
      </c>
      <c r="O279" s="6">
        <f>DAY(tblSale[[#This Row],[Ngày]])</f>
        <v>17</v>
      </c>
      <c r="P279" s="6" t="str">
        <f>TEXT(tblSale[[#This Row],[Ngày]],"MMM")</f>
        <v>Jan</v>
      </c>
      <c r="Q279" s="6">
        <f>YEAR(tblSale[[#This Row],[Ngày]])</f>
        <v>2024</v>
      </c>
    </row>
    <row r="280" spans="2:17" ht="14.25" customHeight="1" x14ac:dyDescent="0.25">
      <c r="B280" s="3">
        <v>45309</v>
      </c>
      <c r="C280" s="2" t="s">
        <v>24</v>
      </c>
      <c r="D280" s="2">
        <v>9</v>
      </c>
      <c r="E280" s="2" t="s">
        <v>110</v>
      </c>
      <c r="F280" s="2" t="s">
        <v>113</v>
      </c>
      <c r="G280" s="2">
        <v>0</v>
      </c>
      <c r="H280" s="4" t="str">
        <f>VLOOKUP(tblSale[[#This Row],[Mã SP]],tblData[#All],2,0)</f>
        <v>Sản phẩm 08</v>
      </c>
      <c r="I280" s="4" t="str">
        <f>VLOOKUP(tblSale[[#This Row],[Mã SP]],tblData[#All],3,0)</f>
        <v>Danh Mục 01</v>
      </c>
      <c r="J280" s="4" t="str">
        <f>VLOOKUP(tblSale[[#This Row],[Mã SP]],tblData[#All],4,0)</f>
        <v>Kg</v>
      </c>
      <c r="K280" s="4">
        <f>VLOOKUP(tblSale[[#This Row],[Mã SP]],tblData[#All],5,0)</f>
        <v>87</v>
      </c>
      <c r="L280" s="4">
        <f>VLOOKUP(tblSale[[#This Row],[Mã SP]],tblData[#All],6,0)</f>
        <v>92.62</v>
      </c>
      <c r="M280" s="6">
        <f>tblSale[[#This Row],[Số Lượng]]*tblSale[[#This Row],[Giá Mua]]</f>
        <v>783</v>
      </c>
      <c r="N280" s="6">
        <f>tblSale[[#This Row],[Số Lượng]]*tblSale[[#This Row],[Giá Bán]]*(100%-tblSale[[#This Row],[% Giảm Giá]])</f>
        <v>833.58</v>
      </c>
      <c r="O280" s="6">
        <f>DAY(tblSale[[#This Row],[Ngày]])</f>
        <v>18</v>
      </c>
      <c r="P280" s="6" t="str">
        <f>TEXT(tblSale[[#This Row],[Ngày]],"MMM")</f>
        <v>Jan</v>
      </c>
      <c r="Q280" s="6">
        <f>YEAR(tblSale[[#This Row],[Ngày]])</f>
        <v>2024</v>
      </c>
    </row>
    <row r="281" spans="2:17" ht="14.25" customHeight="1" x14ac:dyDescent="0.25">
      <c r="B281" s="3">
        <v>45311</v>
      </c>
      <c r="C281" s="2" t="s">
        <v>53</v>
      </c>
      <c r="D281" s="2">
        <v>2</v>
      </c>
      <c r="E281" s="2" t="s">
        <v>114</v>
      </c>
      <c r="F281" s="2" t="s">
        <v>113</v>
      </c>
      <c r="G281" s="2">
        <v>0</v>
      </c>
      <c r="H281" s="4" t="str">
        <f>VLOOKUP(tblSale[[#This Row],[Mã SP]],tblData[#All],2,0)</f>
        <v>Sản phẩm 21</v>
      </c>
      <c r="I281" s="4" t="str">
        <f>VLOOKUP(tblSale[[#This Row],[Mã SP]],tblData[#All],3,0)</f>
        <v>Danh Mục 03</v>
      </c>
      <c r="J281" s="4" t="str">
        <f>VLOOKUP(tblSale[[#This Row],[Mã SP]],tblData[#All],4,0)</f>
        <v>Chiếc</v>
      </c>
      <c r="K281" s="4">
        <f>VLOOKUP(tblSale[[#This Row],[Mã SP]],tblData[#All],5,0)</f>
        <v>121</v>
      </c>
      <c r="L281" s="4">
        <f>VLOOKUP(tblSale[[#This Row],[Mã SP]],tblData[#All],6,0)</f>
        <v>156.54</v>
      </c>
      <c r="M281" s="6">
        <f>tblSale[[#This Row],[Số Lượng]]*tblSale[[#This Row],[Giá Mua]]</f>
        <v>242</v>
      </c>
      <c r="N281" s="6">
        <f>tblSale[[#This Row],[Số Lượng]]*tblSale[[#This Row],[Giá Bán]]*(100%-tblSale[[#This Row],[% Giảm Giá]])</f>
        <v>313.08</v>
      </c>
      <c r="O281" s="6">
        <f>DAY(tblSale[[#This Row],[Ngày]])</f>
        <v>20</v>
      </c>
      <c r="P281" s="6" t="str">
        <f>TEXT(tblSale[[#This Row],[Ngày]],"MMM")</f>
        <v>Jan</v>
      </c>
      <c r="Q281" s="6">
        <f>YEAR(tblSale[[#This Row],[Ngày]])</f>
        <v>2024</v>
      </c>
    </row>
    <row r="282" spans="2:17" ht="14.25" customHeight="1" x14ac:dyDescent="0.25">
      <c r="B282" s="3">
        <v>45311</v>
      </c>
      <c r="C282" s="2" t="s">
        <v>38</v>
      </c>
      <c r="D282" s="2">
        <v>7</v>
      </c>
      <c r="E282" s="2" t="s">
        <v>112</v>
      </c>
      <c r="F282" s="2" t="s">
        <v>111</v>
      </c>
      <c r="G282" s="2">
        <v>0</v>
      </c>
      <c r="H282" s="4" t="str">
        <f>VLOOKUP(tblSale[[#This Row],[Mã SP]],tblData[#All],2,0)</f>
        <v>Sản phẩm 14</v>
      </c>
      <c r="I282" s="4" t="str">
        <f>VLOOKUP(tblSale[[#This Row],[Mã SP]],tblData[#All],3,0)</f>
        <v>Danh Mục 02</v>
      </c>
      <c r="J282" s="4" t="str">
        <f>VLOOKUP(tblSale[[#This Row],[Mã SP]],tblData[#All],4,0)</f>
        <v>Kg</v>
      </c>
      <c r="K282" s="4">
        <f>VLOOKUP(tblSale[[#This Row],[Mã SP]],tblData[#All],5,0)</f>
        <v>113</v>
      </c>
      <c r="L282" s="4">
        <f>VLOOKUP(tblSale[[#This Row],[Mã SP]],tblData[#All],6,0)</f>
        <v>143.72</v>
      </c>
      <c r="M282" s="6">
        <f>tblSale[[#This Row],[Số Lượng]]*tblSale[[#This Row],[Giá Mua]]</f>
        <v>791</v>
      </c>
      <c r="N282" s="6">
        <f>tblSale[[#This Row],[Số Lượng]]*tblSale[[#This Row],[Giá Bán]]*(100%-tblSale[[#This Row],[% Giảm Giá]])</f>
        <v>1006.04</v>
      </c>
      <c r="O282" s="6">
        <f>DAY(tblSale[[#This Row],[Ngày]])</f>
        <v>20</v>
      </c>
      <c r="P282" s="6" t="str">
        <f>TEXT(tblSale[[#This Row],[Ngày]],"MMM")</f>
        <v>Jan</v>
      </c>
      <c r="Q282" s="6">
        <f>YEAR(tblSale[[#This Row],[Ngày]])</f>
        <v>2024</v>
      </c>
    </row>
    <row r="283" spans="2:17" ht="14.25" customHeight="1" x14ac:dyDescent="0.25">
      <c r="B283" s="3">
        <v>45313</v>
      </c>
      <c r="C283" s="2" t="s">
        <v>6</v>
      </c>
      <c r="D283" s="2">
        <v>6</v>
      </c>
      <c r="E283" s="2" t="s">
        <v>112</v>
      </c>
      <c r="F283" s="2" t="s">
        <v>113</v>
      </c>
      <c r="G283" s="2">
        <v>0</v>
      </c>
      <c r="H283" s="4" t="str">
        <f>VLOOKUP(tblSale[[#This Row],[Mã SP]],tblData[#All],2,0)</f>
        <v>Sản phẩm 01</v>
      </c>
      <c r="I283" s="4" t="str">
        <f>VLOOKUP(tblSale[[#This Row],[Mã SP]],tblData[#All],3,0)</f>
        <v>Danh Mục 01</v>
      </c>
      <c r="J283" s="4" t="str">
        <f>VLOOKUP(tblSale[[#This Row],[Mã SP]],tblData[#All],4,0)</f>
        <v>Kg</v>
      </c>
      <c r="K283" s="4">
        <f>VLOOKUP(tblSale[[#This Row],[Mã SP]],tblData[#All],5,0)</f>
        <v>96</v>
      </c>
      <c r="L283" s="4">
        <f>VLOOKUP(tblSale[[#This Row],[Mã SP]],tblData[#All],6,0)</f>
        <v>108.88</v>
      </c>
      <c r="M283" s="6">
        <f>tblSale[[#This Row],[Số Lượng]]*tblSale[[#This Row],[Giá Mua]]</f>
        <v>576</v>
      </c>
      <c r="N283" s="6">
        <f>tblSale[[#This Row],[Số Lượng]]*tblSale[[#This Row],[Giá Bán]]*(100%-tblSale[[#This Row],[% Giảm Giá]])</f>
        <v>653.28</v>
      </c>
      <c r="O283" s="6">
        <f>DAY(tblSale[[#This Row],[Ngày]])</f>
        <v>22</v>
      </c>
      <c r="P283" s="6" t="str">
        <f>TEXT(tblSale[[#This Row],[Ngày]],"MMM")</f>
        <v>Jan</v>
      </c>
      <c r="Q283" s="6">
        <f>YEAR(tblSale[[#This Row],[Ngày]])</f>
        <v>2024</v>
      </c>
    </row>
    <row r="284" spans="2:17" ht="14.25" customHeight="1" x14ac:dyDescent="0.25">
      <c r="B284" s="3">
        <v>45314</v>
      </c>
      <c r="C284" s="2" t="s">
        <v>10</v>
      </c>
      <c r="D284" s="2">
        <v>5</v>
      </c>
      <c r="E284" s="2" t="s">
        <v>110</v>
      </c>
      <c r="F284" s="2" t="s">
        <v>113</v>
      </c>
      <c r="G284" s="2">
        <v>0</v>
      </c>
      <c r="H284" s="4" t="str">
        <f>VLOOKUP(tblSale[[#This Row],[Mã SP]],tblData[#All],2,0)</f>
        <v>Sản phẩm 02</v>
      </c>
      <c r="I284" s="4" t="str">
        <f>VLOOKUP(tblSale[[#This Row],[Mã SP]],tblData[#All],3,0)</f>
        <v>Danh Mục 01</v>
      </c>
      <c r="J284" s="4" t="str">
        <f>VLOOKUP(tblSale[[#This Row],[Mã SP]],tblData[#All],4,0)</f>
        <v>Kg</v>
      </c>
      <c r="K284" s="4">
        <f>VLOOKUP(tblSale[[#This Row],[Mã SP]],tblData[#All],5,0)</f>
        <v>104</v>
      </c>
      <c r="L284" s="4">
        <f>VLOOKUP(tblSale[[#This Row],[Mã SP]],tblData[#All],6,0)</f>
        <v>138.80000000000001</v>
      </c>
      <c r="M284" s="6">
        <f>tblSale[[#This Row],[Số Lượng]]*tblSale[[#This Row],[Giá Mua]]</f>
        <v>520</v>
      </c>
      <c r="N284" s="6">
        <f>tblSale[[#This Row],[Số Lượng]]*tblSale[[#This Row],[Giá Bán]]*(100%-tblSale[[#This Row],[% Giảm Giá]])</f>
        <v>694</v>
      </c>
      <c r="O284" s="6">
        <f>DAY(tblSale[[#This Row],[Ngày]])</f>
        <v>23</v>
      </c>
      <c r="P284" s="6" t="str">
        <f>TEXT(tblSale[[#This Row],[Ngày]],"MMM")</f>
        <v>Jan</v>
      </c>
      <c r="Q284" s="6">
        <f>YEAR(tblSale[[#This Row],[Ngày]])</f>
        <v>2024</v>
      </c>
    </row>
    <row r="285" spans="2:17" ht="14.25" customHeight="1" x14ac:dyDescent="0.25">
      <c r="B285" s="3">
        <v>45314</v>
      </c>
      <c r="C285" s="2" t="s">
        <v>97</v>
      </c>
      <c r="D285" s="2">
        <v>8</v>
      </c>
      <c r="E285" s="2" t="s">
        <v>114</v>
      </c>
      <c r="F285" s="2" t="s">
        <v>111</v>
      </c>
      <c r="G285" s="2">
        <v>0</v>
      </c>
      <c r="H285" s="4" t="str">
        <f>VLOOKUP(tblSale[[#This Row],[Mã SP]],tblData[#All],2,0)</f>
        <v>Sản phẩm 42</v>
      </c>
      <c r="I285" s="4" t="str">
        <f>VLOOKUP(tblSale[[#This Row],[Mã SP]],tblData[#All],3,0)</f>
        <v>Danh Mục 05</v>
      </c>
      <c r="J285" s="4" t="str">
        <f>VLOOKUP(tblSale[[#This Row],[Mã SP]],tblData[#All],4,0)</f>
        <v>Chiếc</v>
      </c>
      <c r="K285" s="4">
        <f>VLOOKUP(tblSale[[#This Row],[Mã SP]],tblData[#All],5,0)</f>
        <v>123</v>
      </c>
      <c r="L285" s="4">
        <f>VLOOKUP(tblSale[[#This Row],[Mã SP]],tblData[#All],6,0)</f>
        <v>170</v>
      </c>
      <c r="M285" s="6">
        <f>tblSale[[#This Row],[Số Lượng]]*tblSale[[#This Row],[Giá Mua]]</f>
        <v>984</v>
      </c>
      <c r="N285" s="6">
        <f>tblSale[[#This Row],[Số Lượng]]*tblSale[[#This Row],[Giá Bán]]*(100%-tblSale[[#This Row],[% Giảm Giá]])</f>
        <v>1360</v>
      </c>
      <c r="O285" s="6">
        <f>DAY(tblSale[[#This Row],[Ngày]])</f>
        <v>23</v>
      </c>
      <c r="P285" s="6" t="str">
        <f>TEXT(tblSale[[#This Row],[Ngày]],"MMM")</f>
        <v>Jan</v>
      </c>
      <c r="Q285" s="6">
        <f>YEAR(tblSale[[#This Row],[Ngày]])</f>
        <v>2024</v>
      </c>
    </row>
    <row r="286" spans="2:17" ht="14.25" customHeight="1" x14ac:dyDescent="0.25">
      <c r="B286" s="3">
        <v>45315</v>
      </c>
      <c r="C286" s="2" t="s">
        <v>72</v>
      </c>
      <c r="D286" s="2">
        <v>15</v>
      </c>
      <c r="E286" s="2" t="s">
        <v>112</v>
      </c>
      <c r="F286" s="2" t="s">
        <v>111</v>
      </c>
      <c r="G286" s="2">
        <v>0</v>
      </c>
      <c r="H286" s="4" t="str">
        <f>VLOOKUP(tblSale[[#This Row],[Mã SP]],tblData[#All],2,0)</f>
        <v>Sản phẩm 30</v>
      </c>
      <c r="I286" s="4" t="str">
        <f>VLOOKUP(tblSale[[#This Row],[Mã SP]],tblData[#All],3,0)</f>
        <v>Danh Mục 04</v>
      </c>
      <c r="J286" s="4" t="str">
        <f>VLOOKUP(tblSale[[#This Row],[Mã SP]],tblData[#All],4,0)</f>
        <v>Chiếc</v>
      </c>
      <c r="K286" s="4">
        <f>VLOOKUP(tblSale[[#This Row],[Mã SP]],tblData[#All],5,0)</f>
        <v>152</v>
      </c>
      <c r="L286" s="4">
        <f>VLOOKUP(tblSale[[#This Row],[Mã SP]],tblData[#All],6,0)</f>
        <v>199.28</v>
      </c>
      <c r="M286" s="6">
        <f>tblSale[[#This Row],[Số Lượng]]*tblSale[[#This Row],[Giá Mua]]</f>
        <v>2280</v>
      </c>
      <c r="N286" s="6">
        <f>tblSale[[#This Row],[Số Lượng]]*tblSale[[#This Row],[Giá Bán]]*(100%-tblSale[[#This Row],[% Giảm Giá]])</f>
        <v>2989.2</v>
      </c>
      <c r="O286" s="6">
        <f>DAY(tblSale[[#This Row],[Ngày]])</f>
        <v>24</v>
      </c>
      <c r="P286" s="6" t="str">
        <f>TEXT(tblSale[[#This Row],[Ngày]],"MMM")</f>
        <v>Jan</v>
      </c>
      <c r="Q286" s="6">
        <f>YEAR(tblSale[[#This Row],[Ngày]])</f>
        <v>2024</v>
      </c>
    </row>
    <row r="287" spans="2:17" ht="14.25" customHeight="1" x14ac:dyDescent="0.25">
      <c r="B287" s="3">
        <v>45316</v>
      </c>
      <c r="C287" s="2" t="s">
        <v>44</v>
      </c>
      <c r="D287" s="2">
        <v>14</v>
      </c>
      <c r="E287" s="2" t="s">
        <v>114</v>
      </c>
      <c r="F287" s="2" t="s">
        <v>113</v>
      </c>
      <c r="G287" s="2">
        <v>0</v>
      </c>
      <c r="H287" s="4" t="str">
        <f>VLOOKUP(tblSale[[#This Row],[Mã SP]],tblData[#All],2,0)</f>
        <v>Sản phẩm 17</v>
      </c>
      <c r="I287" s="4" t="str">
        <f>VLOOKUP(tblSale[[#This Row],[Mã SP]],tblData[#All],3,0)</f>
        <v>Danh Mục 02</v>
      </c>
      <c r="J287" s="4" t="str">
        <f>VLOOKUP(tblSale[[#This Row],[Mã SP]],tblData[#All],4,0)</f>
        <v>Chiếc</v>
      </c>
      <c r="K287" s="4">
        <f>VLOOKUP(tblSale[[#This Row],[Mã SP]],tblData[#All],5,0)</f>
        <v>133</v>
      </c>
      <c r="L287" s="4">
        <f>VLOOKUP(tblSale[[#This Row],[Mã SP]],tblData[#All],6,0)</f>
        <v>158.78</v>
      </c>
      <c r="M287" s="6">
        <f>tblSale[[#This Row],[Số Lượng]]*tblSale[[#This Row],[Giá Mua]]</f>
        <v>1862</v>
      </c>
      <c r="N287" s="6">
        <f>tblSale[[#This Row],[Số Lượng]]*tblSale[[#This Row],[Giá Bán]]*(100%-tblSale[[#This Row],[% Giảm Giá]])</f>
        <v>2222.92</v>
      </c>
      <c r="O287" s="6">
        <f>DAY(tblSale[[#This Row],[Ngày]])</f>
        <v>25</v>
      </c>
      <c r="P287" s="6" t="str">
        <f>TEXT(tblSale[[#This Row],[Ngày]],"MMM")</f>
        <v>Jan</v>
      </c>
      <c r="Q287" s="6">
        <f>YEAR(tblSale[[#This Row],[Ngày]])</f>
        <v>2024</v>
      </c>
    </row>
    <row r="288" spans="2:17" ht="14.25" customHeight="1" x14ac:dyDescent="0.25">
      <c r="B288" s="3">
        <v>45319</v>
      </c>
      <c r="C288" s="2" t="s">
        <v>42</v>
      </c>
      <c r="D288" s="2">
        <v>11</v>
      </c>
      <c r="E288" s="2" t="s">
        <v>114</v>
      </c>
      <c r="F288" s="2" t="s">
        <v>111</v>
      </c>
      <c r="G288" s="2">
        <v>0</v>
      </c>
      <c r="H288" s="4" t="str">
        <f>VLOOKUP(tblSale[[#This Row],[Mã SP]],tblData[#All],2,0)</f>
        <v>Sản phẩm 16</v>
      </c>
      <c r="I288" s="4" t="str">
        <f>VLOOKUP(tblSale[[#This Row],[Mã SP]],tblData[#All],3,0)</f>
        <v>Danh Mục 02</v>
      </c>
      <c r="J288" s="4" t="str">
        <f>VLOOKUP(tblSale[[#This Row],[Mã SP]],tblData[#All],4,0)</f>
        <v>m</v>
      </c>
      <c r="K288" s="4">
        <f>VLOOKUP(tblSale[[#This Row],[Mã SP]],tblData[#All],5,0)</f>
        <v>13</v>
      </c>
      <c r="L288" s="4">
        <f>VLOOKUP(tblSale[[#This Row],[Mã SP]],tblData[#All],6,0)</f>
        <v>16.64</v>
      </c>
      <c r="M288" s="6">
        <f>tblSale[[#This Row],[Số Lượng]]*tblSale[[#This Row],[Giá Mua]]</f>
        <v>143</v>
      </c>
      <c r="N288" s="6">
        <f>tblSale[[#This Row],[Số Lượng]]*tblSale[[#This Row],[Giá Bán]]*(100%-tblSale[[#This Row],[% Giảm Giá]])</f>
        <v>183.04000000000002</v>
      </c>
      <c r="O288" s="6">
        <f>DAY(tblSale[[#This Row],[Ngày]])</f>
        <v>28</v>
      </c>
      <c r="P288" s="6" t="str">
        <f>TEXT(tblSale[[#This Row],[Ngày]],"MMM")</f>
        <v>Jan</v>
      </c>
      <c r="Q288" s="6">
        <f>YEAR(tblSale[[#This Row],[Ngày]])</f>
        <v>2024</v>
      </c>
    </row>
    <row r="289" spans="2:17" ht="14.25" customHeight="1" x14ac:dyDescent="0.25">
      <c r="B289" s="3">
        <v>45322</v>
      </c>
      <c r="C289" s="2" t="s">
        <v>57</v>
      </c>
      <c r="D289" s="2">
        <v>6</v>
      </c>
      <c r="E289" s="2" t="s">
        <v>112</v>
      </c>
      <c r="F289" s="2" t="s">
        <v>113</v>
      </c>
      <c r="G289" s="2">
        <v>0</v>
      </c>
      <c r="H289" s="4" t="str">
        <f>VLOOKUP(tblSale[[#This Row],[Mã SP]],tblData[#All],2,0)</f>
        <v>Sản phẩm 23</v>
      </c>
      <c r="I289" s="4" t="str">
        <f>VLOOKUP(tblSale[[#This Row],[Mã SP]],tblData[#All],3,0)</f>
        <v>Danh Mục 03</v>
      </c>
      <c r="J289" s="4" t="str">
        <f>VLOOKUP(tblSale[[#This Row],[Mã SP]],tblData[#All],4,0)</f>
        <v>Chiếc</v>
      </c>
      <c r="K289" s="4">
        <f>VLOOKUP(tblSale[[#This Row],[Mã SP]],tblData[#All],5,0)</f>
        <v>145</v>
      </c>
      <c r="L289" s="4">
        <f>VLOOKUP(tblSale[[#This Row],[Mã SP]],tblData[#All],6,0)</f>
        <v>148.46</v>
      </c>
      <c r="M289" s="6">
        <f>tblSale[[#This Row],[Số Lượng]]*tblSale[[#This Row],[Giá Mua]]</f>
        <v>870</v>
      </c>
      <c r="N289" s="6">
        <f>tblSale[[#This Row],[Số Lượng]]*tblSale[[#This Row],[Giá Bán]]*(100%-tblSale[[#This Row],[% Giảm Giá]])</f>
        <v>890.76</v>
      </c>
      <c r="O289" s="6">
        <f>DAY(tblSale[[#This Row],[Ngày]])</f>
        <v>31</v>
      </c>
      <c r="P289" s="6" t="str">
        <f>TEXT(tblSale[[#This Row],[Ngày]],"MMM")</f>
        <v>Jan</v>
      </c>
      <c r="Q289" s="6">
        <f>YEAR(tblSale[[#This Row],[Ngày]])</f>
        <v>2024</v>
      </c>
    </row>
    <row r="290" spans="2:17" ht="14.25" customHeight="1" x14ac:dyDescent="0.25">
      <c r="B290" s="3">
        <v>45322</v>
      </c>
      <c r="C290" s="2" t="s">
        <v>95</v>
      </c>
      <c r="D290" s="2">
        <v>9</v>
      </c>
      <c r="E290" s="2" t="s">
        <v>114</v>
      </c>
      <c r="F290" s="2" t="s">
        <v>113</v>
      </c>
      <c r="G290" s="2">
        <v>0</v>
      </c>
      <c r="H290" s="4" t="str">
        <f>VLOOKUP(tblSale[[#This Row],[Mã SP]],tblData[#All],2,0)</f>
        <v>Sản phẩm 41</v>
      </c>
      <c r="I290" s="4" t="str">
        <f>VLOOKUP(tblSale[[#This Row],[Mã SP]],tblData[#All],3,0)</f>
        <v>Danh Mục 05</v>
      </c>
      <c r="J290" s="4" t="str">
        <f>VLOOKUP(tblSale[[#This Row],[Mã SP]],tblData[#All],4,0)</f>
        <v>Chiếc</v>
      </c>
      <c r="K290" s="4">
        <f>VLOOKUP(tblSale[[#This Row],[Mã SP]],tblData[#All],5,0)</f>
        <v>133</v>
      </c>
      <c r="L290" s="4">
        <f>VLOOKUP(tblSale[[#This Row],[Mã SP]],tblData[#All],6,0)</f>
        <v>181.88</v>
      </c>
      <c r="M290" s="6">
        <f>tblSale[[#This Row],[Số Lượng]]*tblSale[[#This Row],[Giá Mua]]</f>
        <v>1197</v>
      </c>
      <c r="N290" s="6">
        <f>tblSale[[#This Row],[Số Lượng]]*tblSale[[#This Row],[Giá Bán]]*(100%-tblSale[[#This Row],[% Giảm Giá]])</f>
        <v>1636.92</v>
      </c>
      <c r="O290" s="6">
        <f>DAY(tblSale[[#This Row],[Ngày]])</f>
        <v>31</v>
      </c>
      <c r="P290" s="6" t="str">
        <f>TEXT(tblSale[[#This Row],[Ngày]],"MMM")</f>
        <v>Jan</v>
      </c>
      <c r="Q290" s="6">
        <f>YEAR(tblSale[[#This Row],[Ngày]])</f>
        <v>2024</v>
      </c>
    </row>
    <row r="291" spans="2:17" ht="14.25" customHeight="1" x14ac:dyDescent="0.25">
      <c r="B291" s="3">
        <v>45323</v>
      </c>
      <c r="C291" s="2" t="s">
        <v>17</v>
      </c>
      <c r="D291" s="2">
        <v>9</v>
      </c>
      <c r="E291" s="2" t="s">
        <v>114</v>
      </c>
      <c r="F291" s="2" t="s">
        <v>113</v>
      </c>
      <c r="G291" s="2">
        <v>0</v>
      </c>
      <c r="H291" s="4" t="str">
        <f>VLOOKUP(tblSale[[#This Row],[Mã SP]],tblData[#All],2,0)</f>
        <v>Sản phẩm 05</v>
      </c>
      <c r="I291" s="4" t="str">
        <f>VLOOKUP(tblSale[[#This Row],[Mã SP]],tblData[#All],3,0)</f>
        <v>Danh Mục 01</v>
      </c>
      <c r="J291" s="4" t="str">
        <f>VLOOKUP(tblSale[[#This Row],[Mã SP]],tblData[#All],4,0)</f>
        <v>Chiếc</v>
      </c>
      <c r="K291" s="4">
        <f>VLOOKUP(tblSale[[#This Row],[Mã SP]],tblData[#All],5,0)</f>
        <v>134</v>
      </c>
      <c r="L291" s="4">
        <f>VLOOKUP(tblSale[[#This Row],[Mã SP]],tblData[#All],6,0)</f>
        <v>156.61000000000001</v>
      </c>
      <c r="M291" s="6">
        <f>tblSale[[#This Row],[Số Lượng]]*tblSale[[#This Row],[Giá Mua]]</f>
        <v>1206</v>
      </c>
      <c r="N291" s="6">
        <f>tblSale[[#This Row],[Số Lượng]]*tblSale[[#This Row],[Giá Bán]]*(100%-tblSale[[#This Row],[% Giảm Giá]])</f>
        <v>1409.4900000000002</v>
      </c>
      <c r="O291" s="6">
        <f>DAY(tblSale[[#This Row],[Ngày]])</f>
        <v>1</v>
      </c>
      <c r="P291" s="6" t="str">
        <f>TEXT(tblSale[[#This Row],[Ngày]],"MMM")</f>
        <v>Feb</v>
      </c>
      <c r="Q291" s="6">
        <f>YEAR(tblSale[[#This Row],[Ngày]])</f>
        <v>2024</v>
      </c>
    </row>
    <row r="292" spans="2:17" ht="14.25" customHeight="1" x14ac:dyDescent="0.25">
      <c r="B292" s="3">
        <v>45325</v>
      </c>
      <c r="C292" s="2" t="s">
        <v>38</v>
      </c>
      <c r="D292" s="2">
        <v>8</v>
      </c>
      <c r="E292" s="2" t="s">
        <v>114</v>
      </c>
      <c r="F292" s="2" t="s">
        <v>111</v>
      </c>
      <c r="G292" s="2">
        <v>0</v>
      </c>
      <c r="H292" s="4" t="str">
        <f>VLOOKUP(tblSale[[#This Row],[Mã SP]],tblData[#All],2,0)</f>
        <v>Sản phẩm 14</v>
      </c>
      <c r="I292" s="4" t="str">
        <f>VLOOKUP(tblSale[[#This Row],[Mã SP]],tblData[#All],3,0)</f>
        <v>Danh Mục 02</v>
      </c>
      <c r="J292" s="4" t="str">
        <f>VLOOKUP(tblSale[[#This Row],[Mã SP]],tblData[#All],4,0)</f>
        <v>Kg</v>
      </c>
      <c r="K292" s="4">
        <f>VLOOKUP(tblSale[[#This Row],[Mã SP]],tblData[#All],5,0)</f>
        <v>113</v>
      </c>
      <c r="L292" s="4">
        <f>VLOOKUP(tblSale[[#This Row],[Mã SP]],tblData[#All],6,0)</f>
        <v>143.72</v>
      </c>
      <c r="M292" s="6">
        <f>tblSale[[#This Row],[Số Lượng]]*tblSale[[#This Row],[Giá Mua]]</f>
        <v>904</v>
      </c>
      <c r="N292" s="6">
        <f>tblSale[[#This Row],[Số Lượng]]*tblSale[[#This Row],[Giá Bán]]*(100%-tblSale[[#This Row],[% Giảm Giá]])</f>
        <v>1149.76</v>
      </c>
      <c r="O292" s="6">
        <f>DAY(tblSale[[#This Row],[Ngày]])</f>
        <v>3</v>
      </c>
      <c r="P292" s="6" t="str">
        <f>TEXT(tblSale[[#This Row],[Ngày]],"MMM")</f>
        <v>Feb</v>
      </c>
      <c r="Q292" s="6">
        <f>YEAR(tblSale[[#This Row],[Ngày]])</f>
        <v>2024</v>
      </c>
    </row>
    <row r="293" spans="2:17" ht="14.25" customHeight="1" x14ac:dyDescent="0.25">
      <c r="B293" s="3">
        <v>45327</v>
      </c>
      <c r="C293" s="2" t="s">
        <v>46</v>
      </c>
      <c r="D293" s="2">
        <v>6</v>
      </c>
      <c r="E293" s="2" t="s">
        <v>114</v>
      </c>
      <c r="F293" s="2" t="s">
        <v>113</v>
      </c>
      <c r="G293" s="2">
        <v>0</v>
      </c>
      <c r="H293" s="4" t="str">
        <f>VLOOKUP(tblSale[[#This Row],[Mã SP]],tblData[#All],2,0)</f>
        <v>Sản phẩm 18</v>
      </c>
      <c r="I293" s="4" t="str">
        <f>VLOOKUP(tblSale[[#This Row],[Mã SP]],tblData[#All],3,0)</f>
        <v>Danh Mục 02</v>
      </c>
      <c r="J293" s="4" t="str">
        <f>VLOOKUP(tblSale[[#This Row],[Mã SP]],tblData[#All],4,0)</f>
        <v>m</v>
      </c>
      <c r="K293" s="4">
        <f>VLOOKUP(tblSale[[#This Row],[Mã SP]],tblData[#All],5,0)</f>
        <v>37</v>
      </c>
      <c r="L293" s="4">
        <f>VLOOKUP(tblSale[[#This Row],[Mã SP]],tblData[#All],6,0)</f>
        <v>47.21</v>
      </c>
      <c r="M293" s="6">
        <f>tblSale[[#This Row],[Số Lượng]]*tblSale[[#This Row],[Giá Mua]]</f>
        <v>222</v>
      </c>
      <c r="N293" s="6">
        <f>tblSale[[#This Row],[Số Lượng]]*tblSale[[#This Row],[Giá Bán]]*(100%-tblSale[[#This Row],[% Giảm Giá]])</f>
        <v>283.26</v>
      </c>
      <c r="O293" s="6">
        <f>DAY(tblSale[[#This Row],[Ngày]])</f>
        <v>5</v>
      </c>
      <c r="P293" s="6" t="str">
        <f>TEXT(tblSale[[#This Row],[Ngày]],"MMM")</f>
        <v>Feb</v>
      </c>
      <c r="Q293" s="6">
        <f>YEAR(tblSale[[#This Row],[Ngày]])</f>
        <v>2024</v>
      </c>
    </row>
    <row r="294" spans="2:17" ht="14.25" customHeight="1" x14ac:dyDescent="0.25">
      <c r="B294" s="3">
        <v>45328</v>
      </c>
      <c r="C294" s="2" t="s">
        <v>10</v>
      </c>
      <c r="D294" s="2">
        <v>6</v>
      </c>
      <c r="E294" s="2" t="s">
        <v>114</v>
      </c>
      <c r="F294" s="2" t="s">
        <v>113</v>
      </c>
      <c r="G294" s="2">
        <v>0</v>
      </c>
      <c r="H294" s="4" t="str">
        <f>VLOOKUP(tblSale[[#This Row],[Mã SP]],tblData[#All],2,0)</f>
        <v>Sản phẩm 02</v>
      </c>
      <c r="I294" s="4" t="str">
        <f>VLOOKUP(tblSale[[#This Row],[Mã SP]],tblData[#All],3,0)</f>
        <v>Danh Mục 01</v>
      </c>
      <c r="J294" s="4" t="str">
        <f>VLOOKUP(tblSale[[#This Row],[Mã SP]],tblData[#All],4,0)</f>
        <v>Kg</v>
      </c>
      <c r="K294" s="4">
        <f>VLOOKUP(tblSale[[#This Row],[Mã SP]],tblData[#All],5,0)</f>
        <v>104</v>
      </c>
      <c r="L294" s="4">
        <f>VLOOKUP(tblSale[[#This Row],[Mã SP]],tblData[#All],6,0)</f>
        <v>138.80000000000001</v>
      </c>
      <c r="M294" s="6">
        <f>tblSale[[#This Row],[Số Lượng]]*tblSale[[#This Row],[Giá Mua]]</f>
        <v>624</v>
      </c>
      <c r="N294" s="6">
        <f>tblSale[[#This Row],[Số Lượng]]*tblSale[[#This Row],[Giá Bán]]*(100%-tblSale[[#This Row],[% Giảm Giá]])</f>
        <v>832.80000000000007</v>
      </c>
      <c r="O294" s="6">
        <f>DAY(tblSale[[#This Row],[Ngày]])</f>
        <v>6</v>
      </c>
      <c r="P294" s="6" t="str">
        <f>TEXT(tblSale[[#This Row],[Ngày]],"MMM")</f>
        <v>Feb</v>
      </c>
      <c r="Q294" s="6">
        <f>YEAR(tblSale[[#This Row],[Ngày]])</f>
        <v>2024</v>
      </c>
    </row>
    <row r="295" spans="2:17" ht="14.25" customHeight="1" x14ac:dyDescent="0.25">
      <c r="B295" s="3">
        <v>45330</v>
      </c>
      <c r="C295" s="2" t="s">
        <v>17</v>
      </c>
      <c r="D295" s="2">
        <v>11</v>
      </c>
      <c r="E295" s="2" t="s">
        <v>112</v>
      </c>
      <c r="F295" s="2" t="s">
        <v>113</v>
      </c>
      <c r="G295" s="2">
        <v>0</v>
      </c>
      <c r="H295" s="4" t="str">
        <f>VLOOKUP(tblSale[[#This Row],[Mã SP]],tblData[#All],2,0)</f>
        <v>Sản phẩm 05</v>
      </c>
      <c r="I295" s="4" t="str">
        <f>VLOOKUP(tblSale[[#This Row],[Mã SP]],tblData[#All],3,0)</f>
        <v>Danh Mục 01</v>
      </c>
      <c r="J295" s="4" t="str">
        <f>VLOOKUP(tblSale[[#This Row],[Mã SP]],tblData[#All],4,0)</f>
        <v>Chiếc</v>
      </c>
      <c r="K295" s="4">
        <f>VLOOKUP(tblSale[[#This Row],[Mã SP]],tblData[#All],5,0)</f>
        <v>134</v>
      </c>
      <c r="L295" s="4">
        <f>VLOOKUP(tblSale[[#This Row],[Mã SP]],tblData[#All],6,0)</f>
        <v>156.61000000000001</v>
      </c>
      <c r="M295" s="6">
        <f>tblSale[[#This Row],[Số Lượng]]*tblSale[[#This Row],[Giá Mua]]</f>
        <v>1474</v>
      </c>
      <c r="N295" s="6">
        <f>tblSale[[#This Row],[Số Lượng]]*tblSale[[#This Row],[Giá Bán]]*(100%-tblSale[[#This Row],[% Giảm Giá]])</f>
        <v>1722.71</v>
      </c>
      <c r="O295" s="6">
        <f>DAY(tblSale[[#This Row],[Ngày]])</f>
        <v>8</v>
      </c>
      <c r="P295" s="6" t="str">
        <f>TEXT(tblSale[[#This Row],[Ngày]],"MMM")</f>
        <v>Feb</v>
      </c>
      <c r="Q295" s="6">
        <f>YEAR(tblSale[[#This Row],[Ngày]])</f>
        <v>2024</v>
      </c>
    </row>
    <row r="296" spans="2:17" ht="14.25" customHeight="1" x14ac:dyDescent="0.25">
      <c r="B296" s="3">
        <v>45330</v>
      </c>
      <c r="C296" s="2" t="s">
        <v>14</v>
      </c>
      <c r="D296" s="2">
        <v>3</v>
      </c>
      <c r="E296" s="2" t="s">
        <v>112</v>
      </c>
      <c r="F296" s="2" t="s">
        <v>113</v>
      </c>
      <c r="G296" s="2">
        <v>0</v>
      </c>
      <c r="H296" s="4" t="str">
        <f>VLOOKUP(tblSale[[#This Row],[Mã SP]],tblData[#All],2,0)</f>
        <v>Sản phẩm 04</v>
      </c>
      <c r="I296" s="4" t="str">
        <f>VLOOKUP(tblSale[[#This Row],[Mã SP]],tblData[#All],3,0)</f>
        <v>Danh Mục 01</v>
      </c>
      <c r="J296" s="4" t="str">
        <f>VLOOKUP(tblSale[[#This Row],[Mã SP]],tblData[#All],4,0)</f>
        <v>Cái</v>
      </c>
      <c r="K296" s="4">
        <f>VLOOKUP(tblSale[[#This Row],[Mã SP]],tblData[#All],5,0)</f>
        <v>42</v>
      </c>
      <c r="L296" s="4">
        <f>VLOOKUP(tblSale[[#This Row],[Mã SP]],tblData[#All],6,0)</f>
        <v>47.84</v>
      </c>
      <c r="M296" s="6">
        <f>tblSale[[#This Row],[Số Lượng]]*tblSale[[#This Row],[Giá Mua]]</f>
        <v>126</v>
      </c>
      <c r="N296" s="6">
        <f>tblSale[[#This Row],[Số Lượng]]*tblSale[[#This Row],[Giá Bán]]*(100%-tblSale[[#This Row],[% Giảm Giá]])</f>
        <v>143.52000000000001</v>
      </c>
      <c r="O296" s="6">
        <f>DAY(tblSale[[#This Row],[Ngày]])</f>
        <v>8</v>
      </c>
      <c r="P296" s="6" t="str">
        <f>TEXT(tblSale[[#This Row],[Ngày]],"MMM")</f>
        <v>Feb</v>
      </c>
      <c r="Q296" s="6">
        <f>YEAR(tblSale[[#This Row],[Ngày]])</f>
        <v>2024</v>
      </c>
    </row>
    <row r="297" spans="2:17" ht="14.25" customHeight="1" x14ac:dyDescent="0.25">
      <c r="B297" s="3">
        <v>45331</v>
      </c>
      <c r="C297" s="2" t="s">
        <v>76</v>
      </c>
      <c r="D297" s="2">
        <v>14</v>
      </c>
      <c r="E297" s="2" t="s">
        <v>112</v>
      </c>
      <c r="F297" s="2" t="s">
        <v>111</v>
      </c>
      <c r="G297" s="2">
        <v>0</v>
      </c>
      <c r="H297" s="4" t="str">
        <f>VLOOKUP(tblSale[[#This Row],[Mã SP]],tblData[#All],2,0)</f>
        <v>Sản phẩm 32</v>
      </c>
      <c r="I297" s="4" t="str">
        <f>VLOOKUP(tblSale[[#This Row],[Mã SP]],tblData[#All],3,0)</f>
        <v>Danh Mục 04</v>
      </c>
      <c r="J297" s="4" t="str">
        <f>VLOOKUP(tblSale[[#This Row],[Mã SP]],tblData[#All],4,0)</f>
        <v>Kg</v>
      </c>
      <c r="K297" s="4">
        <f>VLOOKUP(tblSale[[#This Row],[Mã SP]],tblData[#All],5,0)</f>
        <v>88</v>
      </c>
      <c r="L297" s="4">
        <f>VLOOKUP(tblSale[[#This Row],[Mã SP]],tblData[#All],6,0)</f>
        <v>118.48</v>
      </c>
      <c r="M297" s="6">
        <f>tblSale[[#This Row],[Số Lượng]]*tblSale[[#This Row],[Giá Mua]]</f>
        <v>1232</v>
      </c>
      <c r="N297" s="6">
        <f>tblSale[[#This Row],[Số Lượng]]*tblSale[[#This Row],[Giá Bán]]*(100%-tblSale[[#This Row],[% Giảm Giá]])</f>
        <v>1658.72</v>
      </c>
      <c r="O297" s="6">
        <f>DAY(tblSale[[#This Row],[Ngày]])</f>
        <v>9</v>
      </c>
      <c r="P297" s="6" t="str">
        <f>TEXT(tblSale[[#This Row],[Ngày]],"MMM")</f>
        <v>Feb</v>
      </c>
      <c r="Q297" s="6">
        <f>YEAR(tblSale[[#This Row],[Ngày]])</f>
        <v>2024</v>
      </c>
    </row>
    <row r="298" spans="2:17" ht="14.25" customHeight="1" x14ac:dyDescent="0.25">
      <c r="B298" s="3">
        <v>45334</v>
      </c>
      <c r="C298" s="2" t="s">
        <v>29</v>
      </c>
      <c r="D298" s="2">
        <v>13</v>
      </c>
      <c r="E298" s="2" t="s">
        <v>114</v>
      </c>
      <c r="F298" s="2" t="s">
        <v>113</v>
      </c>
      <c r="G298" s="2">
        <v>0</v>
      </c>
      <c r="H298" s="4" t="str">
        <f>VLOOKUP(tblSale[[#This Row],[Mã SP]],tblData[#All],2,0)</f>
        <v>Sản phẩm 10</v>
      </c>
      <c r="I298" s="4" t="str">
        <f>VLOOKUP(tblSale[[#This Row],[Mã SP]],tblData[#All],3,0)</f>
        <v>Danh Mục 02</v>
      </c>
      <c r="J298" s="4" t="str">
        <f>VLOOKUP(tblSale[[#This Row],[Mã SP]],tblData[#All],4,0)</f>
        <v>Chiếc</v>
      </c>
      <c r="K298" s="4">
        <f>VLOOKUP(tblSale[[#This Row],[Mã SP]],tblData[#All],5,0)</f>
        <v>147</v>
      </c>
      <c r="L298" s="4">
        <f>VLOOKUP(tblSale[[#This Row],[Mã SP]],tblData[#All],6,0)</f>
        <v>164.28</v>
      </c>
      <c r="M298" s="6">
        <f>tblSale[[#This Row],[Số Lượng]]*tblSale[[#This Row],[Giá Mua]]</f>
        <v>1911</v>
      </c>
      <c r="N298" s="6">
        <f>tblSale[[#This Row],[Số Lượng]]*tblSale[[#This Row],[Giá Bán]]*(100%-tblSale[[#This Row],[% Giảm Giá]])</f>
        <v>2135.64</v>
      </c>
      <c r="O298" s="6">
        <f>DAY(tblSale[[#This Row],[Ngày]])</f>
        <v>12</v>
      </c>
      <c r="P298" s="6" t="str">
        <f>TEXT(tblSale[[#This Row],[Ngày]],"MMM")</f>
        <v>Feb</v>
      </c>
      <c r="Q298" s="6">
        <f>YEAR(tblSale[[#This Row],[Ngày]])</f>
        <v>2024</v>
      </c>
    </row>
    <row r="299" spans="2:17" ht="14.25" customHeight="1" x14ac:dyDescent="0.25">
      <c r="B299" s="3">
        <v>45336</v>
      </c>
      <c r="C299" s="2" t="s">
        <v>63</v>
      </c>
      <c r="D299" s="2">
        <v>8</v>
      </c>
      <c r="E299" s="2" t="s">
        <v>112</v>
      </c>
      <c r="F299" s="2" t="s">
        <v>113</v>
      </c>
      <c r="G299" s="2">
        <v>0</v>
      </c>
      <c r="H299" s="4" t="str">
        <f>VLOOKUP(tblSale[[#This Row],[Mã SP]],tblData[#All],2,0)</f>
        <v>Sản phẩm 26</v>
      </c>
      <c r="I299" s="4" t="str">
        <f>VLOOKUP(tblSale[[#This Row],[Mã SP]],tblData[#All],3,0)</f>
        <v>Danh Mục 04</v>
      </c>
      <c r="J299" s="4" t="str">
        <f>VLOOKUP(tblSale[[#This Row],[Mã SP]],tblData[#All],4,0)</f>
        <v>m</v>
      </c>
      <c r="K299" s="4">
        <f>VLOOKUP(tblSale[[#This Row],[Mã SP]],tblData[#All],5,0)</f>
        <v>18</v>
      </c>
      <c r="L299" s="4">
        <f>VLOOKUP(tblSale[[#This Row],[Mã SP]],tblData[#All],6,0)</f>
        <v>24.66</v>
      </c>
      <c r="M299" s="6">
        <f>tblSale[[#This Row],[Số Lượng]]*tblSale[[#This Row],[Giá Mua]]</f>
        <v>144</v>
      </c>
      <c r="N299" s="6">
        <f>tblSale[[#This Row],[Số Lượng]]*tblSale[[#This Row],[Giá Bán]]*(100%-tblSale[[#This Row],[% Giảm Giá]])</f>
        <v>197.28</v>
      </c>
      <c r="O299" s="6">
        <f>DAY(tblSale[[#This Row],[Ngày]])</f>
        <v>14</v>
      </c>
      <c r="P299" s="6" t="str">
        <f>TEXT(tblSale[[#This Row],[Ngày]],"MMM")</f>
        <v>Feb</v>
      </c>
      <c r="Q299" s="6">
        <f>YEAR(tblSale[[#This Row],[Ngày]])</f>
        <v>2024</v>
      </c>
    </row>
    <row r="300" spans="2:17" ht="14.25" customHeight="1" x14ac:dyDescent="0.25">
      <c r="B300" s="3">
        <v>45336</v>
      </c>
      <c r="C300" s="2" t="s">
        <v>68</v>
      </c>
      <c r="D300" s="2">
        <v>3</v>
      </c>
      <c r="E300" s="2" t="s">
        <v>114</v>
      </c>
      <c r="F300" s="2" t="s">
        <v>113</v>
      </c>
      <c r="G300" s="2">
        <v>0</v>
      </c>
      <c r="H300" s="4" t="str">
        <f>VLOOKUP(tblSale[[#This Row],[Mã SP]],tblData[#All],2,0)</f>
        <v>Sản phẩm 28</v>
      </c>
      <c r="I300" s="4" t="str">
        <f>VLOOKUP(tblSale[[#This Row],[Mã SP]],tblData[#All],3,0)</f>
        <v>Danh Mục 04</v>
      </c>
      <c r="J300" s="4" t="str">
        <f>VLOOKUP(tblSale[[#This Row],[Mã SP]],tblData[#All],4,0)</f>
        <v>m</v>
      </c>
      <c r="K300" s="4">
        <f>VLOOKUP(tblSale[[#This Row],[Mã SP]],tblData[#All],5,0)</f>
        <v>37</v>
      </c>
      <c r="L300" s="4">
        <f>VLOOKUP(tblSale[[#This Row],[Mã SP]],tblData[#All],6,0)</f>
        <v>39.81</v>
      </c>
      <c r="M300" s="6">
        <f>tblSale[[#This Row],[Số Lượng]]*tblSale[[#This Row],[Giá Mua]]</f>
        <v>111</v>
      </c>
      <c r="N300" s="6">
        <f>tblSale[[#This Row],[Số Lượng]]*tblSale[[#This Row],[Giá Bán]]*(100%-tblSale[[#This Row],[% Giảm Giá]])</f>
        <v>119.43</v>
      </c>
      <c r="O300" s="6">
        <f>DAY(tblSale[[#This Row],[Ngày]])</f>
        <v>14</v>
      </c>
      <c r="P300" s="6" t="str">
        <f>TEXT(tblSale[[#This Row],[Ngày]],"MMM")</f>
        <v>Feb</v>
      </c>
      <c r="Q300" s="6">
        <f>YEAR(tblSale[[#This Row],[Ngày]])</f>
        <v>2024</v>
      </c>
    </row>
    <row r="301" spans="2:17" ht="14.25" customHeight="1" x14ac:dyDescent="0.25">
      <c r="B301" s="3">
        <v>45338</v>
      </c>
      <c r="C301" s="2" t="s">
        <v>76</v>
      </c>
      <c r="D301" s="2">
        <v>1</v>
      </c>
      <c r="E301" s="2" t="s">
        <v>112</v>
      </c>
      <c r="F301" s="2" t="s">
        <v>113</v>
      </c>
      <c r="G301" s="2">
        <v>0</v>
      </c>
      <c r="H301" s="4" t="str">
        <f>VLOOKUP(tblSale[[#This Row],[Mã SP]],tblData[#All],2,0)</f>
        <v>Sản phẩm 32</v>
      </c>
      <c r="I301" s="4" t="str">
        <f>VLOOKUP(tblSale[[#This Row],[Mã SP]],tblData[#All],3,0)</f>
        <v>Danh Mục 04</v>
      </c>
      <c r="J301" s="4" t="str">
        <f>VLOOKUP(tblSale[[#This Row],[Mã SP]],tblData[#All],4,0)</f>
        <v>Kg</v>
      </c>
      <c r="K301" s="4">
        <f>VLOOKUP(tblSale[[#This Row],[Mã SP]],tblData[#All],5,0)</f>
        <v>88</v>
      </c>
      <c r="L301" s="4">
        <f>VLOOKUP(tblSale[[#This Row],[Mã SP]],tblData[#All],6,0)</f>
        <v>118.48</v>
      </c>
      <c r="M301" s="6">
        <f>tblSale[[#This Row],[Số Lượng]]*tblSale[[#This Row],[Giá Mua]]</f>
        <v>88</v>
      </c>
      <c r="N301" s="6">
        <f>tblSale[[#This Row],[Số Lượng]]*tblSale[[#This Row],[Giá Bán]]*(100%-tblSale[[#This Row],[% Giảm Giá]])</f>
        <v>118.48</v>
      </c>
      <c r="O301" s="6">
        <f>DAY(tblSale[[#This Row],[Ngày]])</f>
        <v>16</v>
      </c>
      <c r="P301" s="6" t="str">
        <f>TEXT(tblSale[[#This Row],[Ngày]],"MMM")</f>
        <v>Feb</v>
      </c>
      <c r="Q301" s="6">
        <f>YEAR(tblSale[[#This Row],[Ngày]])</f>
        <v>2024</v>
      </c>
    </row>
    <row r="302" spans="2:17" ht="14.25" customHeight="1" x14ac:dyDescent="0.25">
      <c r="B302" s="3">
        <v>45341</v>
      </c>
      <c r="C302" s="2" t="s">
        <v>10</v>
      </c>
      <c r="D302" s="2">
        <v>13</v>
      </c>
      <c r="E302" s="2" t="s">
        <v>112</v>
      </c>
      <c r="F302" s="2" t="s">
        <v>113</v>
      </c>
      <c r="G302" s="2">
        <v>0</v>
      </c>
      <c r="H302" s="4" t="str">
        <f>VLOOKUP(tblSale[[#This Row],[Mã SP]],tblData[#All],2,0)</f>
        <v>Sản phẩm 02</v>
      </c>
      <c r="I302" s="4" t="str">
        <f>VLOOKUP(tblSale[[#This Row],[Mã SP]],tblData[#All],3,0)</f>
        <v>Danh Mục 01</v>
      </c>
      <c r="J302" s="4" t="str">
        <f>VLOOKUP(tblSale[[#This Row],[Mã SP]],tblData[#All],4,0)</f>
        <v>Kg</v>
      </c>
      <c r="K302" s="4">
        <f>VLOOKUP(tblSale[[#This Row],[Mã SP]],tblData[#All],5,0)</f>
        <v>104</v>
      </c>
      <c r="L302" s="4">
        <f>VLOOKUP(tblSale[[#This Row],[Mã SP]],tblData[#All],6,0)</f>
        <v>138.80000000000001</v>
      </c>
      <c r="M302" s="6">
        <f>tblSale[[#This Row],[Số Lượng]]*tblSale[[#This Row],[Giá Mua]]</f>
        <v>1352</v>
      </c>
      <c r="N302" s="6">
        <f>tblSale[[#This Row],[Số Lượng]]*tblSale[[#This Row],[Giá Bán]]*(100%-tblSale[[#This Row],[% Giảm Giá]])</f>
        <v>1804.4</v>
      </c>
      <c r="O302" s="6">
        <f>DAY(tblSale[[#This Row],[Ngày]])</f>
        <v>19</v>
      </c>
      <c r="P302" s="6" t="str">
        <f>TEXT(tblSale[[#This Row],[Ngày]],"MMM")</f>
        <v>Feb</v>
      </c>
      <c r="Q302" s="6">
        <f>YEAR(tblSale[[#This Row],[Ngày]])</f>
        <v>2024</v>
      </c>
    </row>
    <row r="303" spans="2:17" ht="14.25" customHeight="1" x14ac:dyDescent="0.25">
      <c r="B303" s="3">
        <v>45342</v>
      </c>
      <c r="C303" s="2" t="s">
        <v>34</v>
      </c>
      <c r="D303" s="2">
        <v>6</v>
      </c>
      <c r="E303" s="2" t="s">
        <v>114</v>
      </c>
      <c r="F303" s="2" t="s">
        <v>113</v>
      </c>
      <c r="G303" s="2">
        <v>0</v>
      </c>
      <c r="H303" s="4" t="str">
        <f>VLOOKUP(tblSale[[#This Row],[Mã SP]],tblData[#All],2,0)</f>
        <v>Sản phẩm 12</v>
      </c>
      <c r="I303" s="4" t="str">
        <f>VLOOKUP(tblSale[[#This Row],[Mã SP]],tblData[#All],3,0)</f>
        <v>Danh Mục 02</v>
      </c>
      <c r="J303" s="4" t="str">
        <f>VLOOKUP(tblSale[[#This Row],[Mã SP]],tblData[#All],4,0)</f>
        <v>Kg</v>
      </c>
      <c r="K303" s="4">
        <f>VLOOKUP(tblSale[[#This Row],[Mã SP]],tblData[#All],5,0)</f>
        <v>76</v>
      </c>
      <c r="L303" s="4">
        <f>VLOOKUP(tblSale[[#This Row],[Mã SP]],tblData[#All],6,0)</f>
        <v>94.17</v>
      </c>
      <c r="M303" s="6">
        <f>tblSale[[#This Row],[Số Lượng]]*tblSale[[#This Row],[Giá Mua]]</f>
        <v>456</v>
      </c>
      <c r="N303" s="6">
        <f>tblSale[[#This Row],[Số Lượng]]*tblSale[[#This Row],[Giá Bán]]*(100%-tblSale[[#This Row],[% Giảm Giá]])</f>
        <v>565.02</v>
      </c>
      <c r="O303" s="6">
        <f>DAY(tblSale[[#This Row],[Ngày]])</f>
        <v>20</v>
      </c>
      <c r="P303" s="6" t="str">
        <f>TEXT(tblSale[[#This Row],[Ngày]],"MMM")</f>
        <v>Feb</v>
      </c>
      <c r="Q303" s="6">
        <f>YEAR(tblSale[[#This Row],[Ngày]])</f>
        <v>2024</v>
      </c>
    </row>
    <row r="304" spans="2:17" ht="14.25" customHeight="1" x14ac:dyDescent="0.25">
      <c r="B304" s="3">
        <v>45345</v>
      </c>
      <c r="C304" s="2" t="s">
        <v>36</v>
      </c>
      <c r="D304" s="2">
        <v>6</v>
      </c>
      <c r="E304" s="2" t="s">
        <v>112</v>
      </c>
      <c r="F304" s="2" t="s">
        <v>111</v>
      </c>
      <c r="G304" s="2">
        <v>0</v>
      </c>
      <c r="H304" s="4" t="str">
        <f>VLOOKUP(tblSale[[#This Row],[Mã SP]],tblData[#All],2,0)</f>
        <v>Sản phẩm 13</v>
      </c>
      <c r="I304" s="4" t="str">
        <f>VLOOKUP(tblSale[[#This Row],[Mã SP]],tblData[#All],3,0)</f>
        <v>Danh Mục 02</v>
      </c>
      <c r="J304" s="4" t="str">
        <f>VLOOKUP(tblSale[[#This Row],[Mã SP]],tblData[#All],4,0)</f>
        <v>Kg</v>
      </c>
      <c r="K304" s="4">
        <f>VLOOKUP(tblSale[[#This Row],[Mã SP]],tblData[#All],5,0)</f>
        <v>116</v>
      </c>
      <c r="L304" s="4">
        <f>VLOOKUP(tblSale[[#This Row],[Mã SP]],tblData[#All],6,0)</f>
        <v>120.08</v>
      </c>
      <c r="M304" s="6">
        <f>tblSale[[#This Row],[Số Lượng]]*tblSale[[#This Row],[Giá Mua]]</f>
        <v>696</v>
      </c>
      <c r="N304" s="6">
        <f>tblSale[[#This Row],[Số Lượng]]*tblSale[[#This Row],[Giá Bán]]*(100%-tblSale[[#This Row],[% Giảm Giá]])</f>
        <v>720.48</v>
      </c>
      <c r="O304" s="6">
        <f>DAY(tblSale[[#This Row],[Ngày]])</f>
        <v>23</v>
      </c>
      <c r="P304" s="6" t="str">
        <f>TEXT(tblSale[[#This Row],[Ngày]],"MMM")</f>
        <v>Feb</v>
      </c>
      <c r="Q304" s="6">
        <f>YEAR(tblSale[[#This Row],[Ngày]])</f>
        <v>2024</v>
      </c>
    </row>
    <row r="305" spans="2:17" ht="14.25" customHeight="1" x14ac:dyDescent="0.25">
      <c r="B305" s="3">
        <v>45345</v>
      </c>
      <c r="C305" s="2" t="s">
        <v>42</v>
      </c>
      <c r="D305" s="2">
        <v>15</v>
      </c>
      <c r="E305" s="2" t="s">
        <v>112</v>
      </c>
      <c r="F305" s="2" t="s">
        <v>113</v>
      </c>
      <c r="G305" s="2">
        <v>0</v>
      </c>
      <c r="H305" s="4" t="str">
        <f>VLOOKUP(tblSale[[#This Row],[Mã SP]],tblData[#All],2,0)</f>
        <v>Sản phẩm 16</v>
      </c>
      <c r="I305" s="4" t="str">
        <f>VLOOKUP(tblSale[[#This Row],[Mã SP]],tblData[#All],3,0)</f>
        <v>Danh Mục 02</v>
      </c>
      <c r="J305" s="4" t="str">
        <f>VLOOKUP(tblSale[[#This Row],[Mã SP]],tblData[#All],4,0)</f>
        <v>m</v>
      </c>
      <c r="K305" s="4">
        <f>VLOOKUP(tblSale[[#This Row],[Mã SP]],tblData[#All],5,0)</f>
        <v>13</v>
      </c>
      <c r="L305" s="4">
        <f>VLOOKUP(tblSale[[#This Row],[Mã SP]],tblData[#All],6,0)</f>
        <v>16.64</v>
      </c>
      <c r="M305" s="6">
        <f>tblSale[[#This Row],[Số Lượng]]*tblSale[[#This Row],[Giá Mua]]</f>
        <v>195</v>
      </c>
      <c r="N305" s="6">
        <f>tblSale[[#This Row],[Số Lượng]]*tblSale[[#This Row],[Giá Bán]]*(100%-tblSale[[#This Row],[% Giảm Giá]])</f>
        <v>249.60000000000002</v>
      </c>
      <c r="O305" s="6">
        <f>DAY(tblSale[[#This Row],[Ngày]])</f>
        <v>23</v>
      </c>
      <c r="P305" s="6" t="str">
        <f>TEXT(tblSale[[#This Row],[Ngày]],"MMM")</f>
        <v>Feb</v>
      </c>
      <c r="Q305" s="6">
        <f>YEAR(tblSale[[#This Row],[Ngày]])</f>
        <v>2024</v>
      </c>
    </row>
    <row r="306" spans="2:17" ht="14.25" customHeight="1" x14ac:dyDescent="0.25">
      <c r="B306" s="3">
        <v>45345</v>
      </c>
      <c r="C306" s="2" t="s">
        <v>84</v>
      </c>
      <c r="D306" s="2">
        <v>8</v>
      </c>
      <c r="E306" s="2" t="s">
        <v>114</v>
      </c>
      <c r="F306" s="2" t="s">
        <v>111</v>
      </c>
      <c r="G306" s="2">
        <v>0</v>
      </c>
      <c r="H306" s="4" t="str">
        <f>VLOOKUP(tblSale[[#This Row],[Mã SP]],tblData[#All],2,0)</f>
        <v>Sản phẩm 36</v>
      </c>
      <c r="I306" s="4" t="str">
        <f>VLOOKUP(tblSale[[#This Row],[Mã SP]],tblData[#All],3,0)</f>
        <v>Danh Mục 04</v>
      </c>
      <c r="J306" s="4" t="str">
        <f>VLOOKUP(tblSale[[#This Row],[Mã SP]],tblData[#All],4,0)</f>
        <v>Kg</v>
      </c>
      <c r="K306" s="4">
        <f>VLOOKUP(tblSale[[#This Row],[Mã SP]],tblData[#All],5,0)</f>
        <v>86</v>
      </c>
      <c r="L306" s="4">
        <f>VLOOKUP(tblSale[[#This Row],[Mã SP]],tblData[#All],6,0)</f>
        <v>98.3</v>
      </c>
      <c r="M306" s="6">
        <f>tblSale[[#This Row],[Số Lượng]]*tblSale[[#This Row],[Giá Mua]]</f>
        <v>688</v>
      </c>
      <c r="N306" s="6">
        <f>tblSale[[#This Row],[Số Lượng]]*tblSale[[#This Row],[Giá Bán]]*(100%-tblSale[[#This Row],[% Giảm Giá]])</f>
        <v>786.4</v>
      </c>
      <c r="O306" s="6">
        <f>DAY(tblSale[[#This Row],[Ngày]])</f>
        <v>23</v>
      </c>
      <c r="P306" s="6" t="str">
        <f>TEXT(tblSale[[#This Row],[Ngày]],"MMM")</f>
        <v>Feb</v>
      </c>
      <c r="Q306" s="6">
        <f>YEAR(tblSale[[#This Row],[Ngày]])</f>
        <v>2024</v>
      </c>
    </row>
    <row r="307" spans="2:17" ht="14.25" customHeight="1" x14ac:dyDescent="0.25">
      <c r="B307" s="3">
        <v>45349</v>
      </c>
      <c r="C307" s="2" t="s">
        <v>34</v>
      </c>
      <c r="D307" s="2">
        <v>7</v>
      </c>
      <c r="E307" s="2" t="s">
        <v>114</v>
      </c>
      <c r="F307" s="2" t="s">
        <v>113</v>
      </c>
      <c r="G307" s="2">
        <v>0</v>
      </c>
      <c r="H307" s="4" t="str">
        <f>VLOOKUP(tblSale[[#This Row],[Mã SP]],tblData[#All],2,0)</f>
        <v>Sản phẩm 12</v>
      </c>
      <c r="I307" s="4" t="str">
        <f>VLOOKUP(tblSale[[#This Row],[Mã SP]],tblData[#All],3,0)</f>
        <v>Danh Mục 02</v>
      </c>
      <c r="J307" s="4" t="str">
        <f>VLOOKUP(tblSale[[#This Row],[Mã SP]],tblData[#All],4,0)</f>
        <v>Kg</v>
      </c>
      <c r="K307" s="4">
        <f>VLOOKUP(tblSale[[#This Row],[Mã SP]],tblData[#All],5,0)</f>
        <v>76</v>
      </c>
      <c r="L307" s="4">
        <f>VLOOKUP(tblSale[[#This Row],[Mã SP]],tblData[#All],6,0)</f>
        <v>94.17</v>
      </c>
      <c r="M307" s="6">
        <f>tblSale[[#This Row],[Số Lượng]]*tblSale[[#This Row],[Giá Mua]]</f>
        <v>532</v>
      </c>
      <c r="N307" s="6">
        <f>tblSale[[#This Row],[Số Lượng]]*tblSale[[#This Row],[Giá Bán]]*(100%-tblSale[[#This Row],[% Giảm Giá]])</f>
        <v>659.19</v>
      </c>
      <c r="O307" s="6">
        <f>DAY(tblSale[[#This Row],[Ngày]])</f>
        <v>27</v>
      </c>
      <c r="P307" s="6" t="str">
        <f>TEXT(tblSale[[#This Row],[Ngày]],"MMM")</f>
        <v>Feb</v>
      </c>
      <c r="Q307" s="6">
        <f>YEAR(tblSale[[#This Row],[Ngày]])</f>
        <v>2024</v>
      </c>
    </row>
    <row r="308" spans="2:17" ht="14.25" customHeight="1" x14ac:dyDescent="0.25">
      <c r="B308" s="3">
        <v>45349</v>
      </c>
      <c r="C308" s="2" t="s">
        <v>17</v>
      </c>
      <c r="D308" s="2">
        <v>15</v>
      </c>
      <c r="E308" s="2" t="s">
        <v>114</v>
      </c>
      <c r="F308" s="2" t="s">
        <v>111</v>
      </c>
      <c r="G308" s="2">
        <v>0</v>
      </c>
      <c r="H308" s="4" t="str">
        <f>VLOOKUP(tblSale[[#This Row],[Mã SP]],tblData[#All],2,0)</f>
        <v>Sản phẩm 05</v>
      </c>
      <c r="I308" s="4" t="str">
        <f>VLOOKUP(tblSale[[#This Row],[Mã SP]],tblData[#All],3,0)</f>
        <v>Danh Mục 01</v>
      </c>
      <c r="J308" s="4" t="str">
        <f>VLOOKUP(tblSale[[#This Row],[Mã SP]],tblData[#All],4,0)</f>
        <v>Chiếc</v>
      </c>
      <c r="K308" s="4">
        <f>VLOOKUP(tblSale[[#This Row],[Mã SP]],tblData[#All],5,0)</f>
        <v>134</v>
      </c>
      <c r="L308" s="4">
        <f>VLOOKUP(tblSale[[#This Row],[Mã SP]],tblData[#All],6,0)</f>
        <v>156.61000000000001</v>
      </c>
      <c r="M308" s="6">
        <f>tblSale[[#This Row],[Số Lượng]]*tblSale[[#This Row],[Giá Mua]]</f>
        <v>2010</v>
      </c>
      <c r="N308" s="6">
        <f>tblSale[[#This Row],[Số Lượng]]*tblSale[[#This Row],[Giá Bán]]*(100%-tblSale[[#This Row],[% Giảm Giá]])</f>
        <v>2349.15</v>
      </c>
      <c r="O308" s="6">
        <f>DAY(tblSale[[#This Row],[Ngày]])</f>
        <v>27</v>
      </c>
      <c r="P308" s="6" t="str">
        <f>TEXT(tblSale[[#This Row],[Ngày]],"MMM")</f>
        <v>Feb</v>
      </c>
      <c r="Q308" s="6">
        <f>YEAR(tblSale[[#This Row],[Ngày]])</f>
        <v>2024</v>
      </c>
    </row>
    <row r="309" spans="2:17" ht="14.25" customHeight="1" x14ac:dyDescent="0.25">
      <c r="B309" s="3">
        <v>45350</v>
      </c>
      <c r="C309" s="2" t="s">
        <v>86</v>
      </c>
      <c r="D309" s="2">
        <v>15</v>
      </c>
      <c r="E309" s="2" t="s">
        <v>114</v>
      </c>
      <c r="F309" s="2" t="s">
        <v>113</v>
      </c>
      <c r="G309" s="2">
        <v>0</v>
      </c>
      <c r="H309" s="4" t="str">
        <f>VLOOKUP(tblSale[[#This Row],[Mã SP]],tblData[#All],2,0)</f>
        <v>Sản phẩm 37</v>
      </c>
      <c r="I309" s="4" t="str">
        <f>VLOOKUP(tblSale[[#This Row],[Mã SP]],tblData[#All],3,0)</f>
        <v>Danh Mục 05</v>
      </c>
      <c r="J309" s="4" t="str">
        <f>VLOOKUP(tblSale[[#This Row],[Mã SP]],tblData[#All],4,0)</f>
        <v>Kg</v>
      </c>
      <c r="K309" s="4">
        <f>VLOOKUP(tblSale[[#This Row],[Mã SP]],tblData[#All],5,0)</f>
        <v>67</v>
      </c>
      <c r="L309" s="4">
        <f>VLOOKUP(tblSale[[#This Row],[Mã SP]],tblData[#All],6,0)</f>
        <v>88.76</v>
      </c>
      <c r="M309" s="6">
        <f>tblSale[[#This Row],[Số Lượng]]*tblSale[[#This Row],[Giá Mua]]</f>
        <v>1005</v>
      </c>
      <c r="N309" s="6">
        <f>tblSale[[#This Row],[Số Lượng]]*tblSale[[#This Row],[Giá Bán]]*(100%-tblSale[[#This Row],[% Giảm Giá]])</f>
        <v>1331.4</v>
      </c>
      <c r="O309" s="6">
        <f>DAY(tblSale[[#This Row],[Ngày]])</f>
        <v>28</v>
      </c>
      <c r="P309" s="6" t="str">
        <f>TEXT(tblSale[[#This Row],[Ngày]],"MMM")</f>
        <v>Feb</v>
      </c>
      <c r="Q309" s="6">
        <f>YEAR(tblSale[[#This Row],[Ngày]])</f>
        <v>2024</v>
      </c>
    </row>
    <row r="310" spans="2:17" ht="14.25" customHeight="1" x14ac:dyDescent="0.25">
      <c r="B310" s="3">
        <v>45355</v>
      </c>
      <c r="C310" s="2" t="s">
        <v>63</v>
      </c>
      <c r="D310" s="2">
        <v>13</v>
      </c>
      <c r="E310" s="2" t="s">
        <v>110</v>
      </c>
      <c r="F310" s="2" t="s">
        <v>111</v>
      </c>
      <c r="G310" s="2">
        <v>0</v>
      </c>
      <c r="H310" s="4" t="str">
        <f>VLOOKUP(tblSale[[#This Row],[Mã SP]],tblData[#All],2,0)</f>
        <v>Sản phẩm 26</v>
      </c>
      <c r="I310" s="4" t="str">
        <f>VLOOKUP(tblSale[[#This Row],[Mã SP]],tblData[#All],3,0)</f>
        <v>Danh Mục 04</v>
      </c>
      <c r="J310" s="4" t="str">
        <f>VLOOKUP(tblSale[[#This Row],[Mã SP]],tblData[#All],4,0)</f>
        <v>m</v>
      </c>
      <c r="K310" s="4">
        <f>VLOOKUP(tblSale[[#This Row],[Mã SP]],tblData[#All],5,0)</f>
        <v>18</v>
      </c>
      <c r="L310" s="4">
        <f>VLOOKUP(tblSale[[#This Row],[Mã SP]],tblData[#All],6,0)</f>
        <v>24.66</v>
      </c>
      <c r="M310" s="6">
        <f>tblSale[[#This Row],[Số Lượng]]*tblSale[[#This Row],[Giá Mua]]</f>
        <v>234</v>
      </c>
      <c r="N310" s="6">
        <f>tblSale[[#This Row],[Số Lượng]]*tblSale[[#This Row],[Giá Bán]]*(100%-tblSale[[#This Row],[% Giảm Giá]])</f>
        <v>320.58</v>
      </c>
      <c r="O310" s="6">
        <f>DAY(tblSale[[#This Row],[Ngày]])</f>
        <v>4</v>
      </c>
      <c r="P310" s="6" t="str">
        <f>TEXT(tblSale[[#This Row],[Ngày]],"MMM")</f>
        <v>Mar</v>
      </c>
      <c r="Q310" s="6">
        <f>YEAR(tblSale[[#This Row],[Ngày]])</f>
        <v>2024</v>
      </c>
    </row>
    <row r="311" spans="2:17" ht="14.25" customHeight="1" x14ac:dyDescent="0.25">
      <c r="B311" s="3">
        <v>45357</v>
      </c>
      <c r="C311" s="2" t="s">
        <v>14</v>
      </c>
      <c r="D311" s="2">
        <v>2</v>
      </c>
      <c r="E311" s="2" t="s">
        <v>114</v>
      </c>
      <c r="F311" s="2" t="s">
        <v>113</v>
      </c>
      <c r="G311" s="2">
        <v>0</v>
      </c>
      <c r="H311" s="4" t="str">
        <f>VLOOKUP(tblSale[[#This Row],[Mã SP]],tblData[#All],2,0)</f>
        <v>Sản phẩm 04</v>
      </c>
      <c r="I311" s="4" t="str">
        <f>VLOOKUP(tblSale[[#This Row],[Mã SP]],tblData[#All],3,0)</f>
        <v>Danh Mục 01</v>
      </c>
      <c r="J311" s="4" t="str">
        <f>VLOOKUP(tblSale[[#This Row],[Mã SP]],tblData[#All],4,0)</f>
        <v>Cái</v>
      </c>
      <c r="K311" s="4">
        <f>VLOOKUP(tblSale[[#This Row],[Mã SP]],tblData[#All],5,0)</f>
        <v>42</v>
      </c>
      <c r="L311" s="4">
        <f>VLOOKUP(tblSale[[#This Row],[Mã SP]],tblData[#All],6,0)</f>
        <v>47.84</v>
      </c>
      <c r="M311" s="6">
        <f>tblSale[[#This Row],[Số Lượng]]*tblSale[[#This Row],[Giá Mua]]</f>
        <v>84</v>
      </c>
      <c r="N311" s="6">
        <f>tblSale[[#This Row],[Số Lượng]]*tblSale[[#This Row],[Giá Bán]]*(100%-tblSale[[#This Row],[% Giảm Giá]])</f>
        <v>95.68</v>
      </c>
      <c r="O311" s="6">
        <f>DAY(tblSale[[#This Row],[Ngày]])</f>
        <v>6</v>
      </c>
      <c r="P311" s="6" t="str">
        <f>TEXT(tblSale[[#This Row],[Ngày]],"MMM")</f>
        <v>Mar</v>
      </c>
      <c r="Q311" s="6">
        <f>YEAR(tblSale[[#This Row],[Ngày]])</f>
        <v>2024</v>
      </c>
    </row>
    <row r="312" spans="2:17" ht="14.25" customHeight="1" x14ac:dyDescent="0.25">
      <c r="B312" s="3">
        <v>45358</v>
      </c>
      <c r="C312" s="2" t="s">
        <v>12</v>
      </c>
      <c r="D312" s="2">
        <v>1</v>
      </c>
      <c r="E312" s="2" t="s">
        <v>114</v>
      </c>
      <c r="F312" s="2" t="s">
        <v>113</v>
      </c>
      <c r="G312" s="2">
        <v>0</v>
      </c>
      <c r="H312" s="4" t="str">
        <f>VLOOKUP(tblSale[[#This Row],[Mã SP]],tblData[#All],2,0)</f>
        <v>Sản phẩm 03</v>
      </c>
      <c r="I312" s="4" t="str">
        <f>VLOOKUP(tblSale[[#This Row],[Mã SP]],tblData[#All],3,0)</f>
        <v>Danh Mục 01</v>
      </c>
      <c r="J312" s="4" t="str">
        <f>VLOOKUP(tblSale[[#This Row],[Mã SP]],tblData[#All],4,0)</f>
        <v>Kg</v>
      </c>
      <c r="K312" s="4">
        <f>VLOOKUP(tblSale[[#This Row],[Mã SP]],tblData[#All],5,0)</f>
        <v>74</v>
      </c>
      <c r="L312" s="4">
        <f>VLOOKUP(tblSale[[#This Row],[Mã SP]],tblData[#All],6,0)</f>
        <v>80.94</v>
      </c>
      <c r="M312" s="6">
        <f>tblSale[[#This Row],[Số Lượng]]*tblSale[[#This Row],[Giá Mua]]</f>
        <v>74</v>
      </c>
      <c r="N312" s="6">
        <f>tblSale[[#This Row],[Số Lượng]]*tblSale[[#This Row],[Giá Bán]]*(100%-tblSale[[#This Row],[% Giảm Giá]])</f>
        <v>80.94</v>
      </c>
      <c r="O312" s="6">
        <f>DAY(tblSale[[#This Row],[Ngày]])</f>
        <v>7</v>
      </c>
      <c r="P312" s="6" t="str">
        <f>TEXT(tblSale[[#This Row],[Ngày]],"MMM")</f>
        <v>Mar</v>
      </c>
      <c r="Q312" s="6">
        <f>YEAR(tblSale[[#This Row],[Ngày]])</f>
        <v>2024</v>
      </c>
    </row>
    <row r="313" spans="2:17" ht="14.25" customHeight="1" x14ac:dyDescent="0.25">
      <c r="B313" s="3">
        <v>45359</v>
      </c>
      <c r="C313" s="2" t="s">
        <v>101</v>
      </c>
      <c r="D313" s="2">
        <v>6</v>
      </c>
      <c r="E313" s="2" t="s">
        <v>114</v>
      </c>
      <c r="F313" s="2" t="s">
        <v>111</v>
      </c>
      <c r="G313" s="2">
        <v>0</v>
      </c>
      <c r="H313" s="4" t="str">
        <f>VLOOKUP(tblSale[[#This Row],[Mã SP]],tblData[#All],2,0)</f>
        <v>Sản phẩm 44</v>
      </c>
      <c r="I313" s="4" t="str">
        <f>VLOOKUP(tblSale[[#This Row],[Mã SP]],tblData[#All],3,0)</f>
        <v>Danh Mục 05</v>
      </c>
      <c r="J313" s="4" t="str">
        <f>VLOOKUP(tblSale[[#This Row],[Mã SP]],tblData[#All],4,0)</f>
        <v>Kg</v>
      </c>
      <c r="K313" s="4">
        <f>VLOOKUP(tblSale[[#This Row],[Mã SP]],tblData[#All],5,0)</f>
        <v>76</v>
      </c>
      <c r="L313" s="4">
        <f>VLOOKUP(tblSale[[#This Row],[Mã SP]],tblData[#All],6,0)</f>
        <v>83.08</v>
      </c>
      <c r="M313" s="6">
        <f>tblSale[[#This Row],[Số Lượng]]*tblSale[[#This Row],[Giá Mua]]</f>
        <v>456</v>
      </c>
      <c r="N313" s="6">
        <f>tblSale[[#This Row],[Số Lượng]]*tblSale[[#This Row],[Giá Bán]]*(100%-tblSale[[#This Row],[% Giảm Giá]])</f>
        <v>498.48</v>
      </c>
      <c r="O313" s="6">
        <f>DAY(tblSale[[#This Row],[Ngày]])</f>
        <v>8</v>
      </c>
      <c r="P313" s="6" t="str">
        <f>TEXT(tblSale[[#This Row],[Ngày]],"MMM")</f>
        <v>Mar</v>
      </c>
      <c r="Q313" s="6">
        <f>YEAR(tblSale[[#This Row],[Ngày]])</f>
        <v>2024</v>
      </c>
    </row>
    <row r="314" spans="2:17" ht="14.25" customHeight="1" x14ac:dyDescent="0.25">
      <c r="B314" s="3">
        <v>45360</v>
      </c>
      <c r="C314" s="2" t="s">
        <v>72</v>
      </c>
      <c r="D314" s="2">
        <v>3</v>
      </c>
      <c r="E314" s="2" t="s">
        <v>114</v>
      </c>
      <c r="F314" s="2" t="s">
        <v>111</v>
      </c>
      <c r="G314" s="2">
        <v>0</v>
      </c>
      <c r="H314" s="4" t="str">
        <f>VLOOKUP(tblSale[[#This Row],[Mã SP]],tblData[#All],2,0)</f>
        <v>Sản phẩm 30</v>
      </c>
      <c r="I314" s="4" t="str">
        <f>VLOOKUP(tblSale[[#This Row],[Mã SP]],tblData[#All],3,0)</f>
        <v>Danh Mục 04</v>
      </c>
      <c r="J314" s="4" t="str">
        <f>VLOOKUP(tblSale[[#This Row],[Mã SP]],tblData[#All],4,0)</f>
        <v>Chiếc</v>
      </c>
      <c r="K314" s="4">
        <f>VLOOKUP(tblSale[[#This Row],[Mã SP]],tblData[#All],5,0)</f>
        <v>152</v>
      </c>
      <c r="L314" s="4">
        <f>VLOOKUP(tblSale[[#This Row],[Mã SP]],tblData[#All],6,0)</f>
        <v>199.28</v>
      </c>
      <c r="M314" s="6">
        <f>tblSale[[#This Row],[Số Lượng]]*tblSale[[#This Row],[Giá Mua]]</f>
        <v>456</v>
      </c>
      <c r="N314" s="6">
        <f>tblSale[[#This Row],[Số Lượng]]*tblSale[[#This Row],[Giá Bán]]*(100%-tblSale[[#This Row],[% Giảm Giá]])</f>
        <v>597.84</v>
      </c>
      <c r="O314" s="6">
        <f>DAY(tblSale[[#This Row],[Ngày]])</f>
        <v>9</v>
      </c>
      <c r="P314" s="6" t="str">
        <f>TEXT(tblSale[[#This Row],[Ngày]],"MMM")</f>
        <v>Mar</v>
      </c>
      <c r="Q314" s="6">
        <f>YEAR(tblSale[[#This Row],[Ngày]])</f>
        <v>2024</v>
      </c>
    </row>
    <row r="315" spans="2:17" ht="14.25" customHeight="1" x14ac:dyDescent="0.25">
      <c r="B315" s="3">
        <v>45360</v>
      </c>
      <c r="C315" s="2" t="s">
        <v>14</v>
      </c>
      <c r="D315" s="2">
        <v>11</v>
      </c>
      <c r="E315" s="2" t="s">
        <v>112</v>
      </c>
      <c r="F315" s="2" t="s">
        <v>113</v>
      </c>
      <c r="G315" s="2">
        <v>0</v>
      </c>
      <c r="H315" s="4" t="str">
        <f>VLOOKUP(tblSale[[#This Row],[Mã SP]],tblData[#All],2,0)</f>
        <v>Sản phẩm 04</v>
      </c>
      <c r="I315" s="4" t="str">
        <f>VLOOKUP(tblSale[[#This Row],[Mã SP]],tblData[#All],3,0)</f>
        <v>Danh Mục 01</v>
      </c>
      <c r="J315" s="4" t="str">
        <f>VLOOKUP(tblSale[[#This Row],[Mã SP]],tblData[#All],4,0)</f>
        <v>Cái</v>
      </c>
      <c r="K315" s="4">
        <f>VLOOKUP(tblSale[[#This Row],[Mã SP]],tblData[#All],5,0)</f>
        <v>42</v>
      </c>
      <c r="L315" s="4">
        <f>VLOOKUP(tblSale[[#This Row],[Mã SP]],tblData[#All],6,0)</f>
        <v>47.84</v>
      </c>
      <c r="M315" s="6">
        <f>tblSale[[#This Row],[Số Lượng]]*tblSale[[#This Row],[Giá Mua]]</f>
        <v>462</v>
      </c>
      <c r="N315" s="6">
        <f>tblSale[[#This Row],[Số Lượng]]*tblSale[[#This Row],[Giá Bán]]*(100%-tblSale[[#This Row],[% Giảm Giá]])</f>
        <v>526.24</v>
      </c>
      <c r="O315" s="6">
        <f>DAY(tblSale[[#This Row],[Ngày]])</f>
        <v>9</v>
      </c>
      <c r="P315" s="6" t="str">
        <f>TEXT(tblSale[[#This Row],[Ngày]],"MMM")</f>
        <v>Mar</v>
      </c>
      <c r="Q315" s="6">
        <f>YEAR(tblSale[[#This Row],[Ngày]])</f>
        <v>2024</v>
      </c>
    </row>
    <row r="316" spans="2:17" ht="14.25" customHeight="1" x14ac:dyDescent="0.25">
      <c r="B316" s="3">
        <v>45361</v>
      </c>
      <c r="C316" s="2" t="s">
        <v>78</v>
      </c>
      <c r="D316" s="2">
        <v>12</v>
      </c>
      <c r="E316" s="2" t="s">
        <v>110</v>
      </c>
      <c r="F316" s="2" t="s">
        <v>111</v>
      </c>
      <c r="G316" s="2">
        <v>0</v>
      </c>
      <c r="H316" s="4" t="str">
        <f>VLOOKUP(tblSale[[#This Row],[Mã SP]],tblData[#All],2,0)</f>
        <v>Sản phẩm 33</v>
      </c>
      <c r="I316" s="4" t="str">
        <f>VLOOKUP(tblSale[[#This Row],[Mã SP]],tblData[#All],3,0)</f>
        <v>Danh Mục 04</v>
      </c>
      <c r="J316" s="4" t="str">
        <f>VLOOKUP(tblSale[[#This Row],[Mã SP]],tblData[#All],4,0)</f>
        <v>Kg</v>
      </c>
      <c r="K316" s="4">
        <f>VLOOKUP(tblSale[[#This Row],[Mã SP]],tblData[#All],5,0)</f>
        <v>95</v>
      </c>
      <c r="L316" s="4">
        <f>VLOOKUP(tblSale[[#This Row],[Mã SP]],tblData[#All],6,0)</f>
        <v>114.7</v>
      </c>
      <c r="M316" s="6">
        <f>tblSale[[#This Row],[Số Lượng]]*tblSale[[#This Row],[Giá Mua]]</f>
        <v>1140</v>
      </c>
      <c r="N316" s="6">
        <f>tblSale[[#This Row],[Số Lượng]]*tblSale[[#This Row],[Giá Bán]]*(100%-tblSale[[#This Row],[% Giảm Giá]])</f>
        <v>1376.4</v>
      </c>
      <c r="O316" s="6">
        <f>DAY(tblSale[[#This Row],[Ngày]])</f>
        <v>10</v>
      </c>
      <c r="P316" s="6" t="str">
        <f>TEXT(tblSale[[#This Row],[Ngày]],"MMM")</f>
        <v>Mar</v>
      </c>
      <c r="Q316" s="6">
        <f>YEAR(tblSale[[#This Row],[Ngày]])</f>
        <v>2024</v>
      </c>
    </row>
    <row r="317" spans="2:17" ht="14.25" customHeight="1" x14ac:dyDescent="0.25">
      <c r="B317" s="3">
        <v>45365</v>
      </c>
      <c r="C317" s="2" t="s">
        <v>42</v>
      </c>
      <c r="D317" s="2">
        <v>2</v>
      </c>
      <c r="E317" s="2" t="s">
        <v>114</v>
      </c>
      <c r="F317" s="2" t="s">
        <v>113</v>
      </c>
      <c r="G317" s="2">
        <v>0</v>
      </c>
      <c r="H317" s="4" t="str">
        <f>VLOOKUP(tblSale[[#This Row],[Mã SP]],tblData[#All],2,0)</f>
        <v>Sản phẩm 16</v>
      </c>
      <c r="I317" s="4" t="str">
        <f>VLOOKUP(tblSale[[#This Row],[Mã SP]],tblData[#All],3,0)</f>
        <v>Danh Mục 02</v>
      </c>
      <c r="J317" s="4" t="str">
        <f>VLOOKUP(tblSale[[#This Row],[Mã SP]],tblData[#All],4,0)</f>
        <v>m</v>
      </c>
      <c r="K317" s="4">
        <f>VLOOKUP(tblSale[[#This Row],[Mã SP]],tblData[#All],5,0)</f>
        <v>13</v>
      </c>
      <c r="L317" s="4">
        <f>VLOOKUP(tblSale[[#This Row],[Mã SP]],tblData[#All],6,0)</f>
        <v>16.64</v>
      </c>
      <c r="M317" s="6">
        <f>tblSale[[#This Row],[Số Lượng]]*tblSale[[#This Row],[Giá Mua]]</f>
        <v>26</v>
      </c>
      <c r="N317" s="6">
        <f>tblSale[[#This Row],[Số Lượng]]*tblSale[[#This Row],[Giá Bán]]*(100%-tblSale[[#This Row],[% Giảm Giá]])</f>
        <v>33.28</v>
      </c>
      <c r="O317" s="6">
        <f>DAY(tblSale[[#This Row],[Ngày]])</f>
        <v>14</v>
      </c>
      <c r="P317" s="6" t="str">
        <f>TEXT(tblSale[[#This Row],[Ngày]],"MMM")</f>
        <v>Mar</v>
      </c>
      <c r="Q317" s="6">
        <f>YEAR(tblSale[[#This Row],[Ngày]])</f>
        <v>2024</v>
      </c>
    </row>
    <row r="318" spans="2:17" ht="14.25" customHeight="1" x14ac:dyDescent="0.25">
      <c r="B318" s="3">
        <v>45365</v>
      </c>
      <c r="C318" s="2" t="s">
        <v>63</v>
      </c>
      <c r="D318" s="2">
        <v>13</v>
      </c>
      <c r="E318" s="2" t="s">
        <v>114</v>
      </c>
      <c r="F318" s="2" t="s">
        <v>111</v>
      </c>
      <c r="G318" s="2">
        <v>0</v>
      </c>
      <c r="H318" s="4" t="str">
        <f>VLOOKUP(tblSale[[#This Row],[Mã SP]],tblData[#All],2,0)</f>
        <v>Sản phẩm 26</v>
      </c>
      <c r="I318" s="4" t="str">
        <f>VLOOKUP(tblSale[[#This Row],[Mã SP]],tblData[#All],3,0)</f>
        <v>Danh Mục 04</v>
      </c>
      <c r="J318" s="4" t="str">
        <f>VLOOKUP(tblSale[[#This Row],[Mã SP]],tblData[#All],4,0)</f>
        <v>m</v>
      </c>
      <c r="K318" s="4">
        <f>VLOOKUP(tblSale[[#This Row],[Mã SP]],tblData[#All],5,0)</f>
        <v>18</v>
      </c>
      <c r="L318" s="4">
        <f>VLOOKUP(tblSale[[#This Row],[Mã SP]],tblData[#All],6,0)</f>
        <v>24.66</v>
      </c>
      <c r="M318" s="6">
        <f>tblSale[[#This Row],[Số Lượng]]*tblSale[[#This Row],[Giá Mua]]</f>
        <v>234</v>
      </c>
      <c r="N318" s="6">
        <f>tblSale[[#This Row],[Số Lượng]]*tblSale[[#This Row],[Giá Bán]]*(100%-tblSale[[#This Row],[% Giảm Giá]])</f>
        <v>320.58</v>
      </c>
      <c r="O318" s="6">
        <f>DAY(tblSale[[#This Row],[Ngày]])</f>
        <v>14</v>
      </c>
      <c r="P318" s="6" t="str">
        <f>TEXT(tblSale[[#This Row],[Ngày]],"MMM")</f>
        <v>Mar</v>
      </c>
      <c r="Q318" s="6">
        <f>YEAR(tblSale[[#This Row],[Ngày]])</f>
        <v>2024</v>
      </c>
    </row>
    <row r="319" spans="2:17" ht="14.25" customHeight="1" x14ac:dyDescent="0.25">
      <c r="B319" s="3">
        <v>45369</v>
      </c>
      <c r="C319" s="2" t="s">
        <v>48</v>
      </c>
      <c r="D319" s="2">
        <v>2</v>
      </c>
      <c r="E319" s="2" t="s">
        <v>112</v>
      </c>
      <c r="F319" s="2" t="s">
        <v>113</v>
      </c>
      <c r="G319" s="2">
        <v>0</v>
      </c>
      <c r="H319" s="4" t="str">
        <f>VLOOKUP(tblSale[[#This Row],[Mã SP]],tblData[#All],2,0)</f>
        <v>Sản phẩm 19</v>
      </c>
      <c r="I319" s="4" t="str">
        <f>VLOOKUP(tblSale[[#This Row],[Mã SP]],tblData[#All],3,0)</f>
        <v>Danh Mục 02</v>
      </c>
      <c r="J319" s="4" t="str">
        <f>VLOOKUP(tblSale[[#This Row],[Mã SP]],tblData[#All],4,0)</f>
        <v>Chiếc</v>
      </c>
      <c r="K319" s="4">
        <f>VLOOKUP(tblSale[[#This Row],[Mã SP]],tblData[#All],5,0)</f>
        <v>143</v>
      </c>
      <c r="L319" s="4">
        <f>VLOOKUP(tblSale[[#This Row],[Mã SP]],tblData[#All],6,0)</f>
        <v>219</v>
      </c>
      <c r="M319" s="6">
        <f>tblSale[[#This Row],[Số Lượng]]*tblSale[[#This Row],[Giá Mua]]</f>
        <v>286</v>
      </c>
      <c r="N319" s="6">
        <f>tblSale[[#This Row],[Số Lượng]]*tblSale[[#This Row],[Giá Bán]]*(100%-tblSale[[#This Row],[% Giảm Giá]])</f>
        <v>438</v>
      </c>
      <c r="O319" s="6">
        <f>DAY(tblSale[[#This Row],[Ngày]])</f>
        <v>18</v>
      </c>
      <c r="P319" s="6" t="str">
        <f>TEXT(tblSale[[#This Row],[Ngày]],"MMM")</f>
        <v>Mar</v>
      </c>
      <c r="Q319" s="6">
        <f>YEAR(tblSale[[#This Row],[Ngày]])</f>
        <v>2024</v>
      </c>
    </row>
    <row r="320" spans="2:17" ht="14.25" customHeight="1" x14ac:dyDescent="0.25">
      <c r="B320" s="3">
        <v>45369</v>
      </c>
      <c r="C320" s="2" t="s">
        <v>66</v>
      </c>
      <c r="D320" s="2">
        <v>10</v>
      </c>
      <c r="E320" s="2" t="s">
        <v>114</v>
      </c>
      <c r="F320" s="2" t="s">
        <v>113</v>
      </c>
      <c r="G320" s="2">
        <v>0</v>
      </c>
      <c r="H320" s="4" t="str">
        <f>VLOOKUP(tblSale[[#This Row],[Mã SP]],tblData[#All],2,0)</f>
        <v>Sản phẩm 27</v>
      </c>
      <c r="I320" s="4" t="str">
        <f>VLOOKUP(tblSale[[#This Row],[Mã SP]],tblData[#All],3,0)</f>
        <v>Danh Mục 04</v>
      </c>
      <c r="J320" s="4" t="str">
        <f>VLOOKUP(tblSale[[#This Row],[Mã SP]],tblData[#All],4,0)</f>
        <v>Cái</v>
      </c>
      <c r="K320" s="4">
        <f>VLOOKUP(tblSale[[#This Row],[Mã SP]],tblData[#All],5,0)</f>
        <v>48</v>
      </c>
      <c r="L320" s="4">
        <f>VLOOKUP(tblSale[[#This Row],[Mã SP]],tblData[#All],6,0)</f>
        <v>55.120000000000005</v>
      </c>
      <c r="M320" s="6">
        <f>tblSale[[#This Row],[Số Lượng]]*tblSale[[#This Row],[Giá Mua]]</f>
        <v>480</v>
      </c>
      <c r="N320" s="6">
        <f>tblSale[[#This Row],[Số Lượng]]*tblSale[[#This Row],[Giá Bán]]*(100%-tblSale[[#This Row],[% Giảm Giá]])</f>
        <v>551.20000000000005</v>
      </c>
      <c r="O320" s="6">
        <f>DAY(tblSale[[#This Row],[Ngày]])</f>
        <v>18</v>
      </c>
      <c r="P320" s="6" t="str">
        <f>TEXT(tblSale[[#This Row],[Ngày]],"MMM")</f>
        <v>Mar</v>
      </c>
      <c r="Q320" s="6">
        <f>YEAR(tblSale[[#This Row],[Ngày]])</f>
        <v>2024</v>
      </c>
    </row>
    <row r="321" spans="2:17" ht="14.25" customHeight="1" x14ac:dyDescent="0.25">
      <c r="B321" s="3">
        <v>45370</v>
      </c>
      <c r="C321" s="2" t="s">
        <v>95</v>
      </c>
      <c r="D321" s="2">
        <v>6</v>
      </c>
      <c r="E321" s="2" t="s">
        <v>110</v>
      </c>
      <c r="F321" s="2" t="s">
        <v>113</v>
      </c>
      <c r="G321" s="2">
        <v>0</v>
      </c>
      <c r="H321" s="4" t="str">
        <f>VLOOKUP(tblSale[[#This Row],[Mã SP]],tblData[#All],2,0)</f>
        <v>Sản phẩm 41</v>
      </c>
      <c r="I321" s="4" t="str">
        <f>VLOOKUP(tblSale[[#This Row],[Mã SP]],tblData[#All],3,0)</f>
        <v>Danh Mục 05</v>
      </c>
      <c r="J321" s="4" t="str">
        <f>VLOOKUP(tblSale[[#This Row],[Mã SP]],tblData[#All],4,0)</f>
        <v>Chiếc</v>
      </c>
      <c r="K321" s="4">
        <f>VLOOKUP(tblSale[[#This Row],[Mã SP]],tblData[#All],5,0)</f>
        <v>133</v>
      </c>
      <c r="L321" s="4">
        <f>VLOOKUP(tblSale[[#This Row],[Mã SP]],tblData[#All],6,0)</f>
        <v>181.88</v>
      </c>
      <c r="M321" s="6">
        <f>tblSale[[#This Row],[Số Lượng]]*tblSale[[#This Row],[Giá Mua]]</f>
        <v>798</v>
      </c>
      <c r="N321" s="6">
        <f>tblSale[[#This Row],[Số Lượng]]*tblSale[[#This Row],[Giá Bán]]*(100%-tblSale[[#This Row],[% Giảm Giá]])</f>
        <v>1091.28</v>
      </c>
      <c r="O321" s="6">
        <f>DAY(tblSale[[#This Row],[Ngày]])</f>
        <v>19</v>
      </c>
      <c r="P321" s="6" t="str">
        <f>TEXT(tblSale[[#This Row],[Ngày]],"MMM")</f>
        <v>Mar</v>
      </c>
      <c r="Q321" s="6">
        <f>YEAR(tblSale[[#This Row],[Ngày]])</f>
        <v>2024</v>
      </c>
    </row>
    <row r="322" spans="2:17" ht="14.25" customHeight="1" x14ac:dyDescent="0.25">
      <c r="B322" s="3">
        <v>45374</v>
      </c>
      <c r="C322" s="2" t="s">
        <v>76</v>
      </c>
      <c r="D322" s="2">
        <v>9</v>
      </c>
      <c r="E322" s="2" t="s">
        <v>114</v>
      </c>
      <c r="F322" s="2" t="s">
        <v>113</v>
      </c>
      <c r="G322" s="2">
        <v>0</v>
      </c>
      <c r="H322" s="4" t="str">
        <f>VLOOKUP(tblSale[[#This Row],[Mã SP]],tblData[#All],2,0)</f>
        <v>Sản phẩm 32</v>
      </c>
      <c r="I322" s="4" t="str">
        <f>VLOOKUP(tblSale[[#This Row],[Mã SP]],tblData[#All],3,0)</f>
        <v>Danh Mục 04</v>
      </c>
      <c r="J322" s="4" t="str">
        <f>VLOOKUP(tblSale[[#This Row],[Mã SP]],tblData[#All],4,0)</f>
        <v>Kg</v>
      </c>
      <c r="K322" s="4">
        <f>VLOOKUP(tblSale[[#This Row],[Mã SP]],tblData[#All],5,0)</f>
        <v>88</v>
      </c>
      <c r="L322" s="4">
        <f>VLOOKUP(tblSale[[#This Row],[Mã SP]],tblData[#All],6,0)</f>
        <v>118.48</v>
      </c>
      <c r="M322" s="6">
        <f>tblSale[[#This Row],[Số Lượng]]*tblSale[[#This Row],[Giá Mua]]</f>
        <v>792</v>
      </c>
      <c r="N322" s="6">
        <f>tblSale[[#This Row],[Số Lượng]]*tblSale[[#This Row],[Giá Bán]]*(100%-tblSale[[#This Row],[% Giảm Giá]])</f>
        <v>1066.32</v>
      </c>
      <c r="O322" s="6">
        <f>DAY(tblSale[[#This Row],[Ngày]])</f>
        <v>23</v>
      </c>
      <c r="P322" s="6" t="str">
        <f>TEXT(tblSale[[#This Row],[Ngày]],"MMM")</f>
        <v>Mar</v>
      </c>
      <c r="Q322" s="6">
        <f>YEAR(tblSale[[#This Row],[Ngày]])</f>
        <v>2024</v>
      </c>
    </row>
    <row r="323" spans="2:17" ht="14.25" customHeight="1" x14ac:dyDescent="0.25">
      <c r="B323" s="3">
        <v>45376</v>
      </c>
      <c r="C323" s="2" t="s">
        <v>6</v>
      </c>
      <c r="D323" s="2">
        <v>2</v>
      </c>
      <c r="E323" s="2" t="s">
        <v>110</v>
      </c>
      <c r="F323" s="2" t="s">
        <v>111</v>
      </c>
      <c r="G323" s="2">
        <v>0</v>
      </c>
      <c r="H323" s="4" t="str">
        <f>VLOOKUP(tblSale[[#This Row],[Mã SP]],tblData[#All],2,0)</f>
        <v>Sản phẩm 01</v>
      </c>
      <c r="I323" s="4" t="str">
        <f>VLOOKUP(tblSale[[#This Row],[Mã SP]],tblData[#All],3,0)</f>
        <v>Danh Mục 01</v>
      </c>
      <c r="J323" s="4" t="str">
        <f>VLOOKUP(tblSale[[#This Row],[Mã SP]],tblData[#All],4,0)</f>
        <v>Kg</v>
      </c>
      <c r="K323" s="4">
        <f>VLOOKUP(tblSale[[#This Row],[Mã SP]],tblData[#All],5,0)</f>
        <v>96</v>
      </c>
      <c r="L323" s="4">
        <f>VLOOKUP(tblSale[[#This Row],[Mã SP]],tblData[#All],6,0)</f>
        <v>108.88</v>
      </c>
      <c r="M323" s="6">
        <f>tblSale[[#This Row],[Số Lượng]]*tblSale[[#This Row],[Giá Mua]]</f>
        <v>192</v>
      </c>
      <c r="N323" s="6">
        <f>tblSale[[#This Row],[Số Lượng]]*tblSale[[#This Row],[Giá Bán]]*(100%-tblSale[[#This Row],[% Giảm Giá]])</f>
        <v>217.76</v>
      </c>
      <c r="O323" s="6">
        <f>DAY(tblSale[[#This Row],[Ngày]])</f>
        <v>25</v>
      </c>
      <c r="P323" s="6" t="str">
        <f>TEXT(tblSale[[#This Row],[Ngày]],"MMM")</f>
        <v>Mar</v>
      </c>
      <c r="Q323" s="6">
        <f>YEAR(tblSale[[#This Row],[Ngày]])</f>
        <v>2024</v>
      </c>
    </row>
    <row r="324" spans="2:17" ht="14.25" customHeight="1" x14ac:dyDescent="0.25">
      <c r="B324" s="3">
        <v>45376</v>
      </c>
      <c r="C324" s="2" t="s">
        <v>72</v>
      </c>
      <c r="D324" s="2">
        <v>11</v>
      </c>
      <c r="E324" s="2" t="s">
        <v>114</v>
      </c>
      <c r="F324" s="2" t="s">
        <v>111</v>
      </c>
      <c r="G324" s="2">
        <v>0</v>
      </c>
      <c r="H324" s="4" t="str">
        <f>VLOOKUP(tblSale[[#This Row],[Mã SP]],tblData[#All],2,0)</f>
        <v>Sản phẩm 30</v>
      </c>
      <c r="I324" s="4" t="str">
        <f>VLOOKUP(tblSale[[#This Row],[Mã SP]],tblData[#All],3,0)</f>
        <v>Danh Mục 04</v>
      </c>
      <c r="J324" s="4" t="str">
        <f>VLOOKUP(tblSale[[#This Row],[Mã SP]],tblData[#All],4,0)</f>
        <v>Chiếc</v>
      </c>
      <c r="K324" s="4">
        <f>VLOOKUP(tblSale[[#This Row],[Mã SP]],tblData[#All],5,0)</f>
        <v>152</v>
      </c>
      <c r="L324" s="4">
        <f>VLOOKUP(tblSale[[#This Row],[Mã SP]],tblData[#All],6,0)</f>
        <v>199.28</v>
      </c>
      <c r="M324" s="6">
        <f>tblSale[[#This Row],[Số Lượng]]*tblSale[[#This Row],[Giá Mua]]</f>
        <v>1672</v>
      </c>
      <c r="N324" s="6">
        <f>tblSale[[#This Row],[Số Lượng]]*tblSale[[#This Row],[Giá Bán]]*(100%-tblSale[[#This Row],[% Giảm Giá]])</f>
        <v>2192.08</v>
      </c>
      <c r="O324" s="6">
        <f>DAY(tblSale[[#This Row],[Ngày]])</f>
        <v>25</v>
      </c>
      <c r="P324" s="6" t="str">
        <f>TEXT(tblSale[[#This Row],[Ngày]],"MMM")</f>
        <v>Mar</v>
      </c>
      <c r="Q324" s="6">
        <f>YEAR(tblSale[[#This Row],[Ngày]])</f>
        <v>2024</v>
      </c>
    </row>
    <row r="325" spans="2:17" ht="14.25" customHeight="1" x14ac:dyDescent="0.25">
      <c r="B325" s="3">
        <v>45380</v>
      </c>
      <c r="C325" s="2" t="s">
        <v>76</v>
      </c>
      <c r="D325" s="2">
        <v>12</v>
      </c>
      <c r="E325" s="2" t="s">
        <v>112</v>
      </c>
      <c r="F325" s="2" t="s">
        <v>111</v>
      </c>
      <c r="G325" s="2">
        <v>0</v>
      </c>
      <c r="H325" s="4" t="str">
        <f>VLOOKUP(tblSale[[#This Row],[Mã SP]],tblData[#All],2,0)</f>
        <v>Sản phẩm 32</v>
      </c>
      <c r="I325" s="4" t="str">
        <f>VLOOKUP(tblSale[[#This Row],[Mã SP]],tblData[#All],3,0)</f>
        <v>Danh Mục 04</v>
      </c>
      <c r="J325" s="4" t="str">
        <f>VLOOKUP(tblSale[[#This Row],[Mã SP]],tblData[#All],4,0)</f>
        <v>Kg</v>
      </c>
      <c r="K325" s="4">
        <f>VLOOKUP(tblSale[[#This Row],[Mã SP]],tblData[#All],5,0)</f>
        <v>88</v>
      </c>
      <c r="L325" s="4">
        <f>VLOOKUP(tblSale[[#This Row],[Mã SP]],tblData[#All],6,0)</f>
        <v>118.48</v>
      </c>
      <c r="M325" s="6">
        <f>tblSale[[#This Row],[Số Lượng]]*tblSale[[#This Row],[Giá Mua]]</f>
        <v>1056</v>
      </c>
      <c r="N325" s="6">
        <f>tblSale[[#This Row],[Số Lượng]]*tblSale[[#This Row],[Giá Bán]]*(100%-tblSale[[#This Row],[% Giảm Giá]])</f>
        <v>1421.76</v>
      </c>
      <c r="O325" s="6">
        <f>DAY(tblSale[[#This Row],[Ngày]])</f>
        <v>29</v>
      </c>
      <c r="P325" s="6" t="str">
        <f>TEXT(tblSale[[#This Row],[Ngày]],"MMM")</f>
        <v>Mar</v>
      </c>
      <c r="Q325" s="6">
        <f>YEAR(tblSale[[#This Row],[Ngày]])</f>
        <v>2024</v>
      </c>
    </row>
    <row r="326" spans="2:17" ht="14.25" customHeight="1" x14ac:dyDescent="0.25">
      <c r="B326" s="3">
        <v>45381</v>
      </c>
      <c r="C326" s="2" t="s">
        <v>6</v>
      </c>
      <c r="D326" s="2">
        <v>13</v>
      </c>
      <c r="E326" s="2" t="s">
        <v>112</v>
      </c>
      <c r="F326" s="2" t="s">
        <v>113</v>
      </c>
      <c r="G326" s="2">
        <v>0</v>
      </c>
      <c r="H326" s="4" t="str">
        <f>VLOOKUP(tblSale[[#This Row],[Mã SP]],tblData[#All],2,0)</f>
        <v>Sản phẩm 01</v>
      </c>
      <c r="I326" s="4" t="str">
        <f>VLOOKUP(tblSale[[#This Row],[Mã SP]],tblData[#All],3,0)</f>
        <v>Danh Mục 01</v>
      </c>
      <c r="J326" s="4" t="str">
        <f>VLOOKUP(tblSale[[#This Row],[Mã SP]],tblData[#All],4,0)</f>
        <v>Kg</v>
      </c>
      <c r="K326" s="4">
        <f>VLOOKUP(tblSale[[#This Row],[Mã SP]],tblData[#All],5,0)</f>
        <v>96</v>
      </c>
      <c r="L326" s="4">
        <f>VLOOKUP(tblSale[[#This Row],[Mã SP]],tblData[#All],6,0)</f>
        <v>108.88</v>
      </c>
      <c r="M326" s="6">
        <f>tblSale[[#This Row],[Số Lượng]]*tblSale[[#This Row],[Giá Mua]]</f>
        <v>1248</v>
      </c>
      <c r="N326" s="6">
        <f>tblSale[[#This Row],[Số Lượng]]*tblSale[[#This Row],[Giá Bán]]*(100%-tblSale[[#This Row],[% Giảm Giá]])</f>
        <v>1415.44</v>
      </c>
      <c r="O326" s="6">
        <f>DAY(tblSale[[#This Row],[Ngày]])</f>
        <v>30</v>
      </c>
      <c r="P326" s="6" t="str">
        <f>TEXT(tblSale[[#This Row],[Ngày]],"MMM")</f>
        <v>Mar</v>
      </c>
      <c r="Q326" s="6">
        <f>YEAR(tblSale[[#This Row],[Ngày]])</f>
        <v>2024</v>
      </c>
    </row>
    <row r="327" spans="2:17" ht="14.25" customHeight="1" x14ac:dyDescent="0.25">
      <c r="B327" s="3">
        <v>45383</v>
      </c>
      <c r="C327" s="2" t="s">
        <v>10</v>
      </c>
      <c r="D327" s="2">
        <v>2</v>
      </c>
      <c r="E327" s="2" t="s">
        <v>112</v>
      </c>
      <c r="F327" s="2" t="s">
        <v>113</v>
      </c>
      <c r="G327" s="2">
        <v>0</v>
      </c>
      <c r="H327" s="4" t="str">
        <f>VLOOKUP(tblSale[[#This Row],[Mã SP]],tblData[#All],2,0)</f>
        <v>Sản phẩm 02</v>
      </c>
      <c r="I327" s="4" t="str">
        <f>VLOOKUP(tblSale[[#This Row],[Mã SP]],tblData[#All],3,0)</f>
        <v>Danh Mục 01</v>
      </c>
      <c r="J327" s="4" t="str">
        <f>VLOOKUP(tblSale[[#This Row],[Mã SP]],tblData[#All],4,0)</f>
        <v>Kg</v>
      </c>
      <c r="K327" s="4">
        <f>VLOOKUP(tblSale[[#This Row],[Mã SP]],tblData[#All],5,0)</f>
        <v>104</v>
      </c>
      <c r="L327" s="4">
        <f>VLOOKUP(tblSale[[#This Row],[Mã SP]],tblData[#All],6,0)</f>
        <v>138.80000000000001</v>
      </c>
      <c r="M327" s="6">
        <f>tblSale[[#This Row],[Số Lượng]]*tblSale[[#This Row],[Giá Mua]]</f>
        <v>208</v>
      </c>
      <c r="N327" s="6">
        <f>tblSale[[#This Row],[Số Lượng]]*tblSale[[#This Row],[Giá Bán]]*(100%-tblSale[[#This Row],[% Giảm Giá]])</f>
        <v>277.60000000000002</v>
      </c>
      <c r="O327" s="6">
        <f>DAY(tblSale[[#This Row],[Ngày]])</f>
        <v>1</v>
      </c>
      <c r="P327" s="6" t="str">
        <f>TEXT(tblSale[[#This Row],[Ngày]],"MMM")</f>
        <v>Apr</v>
      </c>
      <c r="Q327" s="6">
        <f>YEAR(tblSale[[#This Row],[Ngày]])</f>
        <v>2024</v>
      </c>
    </row>
    <row r="328" spans="2:17" ht="14.25" customHeight="1" x14ac:dyDescent="0.25">
      <c r="B328" s="3">
        <v>45384</v>
      </c>
      <c r="C328" s="2" t="s">
        <v>10</v>
      </c>
      <c r="D328" s="2">
        <v>3</v>
      </c>
      <c r="E328" s="2" t="s">
        <v>114</v>
      </c>
      <c r="F328" s="2" t="s">
        <v>113</v>
      </c>
      <c r="G328" s="2">
        <v>0</v>
      </c>
      <c r="H328" s="4" t="str">
        <f>VLOOKUP(tblSale[[#This Row],[Mã SP]],tblData[#All],2,0)</f>
        <v>Sản phẩm 02</v>
      </c>
      <c r="I328" s="4" t="str">
        <f>VLOOKUP(tblSale[[#This Row],[Mã SP]],tblData[#All],3,0)</f>
        <v>Danh Mục 01</v>
      </c>
      <c r="J328" s="4" t="str">
        <f>VLOOKUP(tblSale[[#This Row],[Mã SP]],tblData[#All],4,0)</f>
        <v>Kg</v>
      </c>
      <c r="K328" s="4">
        <f>VLOOKUP(tblSale[[#This Row],[Mã SP]],tblData[#All],5,0)</f>
        <v>104</v>
      </c>
      <c r="L328" s="4">
        <f>VLOOKUP(tblSale[[#This Row],[Mã SP]],tblData[#All],6,0)</f>
        <v>138.80000000000001</v>
      </c>
      <c r="M328" s="6">
        <f>tblSale[[#This Row],[Số Lượng]]*tblSale[[#This Row],[Giá Mua]]</f>
        <v>312</v>
      </c>
      <c r="N328" s="6">
        <f>tblSale[[#This Row],[Số Lượng]]*tblSale[[#This Row],[Giá Bán]]*(100%-tblSale[[#This Row],[% Giảm Giá]])</f>
        <v>416.40000000000003</v>
      </c>
      <c r="O328" s="6">
        <f>DAY(tblSale[[#This Row],[Ngày]])</f>
        <v>2</v>
      </c>
      <c r="P328" s="6" t="str">
        <f>TEXT(tblSale[[#This Row],[Ngày]],"MMM")</f>
        <v>Apr</v>
      </c>
      <c r="Q328" s="6">
        <f>YEAR(tblSale[[#This Row],[Ngày]])</f>
        <v>2024</v>
      </c>
    </row>
    <row r="329" spans="2:17" ht="14.25" customHeight="1" x14ac:dyDescent="0.25">
      <c r="B329" s="3">
        <v>45388</v>
      </c>
      <c r="C329" s="2" t="s">
        <v>93</v>
      </c>
      <c r="D329" s="2">
        <v>2</v>
      </c>
      <c r="E329" s="2" t="s">
        <v>110</v>
      </c>
      <c r="F329" s="2" t="s">
        <v>113</v>
      </c>
      <c r="G329" s="2">
        <v>0</v>
      </c>
      <c r="H329" s="4" t="str">
        <f>VLOOKUP(tblSale[[#This Row],[Mã SP]],tblData[#All],2,0)</f>
        <v>Sản phẩm 40</v>
      </c>
      <c r="I329" s="4" t="str">
        <f>VLOOKUP(tblSale[[#This Row],[Mã SP]],tblData[#All],3,0)</f>
        <v>Danh Mục 05</v>
      </c>
      <c r="J329" s="4" t="str">
        <f>VLOOKUP(tblSale[[#This Row],[Mã SP]],tblData[#All],4,0)</f>
        <v>Kg</v>
      </c>
      <c r="K329" s="4">
        <f>VLOOKUP(tblSale[[#This Row],[Mã SP]],tblData[#All],5,0)</f>
        <v>94</v>
      </c>
      <c r="L329" s="4">
        <f>VLOOKUP(tblSale[[#This Row],[Mã SP]],tblData[#All],6,0)</f>
        <v>114.2</v>
      </c>
      <c r="M329" s="6">
        <f>tblSale[[#This Row],[Số Lượng]]*tblSale[[#This Row],[Giá Mua]]</f>
        <v>188</v>
      </c>
      <c r="N329" s="6">
        <f>tblSale[[#This Row],[Số Lượng]]*tblSale[[#This Row],[Giá Bán]]*(100%-tblSale[[#This Row],[% Giảm Giá]])</f>
        <v>228.4</v>
      </c>
      <c r="O329" s="6">
        <f>DAY(tblSale[[#This Row],[Ngày]])</f>
        <v>6</v>
      </c>
      <c r="P329" s="6" t="str">
        <f>TEXT(tblSale[[#This Row],[Ngày]],"MMM")</f>
        <v>Apr</v>
      </c>
      <c r="Q329" s="6">
        <f>YEAR(tblSale[[#This Row],[Ngày]])</f>
        <v>2024</v>
      </c>
    </row>
    <row r="330" spans="2:17" ht="14.25" customHeight="1" x14ac:dyDescent="0.25">
      <c r="B330" s="3">
        <v>45389</v>
      </c>
      <c r="C330" s="2" t="s">
        <v>63</v>
      </c>
      <c r="D330" s="2">
        <v>7</v>
      </c>
      <c r="E330" s="2" t="s">
        <v>114</v>
      </c>
      <c r="F330" s="2" t="s">
        <v>111</v>
      </c>
      <c r="G330" s="2">
        <v>0</v>
      </c>
      <c r="H330" s="4" t="str">
        <f>VLOOKUP(tblSale[[#This Row],[Mã SP]],tblData[#All],2,0)</f>
        <v>Sản phẩm 26</v>
      </c>
      <c r="I330" s="4" t="str">
        <f>VLOOKUP(tblSale[[#This Row],[Mã SP]],tblData[#All],3,0)</f>
        <v>Danh Mục 04</v>
      </c>
      <c r="J330" s="4" t="str">
        <f>VLOOKUP(tblSale[[#This Row],[Mã SP]],tblData[#All],4,0)</f>
        <v>m</v>
      </c>
      <c r="K330" s="4">
        <f>VLOOKUP(tblSale[[#This Row],[Mã SP]],tblData[#All],5,0)</f>
        <v>18</v>
      </c>
      <c r="L330" s="4">
        <f>VLOOKUP(tblSale[[#This Row],[Mã SP]],tblData[#All],6,0)</f>
        <v>24.66</v>
      </c>
      <c r="M330" s="6">
        <f>tblSale[[#This Row],[Số Lượng]]*tblSale[[#This Row],[Giá Mua]]</f>
        <v>126</v>
      </c>
      <c r="N330" s="6">
        <f>tblSale[[#This Row],[Số Lượng]]*tblSale[[#This Row],[Giá Bán]]*(100%-tblSale[[#This Row],[% Giảm Giá]])</f>
        <v>172.62</v>
      </c>
      <c r="O330" s="6">
        <f>DAY(tblSale[[#This Row],[Ngày]])</f>
        <v>7</v>
      </c>
      <c r="P330" s="6" t="str">
        <f>TEXT(tblSale[[#This Row],[Ngày]],"MMM")</f>
        <v>Apr</v>
      </c>
      <c r="Q330" s="6">
        <f>YEAR(tblSale[[#This Row],[Ngày]])</f>
        <v>2024</v>
      </c>
    </row>
    <row r="331" spans="2:17" ht="14.25" customHeight="1" x14ac:dyDescent="0.25">
      <c r="B331" s="3">
        <v>45391</v>
      </c>
      <c r="C331" s="2" t="s">
        <v>91</v>
      </c>
      <c r="D331" s="2">
        <v>12</v>
      </c>
      <c r="E331" s="2" t="s">
        <v>110</v>
      </c>
      <c r="F331" s="2" t="s">
        <v>113</v>
      </c>
      <c r="G331" s="2">
        <v>0</v>
      </c>
      <c r="H331" s="4" t="str">
        <f>VLOOKUP(tblSale[[#This Row],[Mã SP]],tblData[#All],2,0)</f>
        <v>Sản phẩm 39</v>
      </c>
      <c r="I331" s="4" t="str">
        <f>VLOOKUP(tblSale[[#This Row],[Mã SP]],tblData[#All],3,0)</f>
        <v>Danh Mục 05</v>
      </c>
      <c r="J331" s="4" t="str">
        <f>VLOOKUP(tblSale[[#This Row],[Mã SP]],tblData[#All],4,0)</f>
        <v>m</v>
      </c>
      <c r="K331" s="4">
        <f>VLOOKUP(tblSale[[#This Row],[Mã SP]],tblData[#All],5,0)</f>
        <v>36</v>
      </c>
      <c r="L331" s="4">
        <f>VLOOKUP(tblSale[[#This Row],[Mã SP]],tblData[#All],6,0)</f>
        <v>43.55</v>
      </c>
      <c r="M331" s="6">
        <f>tblSale[[#This Row],[Số Lượng]]*tblSale[[#This Row],[Giá Mua]]</f>
        <v>432</v>
      </c>
      <c r="N331" s="6">
        <f>tblSale[[#This Row],[Số Lượng]]*tblSale[[#This Row],[Giá Bán]]*(100%-tblSale[[#This Row],[% Giảm Giá]])</f>
        <v>522.59999999999991</v>
      </c>
      <c r="O331" s="6">
        <f>DAY(tblSale[[#This Row],[Ngày]])</f>
        <v>9</v>
      </c>
      <c r="P331" s="6" t="str">
        <f>TEXT(tblSale[[#This Row],[Ngày]],"MMM")</f>
        <v>Apr</v>
      </c>
      <c r="Q331" s="6">
        <f>YEAR(tblSale[[#This Row],[Ngày]])</f>
        <v>2024</v>
      </c>
    </row>
    <row r="332" spans="2:17" ht="14.25" customHeight="1" x14ac:dyDescent="0.25">
      <c r="B332" s="3">
        <v>45391</v>
      </c>
      <c r="C332" s="2" t="s">
        <v>10</v>
      </c>
      <c r="D332" s="2">
        <v>9</v>
      </c>
      <c r="E332" s="2" t="s">
        <v>112</v>
      </c>
      <c r="F332" s="2" t="s">
        <v>111</v>
      </c>
      <c r="G332" s="2">
        <v>0</v>
      </c>
      <c r="H332" s="4" t="str">
        <f>VLOOKUP(tblSale[[#This Row],[Mã SP]],tblData[#All],2,0)</f>
        <v>Sản phẩm 02</v>
      </c>
      <c r="I332" s="4" t="str">
        <f>VLOOKUP(tblSale[[#This Row],[Mã SP]],tblData[#All],3,0)</f>
        <v>Danh Mục 01</v>
      </c>
      <c r="J332" s="4" t="str">
        <f>VLOOKUP(tblSale[[#This Row],[Mã SP]],tblData[#All],4,0)</f>
        <v>Kg</v>
      </c>
      <c r="K332" s="4">
        <f>VLOOKUP(tblSale[[#This Row],[Mã SP]],tblData[#All],5,0)</f>
        <v>104</v>
      </c>
      <c r="L332" s="4">
        <f>VLOOKUP(tblSale[[#This Row],[Mã SP]],tblData[#All],6,0)</f>
        <v>138.80000000000001</v>
      </c>
      <c r="M332" s="6">
        <f>tblSale[[#This Row],[Số Lượng]]*tblSale[[#This Row],[Giá Mua]]</f>
        <v>936</v>
      </c>
      <c r="N332" s="6">
        <f>tblSale[[#This Row],[Số Lượng]]*tblSale[[#This Row],[Giá Bán]]*(100%-tblSale[[#This Row],[% Giảm Giá]])</f>
        <v>1249.2</v>
      </c>
      <c r="O332" s="6">
        <f>DAY(tblSale[[#This Row],[Ngày]])</f>
        <v>9</v>
      </c>
      <c r="P332" s="6" t="str">
        <f>TEXT(tblSale[[#This Row],[Ngày]],"MMM")</f>
        <v>Apr</v>
      </c>
      <c r="Q332" s="6">
        <f>YEAR(tblSale[[#This Row],[Ngày]])</f>
        <v>2024</v>
      </c>
    </row>
    <row r="333" spans="2:17" ht="14.25" customHeight="1" x14ac:dyDescent="0.25">
      <c r="B333" s="3">
        <v>45395</v>
      </c>
      <c r="C333" s="2" t="s">
        <v>42</v>
      </c>
      <c r="D333" s="2">
        <v>14</v>
      </c>
      <c r="E333" s="2" t="s">
        <v>110</v>
      </c>
      <c r="F333" s="2" t="s">
        <v>111</v>
      </c>
      <c r="G333" s="2">
        <v>0</v>
      </c>
      <c r="H333" s="4" t="str">
        <f>VLOOKUP(tblSale[[#This Row],[Mã SP]],tblData[#All],2,0)</f>
        <v>Sản phẩm 16</v>
      </c>
      <c r="I333" s="4" t="str">
        <f>VLOOKUP(tblSale[[#This Row],[Mã SP]],tblData[#All],3,0)</f>
        <v>Danh Mục 02</v>
      </c>
      <c r="J333" s="4" t="str">
        <f>VLOOKUP(tblSale[[#This Row],[Mã SP]],tblData[#All],4,0)</f>
        <v>m</v>
      </c>
      <c r="K333" s="4">
        <f>VLOOKUP(tblSale[[#This Row],[Mã SP]],tblData[#All],5,0)</f>
        <v>13</v>
      </c>
      <c r="L333" s="4">
        <f>VLOOKUP(tblSale[[#This Row],[Mã SP]],tblData[#All],6,0)</f>
        <v>16.64</v>
      </c>
      <c r="M333" s="6">
        <f>tblSale[[#This Row],[Số Lượng]]*tblSale[[#This Row],[Giá Mua]]</f>
        <v>182</v>
      </c>
      <c r="N333" s="6">
        <f>tblSale[[#This Row],[Số Lượng]]*tblSale[[#This Row],[Giá Bán]]*(100%-tblSale[[#This Row],[% Giảm Giá]])</f>
        <v>232.96</v>
      </c>
      <c r="O333" s="6">
        <f>DAY(tblSale[[#This Row],[Ngày]])</f>
        <v>13</v>
      </c>
      <c r="P333" s="6" t="str">
        <f>TEXT(tblSale[[#This Row],[Ngày]],"MMM")</f>
        <v>Apr</v>
      </c>
      <c r="Q333" s="6">
        <f>YEAR(tblSale[[#This Row],[Ngày]])</f>
        <v>2024</v>
      </c>
    </row>
    <row r="334" spans="2:17" ht="14.25" customHeight="1" x14ac:dyDescent="0.25">
      <c r="B334" s="3">
        <v>45400</v>
      </c>
      <c r="C334" s="2" t="s">
        <v>95</v>
      </c>
      <c r="D334" s="2">
        <v>9</v>
      </c>
      <c r="E334" s="2" t="s">
        <v>114</v>
      </c>
      <c r="F334" s="2" t="s">
        <v>113</v>
      </c>
      <c r="G334" s="2">
        <v>0</v>
      </c>
      <c r="H334" s="4" t="str">
        <f>VLOOKUP(tblSale[[#This Row],[Mã SP]],tblData[#All],2,0)</f>
        <v>Sản phẩm 41</v>
      </c>
      <c r="I334" s="4" t="str">
        <f>VLOOKUP(tblSale[[#This Row],[Mã SP]],tblData[#All],3,0)</f>
        <v>Danh Mục 05</v>
      </c>
      <c r="J334" s="4" t="str">
        <f>VLOOKUP(tblSale[[#This Row],[Mã SP]],tblData[#All],4,0)</f>
        <v>Chiếc</v>
      </c>
      <c r="K334" s="4">
        <f>VLOOKUP(tblSale[[#This Row],[Mã SP]],tblData[#All],5,0)</f>
        <v>133</v>
      </c>
      <c r="L334" s="4">
        <f>VLOOKUP(tblSale[[#This Row],[Mã SP]],tblData[#All],6,0)</f>
        <v>181.88</v>
      </c>
      <c r="M334" s="6">
        <f>tblSale[[#This Row],[Số Lượng]]*tblSale[[#This Row],[Giá Mua]]</f>
        <v>1197</v>
      </c>
      <c r="N334" s="6">
        <f>tblSale[[#This Row],[Số Lượng]]*tblSale[[#This Row],[Giá Bán]]*(100%-tblSale[[#This Row],[% Giảm Giá]])</f>
        <v>1636.92</v>
      </c>
      <c r="O334" s="6">
        <f>DAY(tblSale[[#This Row],[Ngày]])</f>
        <v>18</v>
      </c>
      <c r="P334" s="6" t="str">
        <f>TEXT(tblSale[[#This Row],[Ngày]],"MMM")</f>
        <v>Apr</v>
      </c>
      <c r="Q334" s="6">
        <f>YEAR(tblSale[[#This Row],[Ngày]])</f>
        <v>2024</v>
      </c>
    </row>
    <row r="335" spans="2:17" ht="14.25" customHeight="1" x14ac:dyDescent="0.25">
      <c r="B335" s="3">
        <v>45402</v>
      </c>
      <c r="C335" s="2" t="s">
        <v>46</v>
      </c>
      <c r="D335" s="2">
        <v>2</v>
      </c>
      <c r="E335" s="2" t="s">
        <v>110</v>
      </c>
      <c r="F335" s="2" t="s">
        <v>111</v>
      </c>
      <c r="G335" s="2">
        <v>0</v>
      </c>
      <c r="H335" s="4" t="str">
        <f>VLOOKUP(tblSale[[#This Row],[Mã SP]],tblData[#All],2,0)</f>
        <v>Sản phẩm 18</v>
      </c>
      <c r="I335" s="4" t="str">
        <f>VLOOKUP(tblSale[[#This Row],[Mã SP]],tblData[#All],3,0)</f>
        <v>Danh Mục 02</v>
      </c>
      <c r="J335" s="4" t="str">
        <f>VLOOKUP(tblSale[[#This Row],[Mã SP]],tblData[#All],4,0)</f>
        <v>m</v>
      </c>
      <c r="K335" s="4">
        <f>VLOOKUP(tblSale[[#This Row],[Mã SP]],tblData[#All],5,0)</f>
        <v>37</v>
      </c>
      <c r="L335" s="4">
        <f>VLOOKUP(tblSale[[#This Row],[Mã SP]],tblData[#All],6,0)</f>
        <v>47.21</v>
      </c>
      <c r="M335" s="6">
        <f>tblSale[[#This Row],[Số Lượng]]*tblSale[[#This Row],[Giá Mua]]</f>
        <v>74</v>
      </c>
      <c r="N335" s="6">
        <f>tblSale[[#This Row],[Số Lượng]]*tblSale[[#This Row],[Giá Bán]]*(100%-tblSale[[#This Row],[% Giảm Giá]])</f>
        <v>94.42</v>
      </c>
      <c r="O335" s="6">
        <f>DAY(tblSale[[#This Row],[Ngày]])</f>
        <v>20</v>
      </c>
      <c r="P335" s="6" t="str">
        <f>TEXT(tblSale[[#This Row],[Ngày]],"MMM")</f>
        <v>Apr</v>
      </c>
      <c r="Q335" s="6">
        <f>YEAR(tblSale[[#This Row],[Ngày]])</f>
        <v>2024</v>
      </c>
    </row>
    <row r="336" spans="2:17" ht="14.25" customHeight="1" x14ac:dyDescent="0.25">
      <c r="B336" s="3">
        <v>45402</v>
      </c>
      <c r="C336" s="2" t="s">
        <v>34</v>
      </c>
      <c r="D336" s="2">
        <v>4</v>
      </c>
      <c r="E336" s="2" t="s">
        <v>114</v>
      </c>
      <c r="F336" s="2" t="s">
        <v>111</v>
      </c>
      <c r="G336" s="2">
        <v>0</v>
      </c>
      <c r="H336" s="4" t="str">
        <f>VLOOKUP(tblSale[[#This Row],[Mã SP]],tblData[#All],2,0)</f>
        <v>Sản phẩm 12</v>
      </c>
      <c r="I336" s="4" t="str">
        <f>VLOOKUP(tblSale[[#This Row],[Mã SP]],tblData[#All],3,0)</f>
        <v>Danh Mục 02</v>
      </c>
      <c r="J336" s="4" t="str">
        <f>VLOOKUP(tblSale[[#This Row],[Mã SP]],tblData[#All],4,0)</f>
        <v>Kg</v>
      </c>
      <c r="K336" s="4">
        <f>VLOOKUP(tblSale[[#This Row],[Mã SP]],tblData[#All],5,0)</f>
        <v>76</v>
      </c>
      <c r="L336" s="4">
        <f>VLOOKUP(tblSale[[#This Row],[Mã SP]],tblData[#All],6,0)</f>
        <v>94.17</v>
      </c>
      <c r="M336" s="6">
        <f>tblSale[[#This Row],[Số Lượng]]*tblSale[[#This Row],[Giá Mua]]</f>
        <v>304</v>
      </c>
      <c r="N336" s="6">
        <f>tblSale[[#This Row],[Số Lượng]]*tblSale[[#This Row],[Giá Bán]]*(100%-tblSale[[#This Row],[% Giảm Giá]])</f>
        <v>376.68</v>
      </c>
      <c r="O336" s="6">
        <f>DAY(tblSale[[#This Row],[Ngày]])</f>
        <v>20</v>
      </c>
      <c r="P336" s="6" t="str">
        <f>TEXT(tblSale[[#This Row],[Ngày]],"MMM")</f>
        <v>Apr</v>
      </c>
      <c r="Q336" s="6">
        <f>YEAR(tblSale[[#This Row],[Ngày]])</f>
        <v>2024</v>
      </c>
    </row>
    <row r="337" spans="2:17" ht="14.25" customHeight="1" x14ac:dyDescent="0.25">
      <c r="B337" s="3">
        <v>45403</v>
      </c>
      <c r="C337" s="2" t="s">
        <v>72</v>
      </c>
      <c r="D337" s="2">
        <v>2</v>
      </c>
      <c r="E337" s="2" t="s">
        <v>114</v>
      </c>
      <c r="F337" s="2" t="s">
        <v>113</v>
      </c>
      <c r="G337" s="2">
        <v>0</v>
      </c>
      <c r="H337" s="4" t="str">
        <f>VLOOKUP(tblSale[[#This Row],[Mã SP]],tblData[#All],2,0)</f>
        <v>Sản phẩm 30</v>
      </c>
      <c r="I337" s="4" t="str">
        <f>VLOOKUP(tblSale[[#This Row],[Mã SP]],tblData[#All],3,0)</f>
        <v>Danh Mục 04</v>
      </c>
      <c r="J337" s="4" t="str">
        <f>VLOOKUP(tblSale[[#This Row],[Mã SP]],tblData[#All],4,0)</f>
        <v>Chiếc</v>
      </c>
      <c r="K337" s="4">
        <f>VLOOKUP(tblSale[[#This Row],[Mã SP]],tblData[#All],5,0)</f>
        <v>152</v>
      </c>
      <c r="L337" s="4">
        <f>VLOOKUP(tblSale[[#This Row],[Mã SP]],tblData[#All],6,0)</f>
        <v>199.28</v>
      </c>
      <c r="M337" s="6">
        <f>tblSale[[#This Row],[Số Lượng]]*tblSale[[#This Row],[Giá Mua]]</f>
        <v>304</v>
      </c>
      <c r="N337" s="6">
        <f>tblSale[[#This Row],[Số Lượng]]*tblSale[[#This Row],[Giá Bán]]*(100%-tblSale[[#This Row],[% Giảm Giá]])</f>
        <v>398.56</v>
      </c>
      <c r="O337" s="6">
        <f>DAY(tblSale[[#This Row],[Ngày]])</f>
        <v>21</v>
      </c>
      <c r="P337" s="6" t="str">
        <f>TEXT(tblSale[[#This Row],[Ngày]],"MMM")</f>
        <v>Apr</v>
      </c>
      <c r="Q337" s="6">
        <f>YEAR(tblSale[[#This Row],[Ngày]])</f>
        <v>2024</v>
      </c>
    </row>
    <row r="338" spans="2:17" ht="14.25" customHeight="1" x14ac:dyDescent="0.25">
      <c r="B338" s="3">
        <v>45403</v>
      </c>
      <c r="C338" s="2" t="s">
        <v>63</v>
      </c>
      <c r="D338" s="2">
        <v>14</v>
      </c>
      <c r="E338" s="2" t="s">
        <v>112</v>
      </c>
      <c r="F338" s="2" t="s">
        <v>111</v>
      </c>
      <c r="G338" s="2">
        <v>0</v>
      </c>
      <c r="H338" s="4" t="str">
        <f>VLOOKUP(tblSale[[#This Row],[Mã SP]],tblData[#All],2,0)</f>
        <v>Sản phẩm 26</v>
      </c>
      <c r="I338" s="4" t="str">
        <f>VLOOKUP(tblSale[[#This Row],[Mã SP]],tblData[#All],3,0)</f>
        <v>Danh Mục 04</v>
      </c>
      <c r="J338" s="4" t="str">
        <f>VLOOKUP(tblSale[[#This Row],[Mã SP]],tblData[#All],4,0)</f>
        <v>m</v>
      </c>
      <c r="K338" s="4">
        <f>VLOOKUP(tblSale[[#This Row],[Mã SP]],tblData[#All],5,0)</f>
        <v>18</v>
      </c>
      <c r="L338" s="4">
        <f>VLOOKUP(tblSale[[#This Row],[Mã SP]],tblData[#All],6,0)</f>
        <v>24.66</v>
      </c>
      <c r="M338" s="6">
        <f>tblSale[[#This Row],[Số Lượng]]*tblSale[[#This Row],[Giá Mua]]</f>
        <v>252</v>
      </c>
      <c r="N338" s="6">
        <f>tblSale[[#This Row],[Số Lượng]]*tblSale[[#This Row],[Giá Bán]]*(100%-tblSale[[#This Row],[% Giảm Giá]])</f>
        <v>345.24</v>
      </c>
      <c r="O338" s="6">
        <f>DAY(tblSale[[#This Row],[Ngày]])</f>
        <v>21</v>
      </c>
      <c r="P338" s="6" t="str">
        <f>TEXT(tblSale[[#This Row],[Ngày]],"MMM")</f>
        <v>Apr</v>
      </c>
      <c r="Q338" s="6">
        <f>YEAR(tblSale[[#This Row],[Ngày]])</f>
        <v>2024</v>
      </c>
    </row>
    <row r="339" spans="2:17" ht="14.25" customHeight="1" x14ac:dyDescent="0.25">
      <c r="B339" s="3">
        <v>45405</v>
      </c>
      <c r="C339" s="2" t="s">
        <v>101</v>
      </c>
      <c r="D339" s="2">
        <v>15</v>
      </c>
      <c r="E339" s="2" t="s">
        <v>112</v>
      </c>
      <c r="F339" s="2" t="s">
        <v>111</v>
      </c>
      <c r="G339" s="2">
        <v>0</v>
      </c>
      <c r="H339" s="4" t="str">
        <f>VLOOKUP(tblSale[[#This Row],[Mã SP]],tblData[#All],2,0)</f>
        <v>Sản phẩm 44</v>
      </c>
      <c r="I339" s="4" t="str">
        <f>VLOOKUP(tblSale[[#This Row],[Mã SP]],tblData[#All],3,0)</f>
        <v>Danh Mục 05</v>
      </c>
      <c r="J339" s="4" t="str">
        <f>VLOOKUP(tblSale[[#This Row],[Mã SP]],tblData[#All],4,0)</f>
        <v>Kg</v>
      </c>
      <c r="K339" s="4">
        <f>VLOOKUP(tblSale[[#This Row],[Mã SP]],tblData[#All],5,0)</f>
        <v>76</v>
      </c>
      <c r="L339" s="4">
        <f>VLOOKUP(tblSale[[#This Row],[Mã SP]],tblData[#All],6,0)</f>
        <v>83.08</v>
      </c>
      <c r="M339" s="6">
        <f>tblSale[[#This Row],[Số Lượng]]*tblSale[[#This Row],[Giá Mua]]</f>
        <v>1140</v>
      </c>
      <c r="N339" s="6">
        <f>tblSale[[#This Row],[Số Lượng]]*tblSale[[#This Row],[Giá Bán]]*(100%-tblSale[[#This Row],[% Giảm Giá]])</f>
        <v>1246.2</v>
      </c>
      <c r="O339" s="6">
        <f>DAY(tblSale[[#This Row],[Ngày]])</f>
        <v>23</v>
      </c>
      <c r="P339" s="6" t="str">
        <f>TEXT(tblSale[[#This Row],[Ngày]],"MMM")</f>
        <v>Apr</v>
      </c>
      <c r="Q339" s="6">
        <f>YEAR(tblSale[[#This Row],[Ngày]])</f>
        <v>2024</v>
      </c>
    </row>
    <row r="340" spans="2:17" ht="14.25" customHeight="1" x14ac:dyDescent="0.25">
      <c r="B340" s="3">
        <v>45406</v>
      </c>
      <c r="C340" s="2" t="s">
        <v>80</v>
      </c>
      <c r="D340" s="2">
        <v>4</v>
      </c>
      <c r="E340" s="2" t="s">
        <v>114</v>
      </c>
      <c r="F340" s="2" t="s">
        <v>111</v>
      </c>
      <c r="G340" s="2">
        <v>0</v>
      </c>
      <c r="H340" s="4" t="str">
        <f>VLOOKUP(tblSale[[#This Row],[Mã SP]],tblData[#All],2,0)</f>
        <v>Sản phẩm 34</v>
      </c>
      <c r="I340" s="4" t="str">
        <f>VLOOKUP(tblSale[[#This Row],[Mã SP]],tblData[#All],3,0)</f>
        <v>Danh Mục 04</v>
      </c>
      <c r="J340" s="4" t="str">
        <f>VLOOKUP(tblSale[[#This Row],[Mã SP]],tblData[#All],4,0)</f>
        <v>Cái</v>
      </c>
      <c r="K340" s="4">
        <f>VLOOKUP(tblSale[[#This Row],[Mã SP]],tblData[#All],5,0)</f>
        <v>57</v>
      </c>
      <c r="L340" s="4">
        <f>VLOOKUP(tblSale[[#This Row],[Mã SP]],tblData[#All],6,0)</f>
        <v>56.3</v>
      </c>
      <c r="M340" s="6">
        <f>tblSale[[#This Row],[Số Lượng]]*tblSale[[#This Row],[Giá Mua]]</f>
        <v>228</v>
      </c>
      <c r="N340" s="6">
        <f>tblSale[[#This Row],[Số Lượng]]*tblSale[[#This Row],[Giá Bán]]*(100%-tblSale[[#This Row],[% Giảm Giá]])</f>
        <v>225.2</v>
      </c>
      <c r="O340" s="6">
        <f>DAY(tblSale[[#This Row],[Ngày]])</f>
        <v>24</v>
      </c>
      <c r="P340" s="6" t="str">
        <f>TEXT(tblSale[[#This Row],[Ngày]],"MMM")</f>
        <v>Apr</v>
      </c>
      <c r="Q340" s="6">
        <f>YEAR(tblSale[[#This Row],[Ngày]])</f>
        <v>2024</v>
      </c>
    </row>
    <row r="341" spans="2:17" ht="14.25" customHeight="1" x14ac:dyDescent="0.25">
      <c r="B341" s="3">
        <v>45407</v>
      </c>
      <c r="C341" s="2" t="s">
        <v>14</v>
      </c>
      <c r="D341" s="2">
        <v>9</v>
      </c>
      <c r="E341" s="2" t="s">
        <v>114</v>
      </c>
      <c r="F341" s="2" t="s">
        <v>113</v>
      </c>
      <c r="G341" s="2">
        <v>0</v>
      </c>
      <c r="H341" s="4" t="str">
        <f>VLOOKUP(tblSale[[#This Row],[Mã SP]],tblData[#All],2,0)</f>
        <v>Sản phẩm 04</v>
      </c>
      <c r="I341" s="4" t="str">
        <f>VLOOKUP(tblSale[[#This Row],[Mã SP]],tblData[#All],3,0)</f>
        <v>Danh Mục 01</v>
      </c>
      <c r="J341" s="4" t="str">
        <f>VLOOKUP(tblSale[[#This Row],[Mã SP]],tblData[#All],4,0)</f>
        <v>Cái</v>
      </c>
      <c r="K341" s="4">
        <f>VLOOKUP(tblSale[[#This Row],[Mã SP]],tblData[#All],5,0)</f>
        <v>42</v>
      </c>
      <c r="L341" s="4">
        <f>VLOOKUP(tblSale[[#This Row],[Mã SP]],tblData[#All],6,0)</f>
        <v>47.84</v>
      </c>
      <c r="M341" s="6">
        <f>tblSale[[#This Row],[Số Lượng]]*tblSale[[#This Row],[Giá Mua]]</f>
        <v>378</v>
      </c>
      <c r="N341" s="6">
        <f>tblSale[[#This Row],[Số Lượng]]*tblSale[[#This Row],[Giá Bán]]*(100%-tblSale[[#This Row],[% Giảm Giá]])</f>
        <v>430.56000000000006</v>
      </c>
      <c r="O341" s="6">
        <f>DAY(tblSale[[#This Row],[Ngày]])</f>
        <v>25</v>
      </c>
      <c r="P341" s="6" t="str">
        <f>TEXT(tblSale[[#This Row],[Ngày]],"MMM")</f>
        <v>Apr</v>
      </c>
      <c r="Q341" s="6">
        <f>YEAR(tblSale[[#This Row],[Ngày]])</f>
        <v>2024</v>
      </c>
    </row>
    <row r="342" spans="2:17" ht="14.25" customHeight="1" x14ac:dyDescent="0.25">
      <c r="B342" s="3">
        <v>45407</v>
      </c>
      <c r="C342" s="2" t="s">
        <v>12</v>
      </c>
      <c r="D342" s="2">
        <v>8</v>
      </c>
      <c r="E342" s="2" t="s">
        <v>112</v>
      </c>
      <c r="F342" s="2" t="s">
        <v>111</v>
      </c>
      <c r="G342" s="2">
        <v>0</v>
      </c>
      <c r="H342" s="4" t="str">
        <f>VLOOKUP(tblSale[[#This Row],[Mã SP]],tblData[#All],2,0)</f>
        <v>Sản phẩm 03</v>
      </c>
      <c r="I342" s="4" t="str">
        <f>VLOOKUP(tblSale[[#This Row],[Mã SP]],tblData[#All],3,0)</f>
        <v>Danh Mục 01</v>
      </c>
      <c r="J342" s="4" t="str">
        <f>VLOOKUP(tblSale[[#This Row],[Mã SP]],tblData[#All],4,0)</f>
        <v>Kg</v>
      </c>
      <c r="K342" s="4">
        <f>VLOOKUP(tblSale[[#This Row],[Mã SP]],tblData[#All],5,0)</f>
        <v>74</v>
      </c>
      <c r="L342" s="4">
        <f>VLOOKUP(tblSale[[#This Row],[Mã SP]],tblData[#All],6,0)</f>
        <v>80.94</v>
      </c>
      <c r="M342" s="6">
        <f>tblSale[[#This Row],[Số Lượng]]*tblSale[[#This Row],[Giá Mua]]</f>
        <v>592</v>
      </c>
      <c r="N342" s="6">
        <f>tblSale[[#This Row],[Số Lượng]]*tblSale[[#This Row],[Giá Bán]]*(100%-tblSale[[#This Row],[% Giảm Giá]])</f>
        <v>647.52</v>
      </c>
      <c r="O342" s="6">
        <f>DAY(tblSale[[#This Row],[Ngày]])</f>
        <v>25</v>
      </c>
      <c r="P342" s="6" t="str">
        <f>TEXT(tblSale[[#This Row],[Ngày]],"MMM")</f>
        <v>Apr</v>
      </c>
      <c r="Q342" s="6">
        <f>YEAR(tblSale[[#This Row],[Ngày]])</f>
        <v>2024</v>
      </c>
    </row>
    <row r="343" spans="2:17" ht="14.25" customHeight="1" x14ac:dyDescent="0.25">
      <c r="B343" s="3">
        <v>45408</v>
      </c>
      <c r="C343" s="2" t="s">
        <v>66</v>
      </c>
      <c r="D343" s="2">
        <v>2</v>
      </c>
      <c r="E343" s="2" t="s">
        <v>114</v>
      </c>
      <c r="F343" s="2" t="s">
        <v>113</v>
      </c>
      <c r="G343" s="2">
        <v>0</v>
      </c>
      <c r="H343" s="4" t="str">
        <f>VLOOKUP(tblSale[[#This Row],[Mã SP]],tblData[#All],2,0)</f>
        <v>Sản phẩm 27</v>
      </c>
      <c r="I343" s="4" t="str">
        <f>VLOOKUP(tblSale[[#This Row],[Mã SP]],tblData[#All],3,0)</f>
        <v>Danh Mục 04</v>
      </c>
      <c r="J343" s="4" t="str">
        <f>VLOOKUP(tblSale[[#This Row],[Mã SP]],tblData[#All],4,0)</f>
        <v>Cái</v>
      </c>
      <c r="K343" s="4">
        <f>VLOOKUP(tblSale[[#This Row],[Mã SP]],tblData[#All],5,0)</f>
        <v>48</v>
      </c>
      <c r="L343" s="4">
        <f>VLOOKUP(tblSale[[#This Row],[Mã SP]],tblData[#All],6,0)</f>
        <v>55.120000000000005</v>
      </c>
      <c r="M343" s="6">
        <f>tblSale[[#This Row],[Số Lượng]]*tblSale[[#This Row],[Giá Mua]]</f>
        <v>96</v>
      </c>
      <c r="N343" s="6">
        <f>tblSale[[#This Row],[Số Lượng]]*tblSale[[#This Row],[Giá Bán]]*(100%-tblSale[[#This Row],[% Giảm Giá]])</f>
        <v>110.24000000000001</v>
      </c>
      <c r="O343" s="6">
        <f>DAY(tblSale[[#This Row],[Ngày]])</f>
        <v>26</v>
      </c>
      <c r="P343" s="6" t="str">
        <f>TEXT(tblSale[[#This Row],[Ngày]],"MMM")</f>
        <v>Apr</v>
      </c>
      <c r="Q343" s="6">
        <f>YEAR(tblSale[[#This Row],[Ngày]])</f>
        <v>2024</v>
      </c>
    </row>
    <row r="344" spans="2:17" ht="14.25" customHeight="1" x14ac:dyDescent="0.25">
      <c r="B344" s="3">
        <v>45410</v>
      </c>
      <c r="C344" s="2" t="s">
        <v>38</v>
      </c>
      <c r="D344" s="2">
        <v>14</v>
      </c>
      <c r="E344" s="2" t="s">
        <v>114</v>
      </c>
      <c r="F344" s="2" t="s">
        <v>113</v>
      </c>
      <c r="G344" s="2">
        <v>0</v>
      </c>
      <c r="H344" s="4" t="str">
        <f>VLOOKUP(tblSale[[#This Row],[Mã SP]],tblData[#All],2,0)</f>
        <v>Sản phẩm 14</v>
      </c>
      <c r="I344" s="4" t="str">
        <f>VLOOKUP(tblSale[[#This Row],[Mã SP]],tblData[#All],3,0)</f>
        <v>Danh Mục 02</v>
      </c>
      <c r="J344" s="4" t="str">
        <f>VLOOKUP(tblSale[[#This Row],[Mã SP]],tblData[#All],4,0)</f>
        <v>Kg</v>
      </c>
      <c r="K344" s="4">
        <f>VLOOKUP(tblSale[[#This Row],[Mã SP]],tblData[#All],5,0)</f>
        <v>113</v>
      </c>
      <c r="L344" s="4">
        <f>VLOOKUP(tblSale[[#This Row],[Mã SP]],tblData[#All],6,0)</f>
        <v>143.72</v>
      </c>
      <c r="M344" s="6">
        <f>tblSale[[#This Row],[Số Lượng]]*tblSale[[#This Row],[Giá Mua]]</f>
        <v>1582</v>
      </c>
      <c r="N344" s="6">
        <f>tblSale[[#This Row],[Số Lượng]]*tblSale[[#This Row],[Giá Bán]]*(100%-tblSale[[#This Row],[% Giảm Giá]])</f>
        <v>2012.08</v>
      </c>
      <c r="O344" s="6">
        <f>DAY(tblSale[[#This Row],[Ngày]])</f>
        <v>28</v>
      </c>
      <c r="P344" s="6" t="str">
        <f>TEXT(tblSale[[#This Row],[Ngày]],"MMM")</f>
        <v>Apr</v>
      </c>
      <c r="Q344" s="6">
        <f>YEAR(tblSale[[#This Row],[Ngày]])</f>
        <v>2024</v>
      </c>
    </row>
    <row r="345" spans="2:17" ht="14.25" customHeight="1" x14ac:dyDescent="0.25">
      <c r="B345" s="3">
        <v>45412</v>
      </c>
      <c r="C345" s="2" t="s">
        <v>42</v>
      </c>
      <c r="D345" s="2">
        <v>13</v>
      </c>
      <c r="E345" s="2" t="s">
        <v>112</v>
      </c>
      <c r="F345" s="2" t="s">
        <v>111</v>
      </c>
      <c r="G345" s="2">
        <v>0</v>
      </c>
      <c r="H345" s="4" t="str">
        <f>VLOOKUP(tblSale[[#This Row],[Mã SP]],tblData[#All],2,0)</f>
        <v>Sản phẩm 16</v>
      </c>
      <c r="I345" s="4" t="str">
        <f>VLOOKUP(tblSale[[#This Row],[Mã SP]],tblData[#All],3,0)</f>
        <v>Danh Mục 02</v>
      </c>
      <c r="J345" s="4" t="str">
        <f>VLOOKUP(tblSale[[#This Row],[Mã SP]],tblData[#All],4,0)</f>
        <v>m</v>
      </c>
      <c r="K345" s="4">
        <f>VLOOKUP(tblSale[[#This Row],[Mã SP]],tblData[#All],5,0)</f>
        <v>13</v>
      </c>
      <c r="L345" s="4">
        <f>VLOOKUP(tblSale[[#This Row],[Mã SP]],tblData[#All],6,0)</f>
        <v>16.64</v>
      </c>
      <c r="M345" s="6">
        <f>tblSale[[#This Row],[Số Lượng]]*tblSale[[#This Row],[Giá Mua]]</f>
        <v>169</v>
      </c>
      <c r="N345" s="6">
        <f>tblSale[[#This Row],[Số Lượng]]*tblSale[[#This Row],[Giá Bán]]*(100%-tblSale[[#This Row],[% Giảm Giá]])</f>
        <v>216.32</v>
      </c>
      <c r="O345" s="6">
        <f>DAY(tblSale[[#This Row],[Ngày]])</f>
        <v>30</v>
      </c>
      <c r="P345" s="6" t="str">
        <f>TEXT(tblSale[[#This Row],[Ngày]],"MMM")</f>
        <v>Apr</v>
      </c>
      <c r="Q345" s="6">
        <f>YEAR(tblSale[[#This Row],[Ngày]])</f>
        <v>2024</v>
      </c>
    </row>
    <row r="346" spans="2:17" ht="14.25" customHeight="1" x14ac:dyDescent="0.25">
      <c r="B346" s="3">
        <v>45412</v>
      </c>
      <c r="C346" s="2" t="s">
        <v>66</v>
      </c>
      <c r="D346" s="2">
        <v>8</v>
      </c>
      <c r="E346" s="2" t="s">
        <v>114</v>
      </c>
      <c r="F346" s="2" t="s">
        <v>111</v>
      </c>
      <c r="G346" s="2">
        <v>0</v>
      </c>
      <c r="H346" s="4" t="str">
        <f>VLOOKUP(tblSale[[#This Row],[Mã SP]],tblData[#All],2,0)</f>
        <v>Sản phẩm 27</v>
      </c>
      <c r="I346" s="4" t="str">
        <f>VLOOKUP(tblSale[[#This Row],[Mã SP]],tblData[#All],3,0)</f>
        <v>Danh Mục 04</v>
      </c>
      <c r="J346" s="4" t="str">
        <f>VLOOKUP(tblSale[[#This Row],[Mã SP]],tblData[#All],4,0)</f>
        <v>Cái</v>
      </c>
      <c r="K346" s="4">
        <f>VLOOKUP(tblSale[[#This Row],[Mã SP]],tblData[#All],5,0)</f>
        <v>48</v>
      </c>
      <c r="L346" s="4">
        <f>VLOOKUP(tblSale[[#This Row],[Mã SP]],tblData[#All],6,0)</f>
        <v>55.120000000000005</v>
      </c>
      <c r="M346" s="6">
        <f>tblSale[[#This Row],[Số Lượng]]*tblSale[[#This Row],[Giá Mua]]</f>
        <v>384</v>
      </c>
      <c r="N346" s="6">
        <f>tblSale[[#This Row],[Số Lượng]]*tblSale[[#This Row],[Giá Bán]]*(100%-tblSale[[#This Row],[% Giảm Giá]])</f>
        <v>440.96000000000004</v>
      </c>
      <c r="O346" s="6">
        <f>DAY(tblSale[[#This Row],[Ngày]])</f>
        <v>30</v>
      </c>
      <c r="P346" s="6" t="str">
        <f>TEXT(tblSale[[#This Row],[Ngày]],"MMM")</f>
        <v>Apr</v>
      </c>
      <c r="Q346" s="6">
        <f>YEAR(tblSale[[#This Row],[Ngày]])</f>
        <v>2024</v>
      </c>
    </row>
    <row r="347" spans="2:17" ht="14.25" customHeight="1" x14ac:dyDescent="0.25">
      <c r="B347" s="3">
        <v>45413</v>
      </c>
      <c r="C347" s="2" t="s">
        <v>80</v>
      </c>
      <c r="D347" s="2">
        <v>9</v>
      </c>
      <c r="E347" s="2" t="s">
        <v>110</v>
      </c>
      <c r="F347" s="2" t="s">
        <v>111</v>
      </c>
      <c r="G347" s="2">
        <v>0</v>
      </c>
      <c r="H347" s="4" t="str">
        <f>VLOOKUP(tblSale[[#This Row],[Mã SP]],tblData[#All],2,0)</f>
        <v>Sản phẩm 34</v>
      </c>
      <c r="I347" s="4" t="str">
        <f>VLOOKUP(tblSale[[#This Row],[Mã SP]],tblData[#All],3,0)</f>
        <v>Danh Mục 04</v>
      </c>
      <c r="J347" s="4" t="str">
        <f>VLOOKUP(tblSale[[#This Row],[Mã SP]],tblData[#All],4,0)</f>
        <v>Cái</v>
      </c>
      <c r="K347" s="4">
        <f>VLOOKUP(tblSale[[#This Row],[Mã SP]],tblData[#All],5,0)</f>
        <v>57</v>
      </c>
      <c r="L347" s="4">
        <f>VLOOKUP(tblSale[[#This Row],[Mã SP]],tblData[#All],6,0)</f>
        <v>56.3</v>
      </c>
      <c r="M347" s="6">
        <f>tblSale[[#This Row],[Số Lượng]]*tblSale[[#This Row],[Giá Mua]]</f>
        <v>513</v>
      </c>
      <c r="N347" s="6">
        <f>tblSale[[#This Row],[Số Lượng]]*tblSale[[#This Row],[Giá Bán]]*(100%-tblSale[[#This Row],[% Giảm Giá]])</f>
        <v>506.7</v>
      </c>
      <c r="O347" s="6">
        <f>DAY(tblSale[[#This Row],[Ngày]])</f>
        <v>1</v>
      </c>
      <c r="P347" s="6" t="str">
        <f>TEXT(tblSale[[#This Row],[Ngày]],"MMM")</f>
        <v>May</v>
      </c>
      <c r="Q347" s="6">
        <f>YEAR(tblSale[[#This Row],[Ngày]])</f>
        <v>2024</v>
      </c>
    </row>
    <row r="348" spans="2:17" ht="14.25" customHeight="1" x14ac:dyDescent="0.25">
      <c r="B348" s="3">
        <v>45413</v>
      </c>
      <c r="C348" s="2" t="s">
        <v>78</v>
      </c>
      <c r="D348" s="2">
        <v>6</v>
      </c>
      <c r="E348" s="2" t="s">
        <v>112</v>
      </c>
      <c r="F348" s="2" t="s">
        <v>111</v>
      </c>
      <c r="G348" s="2">
        <v>0</v>
      </c>
      <c r="H348" s="4" t="str">
        <f>VLOOKUP(tblSale[[#This Row],[Mã SP]],tblData[#All],2,0)</f>
        <v>Sản phẩm 33</v>
      </c>
      <c r="I348" s="4" t="str">
        <f>VLOOKUP(tblSale[[#This Row],[Mã SP]],tblData[#All],3,0)</f>
        <v>Danh Mục 04</v>
      </c>
      <c r="J348" s="4" t="str">
        <f>VLOOKUP(tblSale[[#This Row],[Mã SP]],tblData[#All],4,0)</f>
        <v>Kg</v>
      </c>
      <c r="K348" s="4">
        <f>VLOOKUP(tblSale[[#This Row],[Mã SP]],tblData[#All],5,0)</f>
        <v>95</v>
      </c>
      <c r="L348" s="4">
        <f>VLOOKUP(tblSale[[#This Row],[Mã SP]],tblData[#All],6,0)</f>
        <v>114.7</v>
      </c>
      <c r="M348" s="6">
        <f>tblSale[[#This Row],[Số Lượng]]*tblSale[[#This Row],[Giá Mua]]</f>
        <v>570</v>
      </c>
      <c r="N348" s="6">
        <f>tblSale[[#This Row],[Số Lượng]]*tblSale[[#This Row],[Giá Bán]]*(100%-tblSale[[#This Row],[% Giảm Giá]])</f>
        <v>688.2</v>
      </c>
      <c r="O348" s="6">
        <f>DAY(tblSale[[#This Row],[Ngày]])</f>
        <v>1</v>
      </c>
      <c r="P348" s="6" t="str">
        <f>TEXT(tblSale[[#This Row],[Ngày]],"MMM")</f>
        <v>May</v>
      </c>
      <c r="Q348" s="6">
        <f>YEAR(tblSale[[#This Row],[Ngày]])</f>
        <v>2024</v>
      </c>
    </row>
    <row r="349" spans="2:17" ht="14.25" customHeight="1" x14ac:dyDescent="0.25">
      <c r="B349" s="3">
        <v>45414</v>
      </c>
      <c r="C349" s="2" t="s">
        <v>36</v>
      </c>
      <c r="D349" s="2">
        <v>4</v>
      </c>
      <c r="E349" s="2" t="s">
        <v>112</v>
      </c>
      <c r="F349" s="2" t="s">
        <v>113</v>
      </c>
      <c r="G349" s="2">
        <v>0</v>
      </c>
      <c r="H349" s="4" t="str">
        <f>VLOOKUP(tblSale[[#This Row],[Mã SP]],tblData[#All],2,0)</f>
        <v>Sản phẩm 13</v>
      </c>
      <c r="I349" s="4" t="str">
        <f>VLOOKUP(tblSale[[#This Row],[Mã SP]],tblData[#All],3,0)</f>
        <v>Danh Mục 02</v>
      </c>
      <c r="J349" s="4" t="str">
        <f>VLOOKUP(tblSale[[#This Row],[Mã SP]],tblData[#All],4,0)</f>
        <v>Kg</v>
      </c>
      <c r="K349" s="4">
        <f>VLOOKUP(tblSale[[#This Row],[Mã SP]],tblData[#All],5,0)</f>
        <v>116</v>
      </c>
      <c r="L349" s="4">
        <f>VLOOKUP(tblSale[[#This Row],[Mã SP]],tblData[#All],6,0)</f>
        <v>120.08</v>
      </c>
      <c r="M349" s="6">
        <f>tblSale[[#This Row],[Số Lượng]]*tblSale[[#This Row],[Giá Mua]]</f>
        <v>464</v>
      </c>
      <c r="N349" s="6">
        <f>tblSale[[#This Row],[Số Lượng]]*tblSale[[#This Row],[Giá Bán]]*(100%-tblSale[[#This Row],[% Giảm Giá]])</f>
        <v>480.32</v>
      </c>
      <c r="O349" s="6">
        <f>DAY(tblSale[[#This Row],[Ngày]])</f>
        <v>2</v>
      </c>
      <c r="P349" s="6" t="str">
        <f>TEXT(tblSale[[#This Row],[Ngày]],"MMM")</f>
        <v>May</v>
      </c>
      <c r="Q349" s="6">
        <f>YEAR(tblSale[[#This Row],[Ngày]])</f>
        <v>2024</v>
      </c>
    </row>
    <row r="350" spans="2:17" ht="14.25" customHeight="1" x14ac:dyDescent="0.25">
      <c r="B350" s="3">
        <v>45416</v>
      </c>
      <c r="C350" s="2" t="s">
        <v>50</v>
      </c>
      <c r="D350" s="2">
        <v>10</v>
      </c>
      <c r="E350" s="2" t="s">
        <v>114</v>
      </c>
      <c r="F350" s="2" t="s">
        <v>111</v>
      </c>
      <c r="G350" s="2">
        <v>0</v>
      </c>
      <c r="H350" s="4" t="str">
        <f>VLOOKUP(tblSale[[#This Row],[Mã SP]],tblData[#All],2,0)</f>
        <v>Sản phẩm 20</v>
      </c>
      <c r="I350" s="4" t="str">
        <f>VLOOKUP(tblSale[[#This Row],[Mã SP]],tblData[#All],3,0)</f>
        <v>Danh Mục 03</v>
      </c>
      <c r="J350" s="4" t="str">
        <f>VLOOKUP(tblSale[[#This Row],[Mã SP]],tblData[#All],4,0)</f>
        <v>Cái</v>
      </c>
      <c r="K350" s="4">
        <f>VLOOKUP(tblSale[[#This Row],[Mã SP]],tblData[#All],5,0)</f>
        <v>64</v>
      </c>
      <c r="L350" s="4">
        <f>VLOOKUP(tblSale[[#This Row],[Mã SP]],tblData[#All],6,0)</f>
        <v>77.25</v>
      </c>
      <c r="M350" s="6">
        <f>tblSale[[#This Row],[Số Lượng]]*tblSale[[#This Row],[Giá Mua]]</f>
        <v>640</v>
      </c>
      <c r="N350" s="6">
        <f>tblSale[[#This Row],[Số Lượng]]*tblSale[[#This Row],[Giá Bán]]*(100%-tblSale[[#This Row],[% Giảm Giá]])</f>
        <v>772.5</v>
      </c>
      <c r="O350" s="6">
        <f>DAY(tblSale[[#This Row],[Ngày]])</f>
        <v>4</v>
      </c>
      <c r="P350" s="6" t="str">
        <f>TEXT(tblSale[[#This Row],[Ngày]],"MMM")</f>
        <v>May</v>
      </c>
      <c r="Q350" s="6">
        <f>YEAR(tblSale[[#This Row],[Ngày]])</f>
        <v>2024</v>
      </c>
    </row>
    <row r="351" spans="2:17" ht="14.25" customHeight="1" x14ac:dyDescent="0.25">
      <c r="B351" s="3">
        <v>45418</v>
      </c>
      <c r="C351" s="2" t="s">
        <v>80</v>
      </c>
      <c r="D351" s="2">
        <v>7</v>
      </c>
      <c r="E351" s="2" t="s">
        <v>114</v>
      </c>
      <c r="F351" s="2" t="s">
        <v>111</v>
      </c>
      <c r="G351" s="2">
        <v>0</v>
      </c>
      <c r="H351" s="4" t="str">
        <f>VLOOKUP(tblSale[[#This Row],[Mã SP]],tblData[#All],2,0)</f>
        <v>Sản phẩm 34</v>
      </c>
      <c r="I351" s="4" t="str">
        <f>VLOOKUP(tblSale[[#This Row],[Mã SP]],tblData[#All],3,0)</f>
        <v>Danh Mục 04</v>
      </c>
      <c r="J351" s="4" t="str">
        <f>VLOOKUP(tblSale[[#This Row],[Mã SP]],tblData[#All],4,0)</f>
        <v>Cái</v>
      </c>
      <c r="K351" s="4">
        <f>VLOOKUP(tblSale[[#This Row],[Mã SP]],tblData[#All],5,0)</f>
        <v>57</v>
      </c>
      <c r="L351" s="4">
        <f>VLOOKUP(tblSale[[#This Row],[Mã SP]],tblData[#All],6,0)</f>
        <v>56.3</v>
      </c>
      <c r="M351" s="6">
        <f>tblSale[[#This Row],[Số Lượng]]*tblSale[[#This Row],[Giá Mua]]</f>
        <v>399</v>
      </c>
      <c r="N351" s="6">
        <f>tblSale[[#This Row],[Số Lượng]]*tblSale[[#This Row],[Giá Bán]]*(100%-tblSale[[#This Row],[% Giảm Giá]])</f>
        <v>394.09999999999997</v>
      </c>
      <c r="O351" s="6">
        <f>DAY(tblSale[[#This Row],[Ngày]])</f>
        <v>6</v>
      </c>
      <c r="P351" s="6" t="str">
        <f>TEXT(tblSale[[#This Row],[Ngày]],"MMM")</f>
        <v>May</v>
      </c>
      <c r="Q351" s="6">
        <f>YEAR(tblSale[[#This Row],[Ngày]])</f>
        <v>2024</v>
      </c>
    </row>
    <row r="352" spans="2:17" ht="14.25" customHeight="1" x14ac:dyDescent="0.25">
      <c r="B352" s="3">
        <v>45419</v>
      </c>
      <c r="C352" s="2" t="s">
        <v>40</v>
      </c>
      <c r="D352" s="2">
        <v>4</v>
      </c>
      <c r="E352" s="2" t="s">
        <v>112</v>
      </c>
      <c r="F352" s="2" t="s">
        <v>113</v>
      </c>
      <c r="G352" s="2">
        <v>0</v>
      </c>
      <c r="H352" s="4" t="str">
        <f>VLOOKUP(tblSale[[#This Row],[Mã SP]],tblData[#All],2,0)</f>
        <v>Sản phẩm 15</v>
      </c>
      <c r="I352" s="4" t="str">
        <f>VLOOKUP(tblSale[[#This Row],[Mã SP]],tblData[#All],3,0)</f>
        <v>Danh Mục 02</v>
      </c>
      <c r="J352" s="4" t="str">
        <f>VLOOKUP(tblSale[[#This Row],[Mã SP]],tblData[#All],4,0)</f>
        <v>m</v>
      </c>
      <c r="K352" s="4">
        <f>VLOOKUP(tblSale[[#This Row],[Mã SP]],tblData[#All],5,0)</f>
        <v>12</v>
      </c>
      <c r="L352" s="4">
        <f>VLOOKUP(tblSale[[#This Row],[Mã SP]],tblData[#All],6,0)</f>
        <v>15.719999999999999</v>
      </c>
      <c r="M352" s="6">
        <f>tblSale[[#This Row],[Số Lượng]]*tblSale[[#This Row],[Giá Mua]]</f>
        <v>48</v>
      </c>
      <c r="N352" s="6">
        <f>tblSale[[#This Row],[Số Lượng]]*tblSale[[#This Row],[Giá Bán]]*(100%-tblSale[[#This Row],[% Giảm Giá]])</f>
        <v>62.879999999999995</v>
      </c>
      <c r="O352" s="6">
        <f>DAY(tblSale[[#This Row],[Ngày]])</f>
        <v>7</v>
      </c>
      <c r="P352" s="6" t="str">
        <f>TEXT(tblSale[[#This Row],[Ngày]],"MMM")</f>
        <v>May</v>
      </c>
      <c r="Q352" s="6">
        <f>YEAR(tblSale[[#This Row],[Ngày]])</f>
        <v>2024</v>
      </c>
    </row>
    <row r="353" spans="2:17" ht="14.25" customHeight="1" x14ac:dyDescent="0.25">
      <c r="B353" s="3">
        <v>45419</v>
      </c>
      <c r="C353" s="2" t="s">
        <v>66</v>
      </c>
      <c r="D353" s="2">
        <v>1</v>
      </c>
      <c r="E353" s="2" t="s">
        <v>112</v>
      </c>
      <c r="F353" s="2" t="s">
        <v>111</v>
      </c>
      <c r="G353" s="2">
        <v>0</v>
      </c>
      <c r="H353" s="4" t="str">
        <f>VLOOKUP(tblSale[[#This Row],[Mã SP]],tblData[#All],2,0)</f>
        <v>Sản phẩm 27</v>
      </c>
      <c r="I353" s="4" t="str">
        <f>VLOOKUP(tblSale[[#This Row],[Mã SP]],tblData[#All],3,0)</f>
        <v>Danh Mục 04</v>
      </c>
      <c r="J353" s="4" t="str">
        <f>VLOOKUP(tblSale[[#This Row],[Mã SP]],tblData[#All],4,0)</f>
        <v>Cái</v>
      </c>
      <c r="K353" s="4">
        <f>VLOOKUP(tblSale[[#This Row],[Mã SP]],tblData[#All],5,0)</f>
        <v>48</v>
      </c>
      <c r="L353" s="4">
        <f>VLOOKUP(tblSale[[#This Row],[Mã SP]],tblData[#All],6,0)</f>
        <v>55.120000000000005</v>
      </c>
      <c r="M353" s="6">
        <f>tblSale[[#This Row],[Số Lượng]]*tblSale[[#This Row],[Giá Mua]]</f>
        <v>48</v>
      </c>
      <c r="N353" s="6">
        <f>tblSale[[#This Row],[Số Lượng]]*tblSale[[#This Row],[Giá Bán]]*(100%-tblSale[[#This Row],[% Giảm Giá]])</f>
        <v>55.120000000000005</v>
      </c>
      <c r="O353" s="6">
        <f>DAY(tblSale[[#This Row],[Ngày]])</f>
        <v>7</v>
      </c>
      <c r="P353" s="6" t="str">
        <f>TEXT(tblSale[[#This Row],[Ngày]],"MMM")</f>
        <v>May</v>
      </c>
      <c r="Q353" s="6">
        <f>YEAR(tblSale[[#This Row],[Ngày]])</f>
        <v>2024</v>
      </c>
    </row>
    <row r="354" spans="2:17" ht="14.25" customHeight="1" x14ac:dyDescent="0.25">
      <c r="B354" s="3">
        <v>45420</v>
      </c>
      <c r="C354" s="2" t="s">
        <v>55</v>
      </c>
      <c r="D354" s="2">
        <v>7</v>
      </c>
      <c r="E354" s="2" t="s">
        <v>112</v>
      </c>
      <c r="F354" s="2" t="s">
        <v>111</v>
      </c>
      <c r="G354" s="2">
        <v>0</v>
      </c>
      <c r="H354" s="4" t="str">
        <f>VLOOKUP(tblSale[[#This Row],[Mã SP]],tblData[#All],2,0)</f>
        <v>Sản phẩm 22</v>
      </c>
      <c r="I354" s="4" t="str">
        <f>VLOOKUP(tblSale[[#This Row],[Mã SP]],tblData[#All],3,0)</f>
        <v>Danh Mục 03</v>
      </c>
      <c r="J354" s="4" t="str">
        <f>VLOOKUP(tblSale[[#This Row],[Mã SP]],tblData[#All],4,0)</f>
        <v>Chiếc</v>
      </c>
      <c r="K354" s="4">
        <f>VLOOKUP(tblSale[[#This Row],[Mã SP]],tblData[#All],5,0)</f>
        <v>127</v>
      </c>
      <c r="L354" s="4">
        <f>VLOOKUP(tblSale[[#This Row],[Mã SP]],tblData[#All],6,0)</f>
        <v>135.57</v>
      </c>
      <c r="M354" s="6">
        <f>tblSale[[#This Row],[Số Lượng]]*tblSale[[#This Row],[Giá Mua]]</f>
        <v>889</v>
      </c>
      <c r="N354" s="6">
        <f>tblSale[[#This Row],[Số Lượng]]*tblSale[[#This Row],[Giá Bán]]*(100%-tblSale[[#This Row],[% Giảm Giá]])</f>
        <v>948.99</v>
      </c>
      <c r="O354" s="6">
        <f>DAY(tblSale[[#This Row],[Ngày]])</f>
        <v>8</v>
      </c>
      <c r="P354" s="6" t="str">
        <f>TEXT(tblSale[[#This Row],[Ngày]],"MMM")</f>
        <v>May</v>
      </c>
      <c r="Q354" s="6">
        <f>YEAR(tblSale[[#This Row],[Ngày]])</f>
        <v>2024</v>
      </c>
    </row>
    <row r="355" spans="2:17" ht="14.25" customHeight="1" x14ac:dyDescent="0.25">
      <c r="B355" s="3">
        <v>45421</v>
      </c>
      <c r="C355" s="2" t="s">
        <v>44</v>
      </c>
      <c r="D355" s="2">
        <v>12</v>
      </c>
      <c r="E355" s="2" t="s">
        <v>110</v>
      </c>
      <c r="F355" s="2" t="s">
        <v>113</v>
      </c>
      <c r="G355" s="2">
        <v>0</v>
      </c>
      <c r="H355" s="4" t="str">
        <f>VLOOKUP(tblSale[[#This Row],[Mã SP]],tblData[#All],2,0)</f>
        <v>Sản phẩm 17</v>
      </c>
      <c r="I355" s="4" t="str">
        <f>VLOOKUP(tblSale[[#This Row],[Mã SP]],tblData[#All],3,0)</f>
        <v>Danh Mục 02</v>
      </c>
      <c r="J355" s="4" t="str">
        <f>VLOOKUP(tblSale[[#This Row],[Mã SP]],tblData[#All],4,0)</f>
        <v>Chiếc</v>
      </c>
      <c r="K355" s="4">
        <f>VLOOKUP(tblSale[[#This Row],[Mã SP]],tblData[#All],5,0)</f>
        <v>133</v>
      </c>
      <c r="L355" s="4">
        <f>VLOOKUP(tblSale[[#This Row],[Mã SP]],tblData[#All],6,0)</f>
        <v>158.78</v>
      </c>
      <c r="M355" s="6">
        <f>tblSale[[#This Row],[Số Lượng]]*tblSale[[#This Row],[Giá Mua]]</f>
        <v>1596</v>
      </c>
      <c r="N355" s="6">
        <f>tblSale[[#This Row],[Số Lượng]]*tblSale[[#This Row],[Giá Bán]]*(100%-tblSale[[#This Row],[% Giảm Giá]])</f>
        <v>1905.3600000000001</v>
      </c>
      <c r="O355" s="6">
        <f>DAY(tblSale[[#This Row],[Ngày]])</f>
        <v>9</v>
      </c>
      <c r="P355" s="6" t="str">
        <f>TEXT(tblSale[[#This Row],[Ngày]],"MMM")</f>
        <v>May</v>
      </c>
      <c r="Q355" s="6">
        <f>YEAR(tblSale[[#This Row],[Ngày]])</f>
        <v>2024</v>
      </c>
    </row>
    <row r="356" spans="2:17" ht="14.25" customHeight="1" x14ac:dyDescent="0.25">
      <c r="B356" s="3">
        <v>45422</v>
      </c>
      <c r="C356" s="2" t="s">
        <v>26</v>
      </c>
      <c r="D356" s="2">
        <v>6</v>
      </c>
      <c r="E356" s="2" t="s">
        <v>114</v>
      </c>
      <c r="F356" s="2" t="s">
        <v>111</v>
      </c>
      <c r="G356" s="2">
        <v>0</v>
      </c>
      <c r="H356" s="4" t="str">
        <f>VLOOKUP(tblSale[[#This Row],[Mã SP]],tblData[#All],2,0)</f>
        <v>Sản phẩm 09</v>
      </c>
      <c r="I356" s="4" t="str">
        <f>VLOOKUP(tblSale[[#This Row],[Mã SP]],tblData[#All],3,0)</f>
        <v>Danh Mục 01</v>
      </c>
      <c r="J356" s="4" t="str">
        <f>VLOOKUP(tblSale[[#This Row],[Mã SP]],tblData[#All],4,0)</f>
        <v>m</v>
      </c>
      <c r="K356" s="4">
        <f>VLOOKUP(tblSale[[#This Row],[Mã SP]],tblData[#All],5,0)</f>
        <v>6</v>
      </c>
      <c r="L356" s="4">
        <f>VLOOKUP(tblSale[[#This Row],[Mã SP]],tblData[#All],6,0)</f>
        <v>7.8599999999999994</v>
      </c>
      <c r="M356" s="6">
        <f>tblSale[[#This Row],[Số Lượng]]*tblSale[[#This Row],[Giá Mua]]</f>
        <v>36</v>
      </c>
      <c r="N356" s="6">
        <f>tblSale[[#This Row],[Số Lượng]]*tblSale[[#This Row],[Giá Bán]]*(100%-tblSale[[#This Row],[% Giảm Giá]])</f>
        <v>47.16</v>
      </c>
      <c r="O356" s="6">
        <f>DAY(tblSale[[#This Row],[Ngày]])</f>
        <v>10</v>
      </c>
      <c r="P356" s="6" t="str">
        <f>TEXT(tblSale[[#This Row],[Ngày]],"MMM")</f>
        <v>May</v>
      </c>
      <c r="Q356" s="6">
        <f>YEAR(tblSale[[#This Row],[Ngày]])</f>
        <v>2024</v>
      </c>
    </row>
    <row r="357" spans="2:17" ht="14.25" customHeight="1" x14ac:dyDescent="0.25">
      <c r="B357" s="3">
        <v>45424</v>
      </c>
      <c r="C357" s="2" t="s">
        <v>32</v>
      </c>
      <c r="D357" s="2">
        <v>7</v>
      </c>
      <c r="E357" s="2" t="s">
        <v>112</v>
      </c>
      <c r="F357" s="2" t="s">
        <v>113</v>
      </c>
      <c r="G357" s="2">
        <v>0</v>
      </c>
      <c r="H357" s="4" t="str">
        <f>VLOOKUP(tblSale[[#This Row],[Mã SP]],tblData[#All],2,0)</f>
        <v>Sản phẩm 11</v>
      </c>
      <c r="I357" s="4" t="str">
        <f>VLOOKUP(tblSale[[#This Row],[Mã SP]],tblData[#All],3,0)</f>
        <v>Danh Mục 02</v>
      </c>
      <c r="J357" s="4" t="str">
        <f>VLOOKUP(tblSale[[#This Row],[Mã SP]],tblData[#All],4,0)</f>
        <v>Cái</v>
      </c>
      <c r="K357" s="4">
        <f>VLOOKUP(tblSale[[#This Row],[Mã SP]],tblData[#All],5,0)</f>
        <v>43</v>
      </c>
      <c r="L357" s="4">
        <f>VLOOKUP(tblSale[[#This Row],[Mã SP]],tblData[#All],6,0)</f>
        <v>48.4</v>
      </c>
      <c r="M357" s="6">
        <f>tblSale[[#This Row],[Số Lượng]]*tblSale[[#This Row],[Giá Mua]]</f>
        <v>301</v>
      </c>
      <c r="N357" s="6">
        <f>tblSale[[#This Row],[Số Lượng]]*tblSale[[#This Row],[Giá Bán]]*(100%-tblSale[[#This Row],[% Giảm Giá]])</f>
        <v>338.8</v>
      </c>
      <c r="O357" s="6">
        <f>DAY(tblSale[[#This Row],[Ngày]])</f>
        <v>12</v>
      </c>
      <c r="P357" s="6" t="str">
        <f>TEXT(tblSale[[#This Row],[Ngày]],"MMM")</f>
        <v>May</v>
      </c>
      <c r="Q357" s="6">
        <f>YEAR(tblSale[[#This Row],[Ngày]])</f>
        <v>2024</v>
      </c>
    </row>
    <row r="358" spans="2:17" ht="14.25" customHeight="1" x14ac:dyDescent="0.25">
      <c r="B358" s="3">
        <v>45425</v>
      </c>
      <c r="C358" s="2" t="s">
        <v>34</v>
      </c>
      <c r="D358" s="2">
        <v>5</v>
      </c>
      <c r="E358" s="2" t="s">
        <v>114</v>
      </c>
      <c r="F358" s="2" t="s">
        <v>111</v>
      </c>
      <c r="G358" s="2">
        <v>0</v>
      </c>
      <c r="H358" s="4" t="str">
        <f>VLOOKUP(tblSale[[#This Row],[Mã SP]],tblData[#All],2,0)</f>
        <v>Sản phẩm 12</v>
      </c>
      <c r="I358" s="4" t="str">
        <f>VLOOKUP(tblSale[[#This Row],[Mã SP]],tblData[#All],3,0)</f>
        <v>Danh Mục 02</v>
      </c>
      <c r="J358" s="4" t="str">
        <f>VLOOKUP(tblSale[[#This Row],[Mã SP]],tblData[#All],4,0)</f>
        <v>Kg</v>
      </c>
      <c r="K358" s="4">
        <f>VLOOKUP(tblSale[[#This Row],[Mã SP]],tblData[#All],5,0)</f>
        <v>76</v>
      </c>
      <c r="L358" s="4">
        <f>VLOOKUP(tblSale[[#This Row],[Mã SP]],tblData[#All],6,0)</f>
        <v>94.17</v>
      </c>
      <c r="M358" s="6">
        <f>tblSale[[#This Row],[Số Lượng]]*tblSale[[#This Row],[Giá Mua]]</f>
        <v>380</v>
      </c>
      <c r="N358" s="6">
        <f>tblSale[[#This Row],[Số Lượng]]*tblSale[[#This Row],[Giá Bán]]*(100%-tblSale[[#This Row],[% Giảm Giá]])</f>
        <v>470.85</v>
      </c>
      <c r="O358" s="6">
        <f>DAY(tblSale[[#This Row],[Ngày]])</f>
        <v>13</v>
      </c>
      <c r="P358" s="6" t="str">
        <f>TEXT(tblSale[[#This Row],[Ngày]],"MMM")</f>
        <v>May</v>
      </c>
      <c r="Q358" s="6">
        <f>YEAR(tblSale[[#This Row],[Ngày]])</f>
        <v>2024</v>
      </c>
    </row>
    <row r="359" spans="2:17" ht="14.25" customHeight="1" x14ac:dyDescent="0.25">
      <c r="B359" s="3">
        <v>45426</v>
      </c>
      <c r="C359" s="2" t="s">
        <v>24</v>
      </c>
      <c r="D359" s="2">
        <v>14</v>
      </c>
      <c r="E359" s="2" t="s">
        <v>114</v>
      </c>
      <c r="F359" s="2" t="s">
        <v>113</v>
      </c>
      <c r="G359" s="2">
        <v>0</v>
      </c>
      <c r="H359" s="4" t="str">
        <f>VLOOKUP(tblSale[[#This Row],[Mã SP]],tblData[#All],2,0)</f>
        <v>Sản phẩm 08</v>
      </c>
      <c r="I359" s="4" t="str">
        <f>VLOOKUP(tblSale[[#This Row],[Mã SP]],tblData[#All],3,0)</f>
        <v>Danh Mục 01</v>
      </c>
      <c r="J359" s="4" t="str">
        <f>VLOOKUP(tblSale[[#This Row],[Mã SP]],tblData[#All],4,0)</f>
        <v>Kg</v>
      </c>
      <c r="K359" s="4">
        <f>VLOOKUP(tblSale[[#This Row],[Mã SP]],tblData[#All],5,0)</f>
        <v>87</v>
      </c>
      <c r="L359" s="4">
        <f>VLOOKUP(tblSale[[#This Row],[Mã SP]],tblData[#All],6,0)</f>
        <v>92.62</v>
      </c>
      <c r="M359" s="6">
        <f>tblSale[[#This Row],[Số Lượng]]*tblSale[[#This Row],[Giá Mua]]</f>
        <v>1218</v>
      </c>
      <c r="N359" s="6">
        <f>tblSale[[#This Row],[Số Lượng]]*tblSale[[#This Row],[Giá Bán]]*(100%-tblSale[[#This Row],[% Giảm Giá]])</f>
        <v>1296.68</v>
      </c>
      <c r="O359" s="6">
        <f>DAY(tblSale[[#This Row],[Ngày]])</f>
        <v>14</v>
      </c>
      <c r="P359" s="6" t="str">
        <f>TEXT(tblSale[[#This Row],[Ngày]],"MMM")</f>
        <v>May</v>
      </c>
      <c r="Q359" s="6">
        <f>YEAR(tblSale[[#This Row],[Ngày]])</f>
        <v>2024</v>
      </c>
    </row>
    <row r="360" spans="2:17" ht="14.25" customHeight="1" x14ac:dyDescent="0.25">
      <c r="B360" s="3">
        <v>45427</v>
      </c>
      <c r="C360" s="2" t="s">
        <v>50</v>
      </c>
      <c r="D360" s="2">
        <v>5</v>
      </c>
      <c r="E360" s="2" t="s">
        <v>112</v>
      </c>
      <c r="F360" s="2" t="s">
        <v>111</v>
      </c>
      <c r="G360" s="2">
        <v>0</v>
      </c>
      <c r="H360" s="4" t="str">
        <f>VLOOKUP(tblSale[[#This Row],[Mã SP]],tblData[#All],2,0)</f>
        <v>Sản phẩm 20</v>
      </c>
      <c r="I360" s="4" t="str">
        <f>VLOOKUP(tblSale[[#This Row],[Mã SP]],tblData[#All],3,0)</f>
        <v>Danh Mục 03</v>
      </c>
      <c r="J360" s="4" t="str">
        <f>VLOOKUP(tblSale[[#This Row],[Mã SP]],tblData[#All],4,0)</f>
        <v>Cái</v>
      </c>
      <c r="K360" s="4">
        <f>VLOOKUP(tblSale[[#This Row],[Mã SP]],tblData[#All],5,0)</f>
        <v>64</v>
      </c>
      <c r="L360" s="4">
        <f>VLOOKUP(tblSale[[#This Row],[Mã SP]],tblData[#All],6,0)</f>
        <v>77.25</v>
      </c>
      <c r="M360" s="6">
        <f>tblSale[[#This Row],[Số Lượng]]*tblSale[[#This Row],[Giá Mua]]</f>
        <v>320</v>
      </c>
      <c r="N360" s="6">
        <f>tblSale[[#This Row],[Số Lượng]]*tblSale[[#This Row],[Giá Bán]]*(100%-tblSale[[#This Row],[% Giảm Giá]])</f>
        <v>386.25</v>
      </c>
      <c r="O360" s="6">
        <f>DAY(tblSale[[#This Row],[Ngày]])</f>
        <v>15</v>
      </c>
      <c r="P360" s="6" t="str">
        <f>TEXT(tblSale[[#This Row],[Ngày]],"MMM")</f>
        <v>May</v>
      </c>
      <c r="Q360" s="6">
        <f>YEAR(tblSale[[#This Row],[Ngày]])</f>
        <v>2024</v>
      </c>
    </row>
    <row r="361" spans="2:17" ht="14.25" customHeight="1" x14ac:dyDescent="0.25">
      <c r="B361" s="3">
        <v>45428</v>
      </c>
      <c r="C361" s="2" t="s">
        <v>29</v>
      </c>
      <c r="D361" s="2">
        <v>13</v>
      </c>
      <c r="E361" s="2" t="s">
        <v>114</v>
      </c>
      <c r="F361" s="2" t="s">
        <v>113</v>
      </c>
      <c r="G361" s="2">
        <v>0</v>
      </c>
      <c r="H361" s="4" t="str">
        <f>VLOOKUP(tblSale[[#This Row],[Mã SP]],tblData[#All],2,0)</f>
        <v>Sản phẩm 10</v>
      </c>
      <c r="I361" s="4" t="str">
        <f>VLOOKUP(tblSale[[#This Row],[Mã SP]],tblData[#All],3,0)</f>
        <v>Danh Mục 02</v>
      </c>
      <c r="J361" s="4" t="str">
        <f>VLOOKUP(tblSale[[#This Row],[Mã SP]],tblData[#All],4,0)</f>
        <v>Chiếc</v>
      </c>
      <c r="K361" s="4">
        <f>VLOOKUP(tblSale[[#This Row],[Mã SP]],tblData[#All],5,0)</f>
        <v>147</v>
      </c>
      <c r="L361" s="4">
        <f>VLOOKUP(tblSale[[#This Row],[Mã SP]],tblData[#All],6,0)</f>
        <v>164.28</v>
      </c>
      <c r="M361" s="6">
        <f>tblSale[[#This Row],[Số Lượng]]*tblSale[[#This Row],[Giá Mua]]</f>
        <v>1911</v>
      </c>
      <c r="N361" s="6">
        <f>tblSale[[#This Row],[Số Lượng]]*tblSale[[#This Row],[Giá Bán]]*(100%-tblSale[[#This Row],[% Giảm Giá]])</f>
        <v>2135.64</v>
      </c>
      <c r="O361" s="6">
        <f>DAY(tblSale[[#This Row],[Ngày]])</f>
        <v>16</v>
      </c>
      <c r="P361" s="6" t="str">
        <f>TEXT(tblSale[[#This Row],[Ngày]],"MMM")</f>
        <v>May</v>
      </c>
      <c r="Q361" s="6">
        <f>YEAR(tblSale[[#This Row],[Ngày]])</f>
        <v>2024</v>
      </c>
    </row>
    <row r="362" spans="2:17" ht="14.25" customHeight="1" x14ac:dyDescent="0.25">
      <c r="B362" s="3">
        <v>45428</v>
      </c>
      <c r="C362" s="2" t="s">
        <v>74</v>
      </c>
      <c r="D362" s="2">
        <v>13</v>
      </c>
      <c r="E362" s="2" t="s">
        <v>112</v>
      </c>
      <c r="F362" s="2" t="s">
        <v>111</v>
      </c>
      <c r="G362" s="2">
        <v>0</v>
      </c>
      <c r="H362" s="4" t="str">
        <f>VLOOKUP(tblSale[[#This Row],[Mã SP]],tblData[#All],2,0)</f>
        <v>Sản phẩm 31</v>
      </c>
      <c r="I362" s="4" t="str">
        <f>VLOOKUP(tblSale[[#This Row],[Mã SP]],tblData[#All],3,0)</f>
        <v>Danh Mục 04</v>
      </c>
      <c r="J362" s="4" t="str">
        <f>VLOOKUP(tblSale[[#This Row],[Mã SP]],tblData[#All],4,0)</f>
        <v>Kg</v>
      </c>
      <c r="K362" s="4">
        <f>VLOOKUP(tblSale[[#This Row],[Mã SP]],tblData[#All],5,0)</f>
        <v>95</v>
      </c>
      <c r="L362" s="4">
        <f>VLOOKUP(tblSale[[#This Row],[Mã SP]],tblData[#All],6,0)</f>
        <v>106.16</v>
      </c>
      <c r="M362" s="6">
        <f>tblSale[[#This Row],[Số Lượng]]*tblSale[[#This Row],[Giá Mua]]</f>
        <v>1235</v>
      </c>
      <c r="N362" s="6">
        <f>tblSale[[#This Row],[Số Lượng]]*tblSale[[#This Row],[Giá Bán]]*(100%-tblSale[[#This Row],[% Giảm Giá]])</f>
        <v>1380.08</v>
      </c>
      <c r="O362" s="6">
        <f>DAY(tblSale[[#This Row],[Ngày]])</f>
        <v>16</v>
      </c>
      <c r="P362" s="6" t="str">
        <f>TEXT(tblSale[[#This Row],[Ngày]],"MMM")</f>
        <v>May</v>
      </c>
      <c r="Q362" s="6">
        <f>YEAR(tblSale[[#This Row],[Ngày]])</f>
        <v>2024</v>
      </c>
    </row>
    <row r="363" spans="2:17" ht="14.25" customHeight="1" x14ac:dyDescent="0.25">
      <c r="B363" s="3">
        <v>45429</v>
      </c>
      <c r="C363" s="2" t="s">
        <v>66</v>
      </c>
      <c r="D363" s="2">
        <v>8</v>
      </c>
      <c r="E363" s="2" t="s">
        <v>114</v>
      </c>
      <c r="F363" s="2" t="s">
        <v>113</v>
      </c>
      <c r="G363" s="2">
        <v>0</v>
      </c>
      <c r="H363" s="4" t="str">
        <f>VLOOKUP(tblSale[[#This Row],[Mã SP]],tblData[#All],2,0)</f>
        <v>Sản phẩm 27</v>
      </c>
      <c r="I363" s="4" t="str">
        <f>VLOOKUP(tblSale[[#This Row],[Mã SP]],tblData[#All],3,0)</f>
        <v>Danh Mục 04</v>
      </c>
      <c r="J363" s="4" t="str">
        <f>VLOOKUP(tblSale[[#This Row],[Mã SP]],tblData[#All],4,0)</f>
        <v>Cái</v>
      </c>
      <c r="K363" s="4">
        <f>VLOOKUP(tblSale[[#This Row],[Mã SP]],tblData[#All],5,0)</f>
        <v>48</v>
      </c>
      <c r="L363" s="4">
        <f>VLOOKUP(tblSale[[#This Row],[Mã SP]],tblData[#All],6,0)</f>
        <v>55.120000000000005</v>
      </c>
      <c r="M363" s="6">
        <f>tblSale[[#This Row],[Số Lượng]]*tblSale[[#This Row],[Giá Mua]]</f>
        <v>384</v>
      </c>
      <c r="N363" s="6">
        <f>tblSale[[#This Row],[Số Lượng]]*tblSale[[#This Row],[Giá Bán]]*(100%-tblSale[[#This Row],[% Giảm Giá]])</f>
        <v>440.96000000000004</v>
      </c>
      <c r="O363" s="6">
        <f>DAY(tblSale[[#This Row],[Ngày]])</f>
        <v>17</v>
      </c>
      <c r="P363" s="6" t="str">
        <f>TEXT(tblSale[[#This Row],[Ngày]],"MMM")</f>
        <v>May</v>
      </c>
      <c r="Q363" s="6">
        <f>YEAR(tblSale[[#This Row],[Ngày]])</f>
        <v>2024</v>
      </c>
    </row>
    <row r="364" spans="2:17" ht="14.25" customHeight="1" x14ac:dyDescent="0.25">
      <c r="B364" s="3">
        <v>45430</v>
      </c>
      <c r="C364" s="2" t="s">
        <v>66</v>
      </c>
      <c r="D364" s="2">
        <v>4</v>
      </c>
      <c r="E364" s="2" t="s">
        <v>110</v>
      </c>
      <c r="F364" s="2" t="s">
        <v>111</v>
      </c>
      <c r="G364" s="2">
        <v>0</v>
      </c>
      <c r="H364" s="4" t="str">
        <f>VLOOKUP(tblSale[[#This Row],[Mã SP]],tblData[#All],2,0)</f>
        <v>Sản phẩm 27</v>
      </c>
      <c r="I364" s="4" t="str">
        <f>VLOOKUP(tblSale[[#This Row],[Mã SP]],tblData[#All],3,0)</f>
        <v>Danh Mục 04</v>
      </c>
      <c r="J364" s="4" t="str">
        <f>VLOOKUP(tblSale[[#This Row],[Mã SP]],tblData[#All],4,0)</f>
        <v>Cái</v>
      </c>
      <c r="K364" s="4">
        <f>VLOOKUP(tblSale[[#This Row],[Mã SP]],tblData[#All],5,0)</f>
        <v>48</v>
      </c>
      <c r="L364" s="4">
        <f>VLOOKUP(tblSale[[#This Row],[Mã SP]],tblData[#All],6,0)</f>
        <v>55.120000000000005</v>
      </c>
      <c r="M364" s="6">
        <f>tblSale[[#This Row],[Số Lượng]]*tblSale[[#This Row],[Giá Mua]]</f>
        <v>192</v>
      </c>
      <c r="N364" s="6">
        <f>tblSale[[#This Row],[Số Lượng]]*tblSale[[#This Row],[Giá Bán]]*(100%-tblSale[[#This Row],[% Giảm Giá]])</f>
        <v>220.48000000000002</v>
      </c>
      <c r="O364" s="6">
        <f>DAY(tblSale[[#This Row],[Ngày]])</f>
        <v>18</v>
      </c>
      <c r="P364" s="6" t="str">
        <f>TEXT(tblSale[[#This Row],[Ngày]],"MMM")</f>
        <v>May</v>
      </c>
      <c r="Q364" s="6">
        <f>YEAR(tblSale[[#This Row],[Ngày]])</f>
        <v>2024</v>
      </c>
    </row>
    <row r="365" spans="2:17" ht="14.25" customHeight="1" x14ac:dyDescent="0.25">
      <c r="B365" s="3">
        <v>45430</v>
      </c>
      <c r="C365" s="2" t="s">
        <v>89</v>
      </c>
      <c r="D365" s="2">
        <v>8</v>
      </c>
      <c r="E365" s="2" t="s">
        <v>110</v>
      </c>
      <c r="F365" s="2" t="s">
        <v>111</v>
      </c>
      <c r="G365" s="2">
        <v>0</v>
      </c>
      <c r="H365" s="4" t="str">
        <f>VLOOKUP(tblSale[[#This Row],[Mã SP]],tblData[#All],2,0)</f>
        <v>Sản phẩm 38</v>
      </c>
      <c r="I365" s="4" t="str">
        <f>VLOOKUP(tblSale[[#This Row],[Mã SP]],tblData[#All],3,0)</f>
        <v>Danh Mục 05</v>
      </c>
      <c r="J365" s="4" t="str">
        <f>VLOOKUP(tblSale[[#This Row],[Mã SP]],tblData[#All],4,0)</f>
        <v>Kg</v>
      </c>
      <c r="K365" s="4">
        <f>VLOOKUP(tblSale[[#This Row],[Mã SP]],tblData[#All],5,0)</f>
        <v>75</v>
      </c>
      <c r="L365" s="4">
        <f>VLOOKUP(tblSale[[#This Row],[Mã SP]],tblData[#All],6,0)</f>
        <v>81.92</v>
      </c>
      <c r="M365" s="6">
        <f>tblSale[[#This Row],[Số Lượng]]*tblSale[[#This Row],[Giá Mua]]</f>
        <v>600</v>
      </c>
      <c r="N365" s="6">
        <f>tblSale[[#This Row],[Số Lượng]]*tblSale[[#This Row],[Giá Bán]]*(100%-tblSale[[#This Row],[% Giảm Giá]])</f>
        <v>655.36</v>
      </c>
      <c r="O365" s="6">
        <f>DAY(tblSale[[#This Row],[Ngày]])</f>
        <v>18</v>
      </c>
      <c r="P365" s="6" t="str">
        <f>TEXT(tblSale[[#This Row],[Ngày]],"MMM")</f>
        <v>May</v>
      </c>
      <c r="Q365" s="6">
        <f>YEAR(tblSale[[#This Row],[Ngày]])</f>
        <v>2024</v>
      </c>
    </row>
    <row r="366" spans="2:17" ht="14.25" customHeight="1" x14ac:dyDescent="0.25">
      <c r="B366" s="3">
        <v>45432</v>
      </c>
      <c r="C366" s="2" t="s">
        <v>101</v>
      </c>
      <c r="D366" s="2">
        <v>15</v>
      </c>
      <c r="E366" s="2" t="s">
        <v>112</v>
      </c>
      <c r="F366" s="2" t="s">
        <v>113</v>
      </c>
      <c r="G366" s="2">
        <v>0</v>
      </c>
      <c r="H366" s="4" t="str">
        <f>VLOOKUP(tblSale[[#This Row],[Mã SP]],tblData[#All],2,0)</f>
        <v>Sản phẩm 44</v>
      </c>
      <c r="I366" s="4" t="str">
        <f>VLOOKUP(tblSale[[#This Row],[Mã SP]],tblData[#All],3,0)</f>
        <v>Danh Mục 05</v>
      </c>
      <c r="J366" s="4" t="str">
        <f>VLOOKUP(tblSale[[#This Row],[Mã SP]],tblData[#All],4,0)</f>
        <v>Kg</v>
      </c>
      <c r="K366" s="4">
        <f>VLOOKUP(tblSale[[#This Row],[Mã SP]],tblData[#All],5,0)</f>
        <v>76</v>
      </c>
      <c r="L366" s="4">
        <f>VLOOKUP(tblSale[[#This Row],[Mã SP]],tblData[#All],6,0)</f>
        <v>83.08</v>
      </c>
      <c r="M366" s="6">
        <f>tblSale[[#This Row],[Số Lượng]]*tblSale[[#This Row],[Giá Mua]]</f>
        <v>1140</v>
      </c>
      <c r="N366" s="6">
        <f>tblSale[[#This Row],[Số Lượng]]*tblSale[[#This Row],[Giá Bán]]*(100%-tblSale[[#This Row],[% Giảm Giá]])</f>
        <v>1246.2</v>
      </c>
      <c r="O366" s="6">
        <f>DAY(tblSale[[#This Row],[Ngày]])</f>
        <v>20</v>
      </c>
      <c r="P366" s="6" t="str">
        <f>TEXT(tblSale[[#This Row],[Ngày]],"MMM")</f>
        <v>May</v>
      </c>
      <c r="Q366" s="6">
        <f>YEAR(tblSale[[#This Row],[Ngày]])</f>
        <v>2024</v>
      </c>
    </row>
    <row r="367" spans="2:17" ht="14.25" customHeight="1" x14ac:dyDescent="0.25">
      <c r="B367" s="3">
        <v>45434</v>
      </c>
      <c r="C367" s="2" t="s">
        <v>40</v>
      </c>
      <c r="D367" s="2">
        <v>12</v>
      </c>
      <c r="E367" s="2" t="s">
        <v>114</v>
      </c>
      <c r="F367" s="2" t="s">
        <v>111</v>
      </c>
      <c r="G367" s="2">
        <v>0</v>
      </c>
      <c r="H367" s="4" t="str">
        <f>VLOOKUP(tblSale[[#This Row],[Mã SP]],tblData[#All],2,0)</f>
        <v>Sản phẩm 15</v>
      </c>
      <c r="I367" s="4" t="str">
        <f>VLOOKUP(tblSale[[#This Row],[Mã SP]],tblData[#All],3,0)</f>
        <v>Danh Mục 02</v>
      </c>
      <c r="J367" s="4" t="str">
        <f>VLOOKUP(tblSale[[#This Row],[Mã SP]],tblData[#All],4,0)</f>
        <v>m</v>
      </c>
      <c r="K367" s="4">
        <f>VLOOKUP(tblSale[[#This Row],[Mã SP]],tblData[#All],5,0)</f>
        <v>12</v>
      </c>
      <c r="L367" s="4">
        <f>VLOOKUP(tblSale[[#This Row],[Mã SP]],tblData[#All],6,0)</f>
        <v>15.719999999999999</v>
      </c>
      <c r="M367" s="6">
        <f>tblSale[[#This Row],[Số Lượng]]*tblSale[[#This Row],[Giá Mua]]</f>
        <v>144</v>
      </c>
      <c r="N367" s="6">
        <f>tblSale[[#This Row],[Số Lượng]]*tblSale[[#This Row],[Giá Bán]]*(100%-tblSale[[#This Row],[% Giảm Giá]])</f>
        <v>188.64</v>
      </c>
      <c r="O367" s="6">
        <f>DAY(tblSale[[#This Row],[Ngày]])</f>
        <v>22</v>
      </c>
      <c r="P367" s="6" t="str">
        <f>TEXT(tblSale[[#This Row],[Ngày]],"MMM")</f>
        <v>May</v>
      </c>
      <c r="Q367" s="6">
        <f>YEAR(tblSale[[#This Row],[Ngày]])</f>
        <v>2024</v>
      </c>
    </row>
    <row r="368" spans="2:17" ht="14.25" customHeight="1" x14ac:dyDescent="0.25">
      <c r="B368" s="3">
        <v>45437</v>
      </c>
      <c r="C368" s="2" t="s">
        <v>10</v>
      </c>
      <c r="D368" s="2">
        <v>7</v>
      </c>
      <c r="E368" s="2" t="s">
        <v>112</v>
      </c>
      <c r="F368" s="2" t="s">
        <v>111</v>
      </c>
      <c r="G368" s="2">
        <v>0</v>
      </c>
      <c r="H368" s="4" t="str">
        <f>VLOOKUP(tblSale[[#This Row],[Mã SP]],tblData[#All],2,0)</f>
        <v>Sản phẩm 02</v>
      </c>
      <c r="I368" s="4" t="str">
        <f>VLOOKUP(tblSale[[#This Row],[Mã SP]],tblData[#All],3,0)</f>
        <v>Danh Mục 01</v>
      </c>
      <c r="J368" s="4" t="str">
        <f>VLOOKUP(tblSale[[#This Row],[Mã SP]],tblData[#All],4,0)</f>
        <v>Kg</v>
      </c>
      <c r="K368" s="4">
        <f>VLOOKUP(tblSale[[#This Row],[Mã SP]],tblData[#All],5,0)</f>
        <v>104</v>
      </c>
      <c r="L368" s="4">
        <f>VLOOKUP(tblSale[[#This Row],[Mã SP]],tblData[#All],6,0)</f>
        <v>138.80000000000001</v>
      </c>
      <c r="M368" s="6">
        <f>tblSale[[#This Row],[Số Lượng]]*tblSale[[#This Row],[Giá Mua]]</f>
        <v>728</v>
      </c>
      <c r="N368" s="6">
        <f>tblSale[[#This Row],[Số Lượng]]*tblSale[[#This Row],[Giá Bán]]*(100%-tblSale[[#This Row],[% Giảm Giá]])</f>
        <v>971.60000000000014</v>
      </c>
      <c r="O368" s="6">
        <f>DAY(tblSale[[#This Row],[Ngày]])</f>
        <v>25</v>
      </c>
      <c r="P368" s="6" t="str">
        <f>TEXT(tblSale[[#This Row],[Ngày]],"MMM")</f>
        <v>May</v>
      </c>
      <c r="Q368" s="6">
        <f>YEAR(tblSale[[#This Row],[Ngày]])</f>
        <v>2024</v>
      </c>
    </row>
    <row r="369" spans="2:17" ht="14.25" customHeight="1" x14ac:dyDescent="0.25">
      <c r="B369" s="3">
        <v>45438</v>
      </c>
      <c r="C369" s="2" t="s">
        <v>68</v>
      </c>
      <c r="D369" s="2">
        <v>2</v>
      </c>
      <c r="E369" s="2" t="s">
        <v>114</v>
      </c>
      <c r="F369" s="2" t="s">
        <v>111</v>
      </c>
      <c r="G369" s="2">
        <v>0</v>
      </c>
      <c r="H369" s="4" t="str">
        <f>VLOOKUP(tblSale[[#This Row],[Mã SP]],tblData[#All],2,0)</f>
        <v>Sản phẩm 28</v>
      </c>
      <c r="I369" s="4" t="str">
        <f>VLOOKUP(tblSale[[#This Row],[Mã SP]],tblData[#All],3,0)</f>
        <v>Danh Mục 04</v>
      </c>
      <c r="J369" s="4" t="str">
        <f>VLOOKUP(tblSale[[#This Row],[Mã SP]],tblData[#All],4,0)</f>
        <v>m</v>
      </c>
      <c r="K369" s="4">
        <f>VLOOKUP(tblSale[[#This Row],[Mã SP]],tblData[#All],5,0)</f>
        <v>37</v>
      </c>
      <c r="L369" s="4">
        <f>VLOOKUP(tblSale[[#This Row],[Mã SP]],tblData[#All],6,0)</f>
        <v>39.81</v>
      </c>
      <c r="M369" s="6">
        <f>tblSale[[#This Row],[Số Lượng]]*tblSale[[#This Row],[Giá Mua]]</f>
        <v>74</v>
      </c>
      <c r="N369" s="6">
        <f>tblSale[[#This Row],[Số Lượng]]*tblSale[[#This Row],[Giá Bán]]*(100%-tblSale[[#This Row],[% Giảm Giá]])</f>
        <v>79.62</v>
      </c>
      <c r="O369" s="6">
        <f>DAY(tblSale[[#This Row],[Ngày]])</f>
        <v>26</v>
      </c>
      <c r="P369" s="6" t="str">
        <f>TEXT(tblSale[[#This Row],[Ngày]],"MMM")</f>
        <v>May</v>
      </c>
      <c r="Q369" s="6">
        <f>YEAR(tblSale[[#This Row],[Ngày]])</f>
        <v>2024</v>
      </c>
    </row>
    <row r="370" spans="2:17" ht="14.25" customHeight="1" x14ac:dyDescent="0.25">
      <c r="B370" s="3">
        <v>45438</v>
      </c>
      <c r="C370" s="2" t="s">
        <v>66</v>
      </c>
      <c r="D370" s="2">
        <v>2</v>
      </c>
      <c r="E370" s="2" t="s">
        <v>112</v>
      </c>
      <c r="F370" s="2" t="s">
        <v>111</v>
      </c>
      <c r="G370" s="2">
        <v>0</v>
      </c>
      <c r="H370" s="4" t="str">
        <f>VLOOKUP(tblSale[[#This Row],[Mã SP]],tblData[#All],2,0)</f>
        <v>Sản phẩm 27</v>
      </c>
      <c r="I370" s="4" t="str">
        <f>VLOOKUP(tblSale[[#This Row],[Mã SP]],tblData[#All],3,0)</f>
        <v>Danh Mục 04</v>
      </c>
      <c r="J370" s="4" t="str">
        <f>VLOOKUP(tblSale[[#This Row],[Mã SP]],tblData[#All],4,0)</f>
        <v>Cái</v>
      </c>
      <c r="K370" s="4">
        <f>VLOOKUP(tblSale[[#This Row],[Mã SP]],tblData[#All],5,0)</f>
        <v>48</v>
      </c>
      <c r="L370" s="4">
        <f>VLOOKUP(tblSale[[#This Row],[Mã SP]],tblData[#All],6,0)</f>
        <v>55.120000000000005</v>
      </c>
      <c r="M370" s="6">
        <f>tblSale[[#This Row],[Số Lượng]]*tblSale[[#This Row],[Giá Mua]]</f>
        <v>96</v>
      </c>
      <c r="N370" s="6">
        <f>tblSale[[#This Row],[Số Lượng]]*tblSale[[#This Row],[Giá Bán]]*(100%-tblSale[[#This Row],[% Giảm Giá]])</f>
        <v>110.24000000000001</v>
      </c>
      <c r="O370" s="6">
        <f>DAY(tblSale[[#This Row],[Ngày]])</f>
        <v>26</v>
      </c>
      <c r="P370" s="6" t="str">
        <f>TEXT(tblSale[[#This Row],[Ngày]],"MMM")</f>
        <v>May</v>
      </c>
      <c r="Q370" s="6">
        <f>YEAR(tblSale[[#This Row],[Ngày]])</f>
        <v>2024</v>
      </c>
    </row>
    <row r="371" spans="2:17" ht="14.25" customHeight="1" x14ac:dyDescent="0.25">
      <c r="B371" s="3">
        <v>45440</v>
      </c>
      <c r="C371" s="2" t="s">
        <v>95</v>
      </c>
      <c r="D371" s="2">
        <v>10</v>
      </c>
      <c r="E371" s="2" t="s">
        <v>110</v>
      </c>
      <c r="F371" s="2" t="s">
        <v>113</v>
      </c>
      <c r="G371" s="2">
        <v>0</v>
      </c>
      <c r="H371" s="4" t="str">
        <f>VLOOKUP(tblSale[[#This Row],[Mã SP]],tblData[#All],2,0)</f>
        <v>Sản phẩm 41</v>
      </c>
      <c r="I371" s="4" t="str">
        <f>VLOOKUP(tblSale[[#This Row],[Mã SP]],tblData[#All],3,0)</f>
        <v>Danh Mục 05</v>
      </c>
      <c r="J371" s="4" t="str">
        <f>VLOOKUP(tblSale[[#This Row],[Mã SP]],tblData[#All],4,0)</f>
        <v>Chiếc</v>
      </c>
      <c r="K371" s="4">
        <f>VLOOKUP(tblSale[[#This Row],[Mã SP]],tblData[#All],5,0)</f>
        <v>133</v>
      </c>
      <c r="L371" s="4">
        <f>VLOOKUP(tblSale[[#This Row],[Mã SP]],tblData[#All],6,0)</f>
        <v>181.88</v>
      </c>
      <c r="M371" s="6">
        <f>tblSale[[#This Row],[Số Lượng]]*tblSale[[#This Row],[Giá Mua]]</f>
        <v>1330</v>
      </c>
      <c r="N371" s="6">
        <f>tblSale[[#This Row],[Số Lượng]]*tblSale[[#This Row],[Giá Bán]]*(100%-tblSale[[#This Row],[% Giảm Giá]])</f>
        <v>1818.8</v>
      </c>
      <c r="O371" s="6">
        <f>DAY(tblSale[[#This Row],[Ngày]])</f>
        <v>28</v>
      </c>
      <c r="P371" s="6" t="str">
        <f>TEXT(tblSale[[#This Row],[Ngày]],"MMM")</f>
        <v>May</v>
      </c>
      <c r="Q371" s="6">
        <f>YEAR(tblSale[[#This Row],[Ngày]])</f>
        <v>2024</v>
      </c>
    </row>
    <row r="372" spans="2:17" ht="14.25" customHeight="1" x14ac:dyDescent="0.25">
      <c r="B372" s="3">
        <v>45440</v>
      </c>
      <c r="C372" s="2" t="s">
        <v>24</v>
      </c>
      <c r="D372" s="2">
        <v>5</v>
      </c>
      <c r="E372" s="2" t="s">
        <v>110</v>
      </c>
      <c r="F372" s="2" t="s">
        <v>111</v>
      </c>
      <c r="G372" s="2">
        <v>0</v>
      </c>
      <c r="H372" s="4" t="str">
        <f>VLOOKUP(tblSale[[#This Row],[Mã SP]],tblData[#All],2,0)</f>
        <v>Sản phẩm 08</v>
      </c>
      <c r="I372" s="4" t="str">
        <f>VLOOKUP(tblSale[[#This Row],[Mã SP]],tblData[#All],3,0)</f>
        <v>Danh Mục 01</v>
      </c>
      <c r="J372" s="4" t="str">
        <f>VLOOKUP(tblSale[[#This Row],[Mã SP]],tblData[#All],4,0)</f>
        <v>Kg</v>
      </c>
      <c r="K372" s="4">
        <f>VLOOKUP(tblSale[[#This Row],[Mã SP]],tblData[#All],5,0)</f>
        <v>87</v>
      </c>
      <c r="L372" s="4">
        <f>VLOOKUP(tblSale[[#This Row],[Mã SP]],tblData[#All],6,0)</f>
        <v>92.62</v>
      </c>
      <c r="M372" s="6">
        <f>tblSale[[#This Row],[Số Lượng]]*tblSale[[#This Row],[Giá Mua]]</f>
        <v>435</v>
      </c>
      <c r="N372" s="6">
        <f>tblSale[[#This Row],[Số Lượng]]*tblSale[[#This Row],[Giá Bán]]*(100%-tblSale[[#This Row],[% Giảm Giá]])</f>
        <v>463.1</v>
      </c>
      <c r="O372" s="6">
        <f>DAY(tblSale[[#This Row],[Ngày]])</f>
        <v>28</v>
      </c>
      <c r="P372" s="6" t="str">
        <f>TEXT(tblSale[[#This Row],[Ngày]],"MMM")</f>
        <v>May</v>
      </c>
      <c r="Q372" s="6">
        <f>YEAR(tblSale[[#This Row],[Ngày]])</f>
        <v>2024</v>
      </c>
    </row>
    <row r="373" spans="2:17" ht="14.25" customHeight="1" x14ac:dyDescent="0.25">
      <c r="B373" s="3">
        <v>45440</v>
      </c>
      <c r="C373" s="2" t="s">
        <v>29</v>
      </c>
      <c r="D373" s="2">
        <v>9</v>
      </c>
      <c r="E373" s="2" t="s">
        <v>112</v>
      </c>
      <c r="F373" s="2" t="s">
        <v>113</v>
      </c>
      <c r="G373" s="2">
        <v>0</v>
      </c>
      <c r="H373" s="4" t="str">
        <f>VLOOKUP(tblSale[[#This Row],[Mã SP]],tblData[#All],2,0)</f>
        <v>Sản phẩm 10</v>
      </c>
      <c r="I373" s="4" t="str">
        <f>VLOOKUP(tblSale[[#This Row],[Mã SP]],tblData[#All],3,0)</f>
        <v>Danh Mục 02</v>
      </c>
      <c r="J373" s="4" t="str">
        <f>VLOOKUP(tblSale[[#This Row],[Mã SP]],tblData[#All],4,0)</f>
        <v>Chiếc</v>
      </c>
      <c r="K373" s="4">
        <f>VLOOKUP(tblSale[[#This Row],[Mã SP]],tblData[#All],5,0)</f>
        <v>147</v>
      </c>
      <c r="L373" s="4">
        <f>VLOOKUP(tblSale[[#This Row],[Mã SP]],tblData[#All],6,0)</f>
        <v>164.28</v>
      </c>
      <c r="M373" s="6">
        <f>tblSale[[#This Row],[Số Lượng]]*tblSale[[#This Row],[Giá Mua]]</f>
        <v>1323</v>
      </c>
      <c r="N373" s="6">
        <f>tblSale[[#This Row],[Số Lượng]]*tblSale[[#This Row],[Giá Bán]]*(100%-tblSale[[#This Row],[% Giảm Giá]])</f>
        <v>1478.52</v>
      </c>
      <c r="O373" s="6">
        <f>DAY(tblSale[[#This Row],[Ngày]])</f>
        <v>28</v>
      </c>
      <c r="P373" s="6" t="str">
        <f>TEXT(tblSale[[#This Row],[Ngày]],"MMM")</f>
        <v>May</v>
      </c>
      <c r="Q373" s="6">
        <f>YEAR(tblSale[[#This Row],[Ngày]])</f>
        <v>2024</v>
      </c>
    </row>
    <row r="374" spans="2:17" ht="14.25" customHeight="1" x14ac:dyDescent="0.25">
      <c r="B374" s="3">
        <v>45440</v>
      </c>
      <c r="C374" s="2" t="s">
        <v>14</v>
      </c>
      <c r="D374" s="2">
        <v>12</v>
      </c>
      <c r="E374" s="2" t="s">
        <v>112</v>
      </c>
      <c r="F374" s="2" t="s">
        <v>111</v>
      </c>
      <c r="G374" s="2">
        <v>0</v>
      </c>
      <c r="H374" s="4" t="str">
        <f>VLOOKUP(tblSale[[#This Row],[Mã SP]],tblData[#All],2,0)</f>
        <v>Sản phẩm 04</v>
      </c>
      <c r="I374" s="4" t="str">
        <f>VLOOKUP(tblSale[[#This Row],[Mã SP]],tblData[#All],3,0)</f>
        <v>Danh Mục 01</v>
      </c>
      <c r="J374" s="4" t="str">
        <f>VLOOKUP(tblSale[[#This Row],[Mã SP]],tblData[#All],4,0)</f>
        <v>Cái</v>
      </c>
      <c r="K374" s="4">
        <f>VLOOKUP(tblSale[[#This Row],[Mã SP]],tblData[#All],5,0)</f>
        <v>42</v>
      </c>
      <c r="L374" s="4">
        <f>VLOOKUP(tblSale[[#This Row],[Mã SP]],tblData[#All],6,0)</f>
        <v>47.84</v>
      </c>
      <c r="M374" s="6">
        <f>tblSale[[#This Row],[Số Lượng]]*tblSale[[#This Row],[Giá Mua]]</f>
        <v>504</v>
      </c>
      <c r="N374" s="6">
        <f>tblSale[[#This Row],[Số Lượng]]*tblSale[[#This Row],[Giá Bán]]*(100%-tblSale[[#This Row],[% Giảm Giá]])</f>
        <v>574.08000000000004</v>
      </c>
      <c r="O374" s="6">
        <f>DAY(tblSale[[#This Row],[Ngày]])</f>
        <v>28</v>
      </c>
      <c r="P374" s="6" t="str">
        <f>TEXT(tblSale[[#This Row],[Ngày]],"MMM")</f>
        <v>May</v>
      </c>
      <c r="Q374" s="6">
        <f>YEAR(tblSale[[#This Row],[Ngày]])</f>
        <v>2024</v>
      </c>
    </row>
    <row r="375" spans="2:17" ht="14.25" customHeight="1" x14ac:dyDescent="0.25">
      <c r="B375" s="3">
        <v>45440</v>
      </c>
      <c r="C375" s="2" t="s">
        <v>50</v>
      </c>
      <c r="D375" s="2">
        <v>14</v>
      </c>
      <c r="E375" s="2" t="s">
        <v>114</v>
      </c>
      <c r="F375" s="2" t="s">
        <v>113</v>
      </c>
      <c r="G375" s="2">
        <v>0</v>
      </c>
      <c r="H375" s="4" t="str">
        <f>VLOOKUP(tblSale[[#This Row],[Mã SP]],tblData[#All],2,0)</f>
        <v>Sản phẩm 20</v>
      </c>
      <c r="I375" s="4" t="str">
        <f>VLOOKUP(tblSale[[#This Row],[Mã SP]],tblData[#All],3,0)</f>
        <v>Danh Mục 03</v>
      </c>
      <c r="J375" s="4" t="str">
        <f>VLOOKUP(tblSale[[#This Row],[Mã SP]],tblData[#All],4,0)</f>
        <v>Cái</v>
      </c>
      <c r="K375" s="4">
        <f>VLOOKUP(tblSale[[#This Row],[Mã SP]],tblData[#All],5,0)</f>
        <v>64</v>
      </c>
      <c r="L375" s="4">
        <f>VLOOKUP(tblSale[[#This Row],[Mã SP]],tblData[#All],6,0)</f>
        <v>77.25</v>
      </c>
      <c r="M375" s="6">
        <f>tblSale[[#This Row],[Số Lượng]]*tblSale[[#This Row],[Giá Mua]]</f>
        <v>896</v>
      </c>
      <c r="N375" s="6">
        <f>tblSale[[#This Row],[Số Lượng]]*tblSale[[#This Row],[Giá Bán]]*(100%-tblSale[[#This Row],[% Giảm Giá]])</f>
        <v>1081.5</v>
      </c>
      <c r="O375" s="6">
        <f>DAY(tblSale[[#This Row],[Ngày]])</f>
        <v>28</v>
      </c>
      <c r="P375" s="6" t="str">
        <f>TEXT(tblSale[[#This Row],[Ngày]],"MMM")</f>
        <v>May</v>
      </c>
      <c r="Q375" s="6">
        <f>YEAR(tblSale[[#This Row],[Ngày]])</f>
        <v>2024</v>
      </c>
    </row>
    <row r="376" spans="2:17" ht="14.25" customHeight="1" x14ac:dyDescent="0.25">
      <c r="B376" s="3">
        <v>45442</v>
      </c>
      <c r="C376" s="2" t="s">
        <v>101</v>
      </c>
      <c r="D376" s="2">
        <v>9</v>
      </c>
      <c r="E376" s="2" t="s">
        <v>114</v>
      </c>
      <c r="F376" s="2" t="s">
        <v>111</v>
      </c>
      <c r="G376" s="2">
        <v>0</v>
      </c>
      <c r="H376" s="4" t="str">
        <f>VLOOKUP(tblSale[[#This Row],[Mã SP]],tblData[#All],2,0)</f>
        <v>Sản phẩm 44</v>
      </c>
      <c r="I376" s="4" t="str">
        <f>VLOOKUP(tblSale[[#This Row],[Mã SP]],tblData[#All],3,0)</f>
        <v>Danh Mục 05</v>
      </c>
      <c r="J376" s="4" t="str">
        <f>VLOOKUP(tblSale[[#This Row],[Mã SP]],tblData[#All],4,0)</f>
        <v>Kg</v>
      </c>
      <c r="K376" s="4">
        <f>VLOOKUP(tblSale[[#This Row],[Mã SP]],tblData[#All],5,0)</f>
        <v>76</v>
      </c>
      <c r="L376" s="4">
        <f>VLOOKUP(tblSale[[#This Row],[Mã SP]],tblData[#All],6,0)</f>
        <v>83.08</v>
      </c>
      <c r="M376" s="6">
        <f>tblSale[[#This Row],[Số Lượng]]*tblSale[[#This Row],[Giá Mua]]</f>
        <v>684</v>
      </c>
      <c r="N376" s="6">
        <f>tblSale[[#This Row],[Số Lượng]]*tblSale[[#This Row],[Giá Bán]]*(100%-tblSale[[#This Row],[% Giảm Giá]])</f>
        <v>747.72</v>
      </c>
      <c r="O376" s="6">
        <f>DAY(tblSale[[#This Row],[Ngày]])</f>
        <v>30</v>
      </c>
      <c r="P376" s="6" t="str">
        <f>TEXT(tblSale[[#This Row],[Ngày]],"MMM")</f>
        <v>May</v>
      </c>
      <c r="Q376" s="6">
        <f>YEAR(tblSale[[#This Row],[Ngày]])</f>
        <v>2024</v>
      </c>
    </row>
    <row r="377" spans="2:17" ht="14.25" customHeight="1" x14ac:dyDescent="0.25">
      <c r="B377" s="3">
        <v>45442</v>
      </c>
      <c r="C377" s="2" t="s">
        <v>17</v>
      </c>
      <c r="D377" s="2">
        <v>4</v>
      </c>
      <c r="E377" s="2" t="s">
        <v>110</v>
      </c>
      <c r="F377" s="2" t="s">
        <v>113</v>
      </c>
      <c r="G377" s="2">
        <v>0</v>
      </c>
      <c r="H377" s="4" t="str">
        <f>VLOOKUP(tblSale[[#This Row],[Mã SP]],tblData[#All],2,0)</f>
        <v>Sản phẩm 05</v>
      </c>
      <c r="I377" s="4" t="str">
        <f>VLOOKUP(tblSale[[#This Row],[Mã SP]],tblData[#All],3,0)</f>
        <v>Danh Mục 01</v>
      </c>
      <c r="J377" s="4" t="str">
        <f>VLOOKUP(tblSale[[#This Row],[Mã SP]],tblData[#All],4,0)</f>
        <v>Chiếc</v>
      </c>
      <c r="K377" s="4">
        <f>VLOOKUP(tblSale[[#This Row],[Mã SP]],tblData[#All],5,0)</f>
        <v>134</v>
      </c>
      <c r="L377" s="4">
        <f>VLOOKUP(tblSale[[#This Row],[Mã SP]],tblData[#All],6,0)</f>
        <v>156.61000000000001</v>
      </c>
      <c r="M377" s="6">
        <f>tblSale[[#This Row],[Số Lượng]]*tblSale[[#This Row],[Giá Mua]]</f>
        <v>536</v>
      </c>
      <c r="N377" s="6">
        <f>tblSale[[#This Row],[Số Lượng]]*tblSale[[#This Row],[Giá Bán]]*(100%-tblSale[[#This Row],[% Giảm Giá]])</f>
        <v>626.44000000000005</v>
      </c>
      <c r="O377" s="6">
        <f>DAY(tblSale[[#This Row],[Ngày]])</f>
        <v>30</v>
      </c>
      <c r="P377" s="6" t="str">
        <f>TEXT(tblSale[[#This Row],[Ngày]],"MMM")</f>
        <v>May</v>
      </c>
      <c r="Q377" s="6">
        <f>YEAR(tblSale[[#This Row],[Ngày]])</f>
        <v>2024</v>
      </c>
    </row>
    <row r="378" spans="2:17" ht="14.25" customHeight="1" x14ac:dyDescent="0.25">
      <c r="B378" s="3">
        <v>45442</v>
      </c>
      <c r="C378" s="2" t="s">
        <v>78</v>
      </c>
      <c r="D378" s="2">
        <v>3</v>
      </c>
      <c r="E378" s="2" t="s">
        <v>112</v>
      </c>
      <c r="F378" s="2" t="s">
        <v>113</v>
      </c>
      <c r="G378" s="2">
        <v>0</v>
      </c>
      <c r="H378" s="4" t="str">
        <f>VLOOKUP(tblSale[[#This Row],[Mã SP]],tblData[#All],2,0)</f>
        <v>Sản phẩm 33</v>
      </c>
      <c r="I378" s="4" t="str">
        <f>VLOOKUP(tblSale[[#This Row],[Mã SP]],tblData[#All],3,0)</f>
        <v>Danh Mục 04</v>
      </c>
      <c r="J378" s="4" t="str">
        <f>VLOOKUP(tblSale[[#This Row],[Mã SP]],tblData[#All],4,0)</f>
        <v>Kg</v>
      </c>
      <c r="K378" s="4">
        <f>VLOOKUP(tblSale[[#This Row],[Mã SP]],tblData[#All],5,0)</f>
        <v>95</v>
      </c>
      <c r="L378" s="4">
        <f>VLOOKUP(tblSale[[#This Row],[Mã SP]],tblData[#All],6,0)</f>
        <v>114.7</v>
      </c>
      <c r="M378" s="6">
        <f>tblSale[[#This Row],[Số Lượng]]*tblSale[[#This Row],[Giá Mua]]</f>
        <v>285</v>
      </c>
      <c r="N378" s="6">
        <f>tblSale[[#This Row],[Số Lượng]]*tblSale[[#This Row],[Giá Bán]]*(100%-tblSale[[#This Row],[% Giảm Giá]])</f>
        <v>344.1</v>
      </c>
      <c r="O378" s="6">
        <f>DAY(tblSale[[#This Row],[Ngày]])</f>
        <v>30</v>
      </c>
      <c r="P378" s="6" t="str">
        <f>TEXT(tblSale[[#This Row],[Ngày]],"MMM")</f>
        <v>May</v>
      </c>
      <c r="Q378" s="6">
        <f>YEAR(tblSale[[#This Row],[Ngày]])</f>
        <v>2024</v>
      </c>
    </row>
    <row r="379" spans="2:17" ht="14.25" customHeight="1" x14ac:dyDescent="0.25">
      <c r="B379" s="3">
        <v>45446</v>
      </c>
      <c r="C379" s="2" t="s">
        <v>24</v>
      </c>
      <c r="D379" s="2">
        <v>14</v>
      </c>
      <c r="E379" s="2" t="s">
        <v>112</v>
      </c>
      <c r="F379" s="2" t="s">
        <v>111</v>
      </c>
      <c r="G379" s="2">
        <v>0</v>
      </c>
      <c r="H379" s="4" t="str">
        <f>VLOOKUP(tblSale[[#This Row],[Mã SP]],tblData[#All],2,0)</f>
        <v>Sản phẩm 08</v>
      </c>
      <c r="I379" s="4" t="str">
        <f>VLOOKUP(tblSale[[#This Row],[Mã SP]],tblData[#All],3,0)</f>
        <v>Danh Mục 01</v>
      </c>
      <c r="J379" s="4" t="str">
        <f>VLOOKUP(tblSale[[#This Row],[Mã SP]],tblData[#All],4,0)</f>
        <v>Kg</v>
      </c>
      <c r="K379" s="4">
        <f>VLOOKUP(tblSale[[#This Row],[Mã SP]],tblData[#All],5,0)</f>
        <v>87</v>
      </c>
      <c r="L379" s="4">
        <f>VLOOKUP(tblSale[[#This Row],[Mã SP]],tblData[#All],6,0)</f>
        <v>92.62</v>
      </c>
      <c r="M379" s="6">
        <f>tblSale[[#This Row],[Số Lượng]]*tblSale[[#This Row],[Giá Mua]]</f>
        <v>1218</v>
      </c>
      <c r="N379" s="6">
        <f>tblSale[[#This Row],[Số Lượng]]*tblSale[[#This Row],[Giá Bán]]*(100%-tblSale[[#This Row],[% Giảm Giá]])</f>
        <v>1296.68</v>
      </c>
      <c r="O379" s="6">
        <f>DAY(tblSale[[#This Row],[Ngày]])</f>
        <v>3</v>
      </c>
      <c r="P379" s="6" t="str">
        <f>TEXT(tblSale[[#This Row],[Ngày]],"MMM")</f>
        <v>Jun</v>
      </c>
      <c r="Q379" s="6">
        <f>YEAR(tblSale[[#This Row],[Ngày]])</f>
        <v>2024</v>
      </c>
    </row>
    <row r="380" spans="2:17" ht="14.25" customHeight="1" x14ac:dyDescent="0.25">
      <c r="B380" s="3">
        <v>45453</v>
      </c>
      <c r="C380" s="2" t="s">
        <v>68</v>
      </c>
      <c r="D380" s="2">
        <v>8</v>
      </c>
      <c r="E380" s="2" t="s">
        <v>110</v>
      </c>
      <c r="F380" s="2" t="s">
        <v>111</v>
      </c>
      <c r="G380" s="2">
        <v>0</v>
      </c>
      <c r="H380" s="4" t="str">
        <f>VLOOKUP(tblSale[[#This Row],[Mã SP]],tblData[#All],2,0)</f>
        <v>Sản phẩm 28</v>
      </c>
      <c r="I380" s="4" t="str">
        <f>VLOOKUP(tblSale[[#This Row],[Mã SP]],tblData[#All],3,0)</f>
        <v>Danh Mục 04</v>
      </c>
      <c r="J380" s="4" t="str">
        <f>VLOOKUP(tblSale[[#This Row],[Mã SP]],tblData[#All],4,0)</f>
        <v>m</v>
      </c>
      <c r="K380" s="4">
        <f>VLOOKUP(tblSale[[#This Row],[Mã SP]],tblData[#All],5,0)</f>
        <v>37</v>
      </c>
      <c r="L380" s="4">
        <f>VLOOKUP(tblSale[[#This Row],[Mã SP]],tblData[#All],6,0)</f>
        <v>39.81</v>
      </c>
      <c r="M380" s="6">
        <f>tblSale[[#This Row],[Số Lượng]]*tblSale[[#This Row],[Giá Mua]]</f>
        <v>296</v>
      </c>
      <c r="N380" s="6">
        <f>tblSale[[#This Row],[Số Lượng]]*tblSale[[#This Row],[Giá Bán]]*(100%-tblSale[[#This Row],[% Giảm Giá]])</f>
        <v>318.48</v>
      </c>
      <c r="O380" s="6">
        <f>DAY(tblSale[[#This Row],[Ngày]])</f>
        <v>10</v>
      </c>
      <c r="P380" s="6" t="str">
        <f>TEXT(tblSale[[#This Row],[Ngày]],"MMM")</f>
        <v>Jun</v>
      </c>
      <c r="Q380" s="6">
        <f>YEAR(tblSale[[#This Row],[Ngày]])</f>
        <v>2024</v>
      </c>
    </row>
    <row r="381" spans="2:17" ht="14.25" customHeight="1" x14ac:dyDescent="0.25">
      <c r="B381" s="3">
        <v>45454</v>
      </c>
      <c r="C381" s="2" t="s">
        <v>91</v>
      </c>
      <c r="D381" s="2">
        <v>13</v>
      </c>
      <c r="E381" s="2" t="s">
        <v>112</v>
      </c>
      <c r="F381" s="2" t="s">
        <v>113</v>
      </c>
      <c r="G381" s="2">
        <v>0</v>
      </c>
      <c r="H381" s="4" t="str">
        <f>VLOOKUP(tblSale[[#This Row],[Mã SP]],tblData[#All],2,0)</f>
        <v>Sản phẩm 39</v>
      </c>
      <c r="I381" s="4" t="str">
        <f>VLOOKUP(tblSale[[#This Row],[Mã SP]],tblData[#All],3,0)</f>
        <v>Danh Mục 05</v>
      </c>
      <c r="J381" s="4" t="str">
        <f>VLOOKUP(tblSale[[#This Row],[Mã SP]],tblData[#All],4,0)</f>
        <v>m</v>
      </c>
      <c r="K381" s="4">
        <f>VLOOKUP(tblSale[[#This Row],[Mã SP]],tblData[#All],5,0)</f>
        <v>36</v>
      </c>
      <c r="L381" s="4">
        <f>VLOOKUP(tblSale[[#This Row],[Mã SP]],tblData[#All],6,0)</f>
        <v>43.55</v>
      </c>
      <c r="M381" s="6">
        <f>tblSale[[#This Row],[Số Lượng]]*tblSale[[#This Row],[Giá Mua]]</f>
        <v>468</v>
      </c>
      <c r="N381" s="6">
        <f>tblSale[[#This Row],[Số Lượng]]*tblSale[[#This Row],[Giá Bán]]*(100%-tblSale[[#This Row],[% Giảm Giá]])</f>
        <v>566.15</v>
      </c>
      <c r="O381" s="6">
        <f>DAY(tblSale[[#This Row],[Ngày]])</f>
        <v>11</v>
      </c>
      <c r="P381" s="6" t="str">
        <f>TEXT(tblSale[[#This Row],[Ngày]],"MMM")</f>
        <v>Jun</v>
      </c>
      <c r="Q381" s="6">
        <f>YEAR(tblSale[[#This Row],[Ngày]])</f>
        <v>2024</v>
      </c>
    </row>
    <row r="382" spans="2:17" ht="14.25" customHeight="1" x14ac:dyDescent="0.25">
      <c r="B382" s="3">
        <v>45454</v>
      </c>
      <c r="C382" s="2" t="s">
        <v>53</v>
      </c>
      <c r="D382" s="2">
        <v>6</v>
      </c>
      <c r="E382" s="2" t="s">
        <v>114</v>
      </c>
      <c r="F382" s="2" t="s">
        <v>111</v>
      </c>
      <c r="G382" s="2">
        <v>0</v>
      </c>
      <c r="H382" s="4" t="str">
        <f>VLOOKUP(tblSale[[#This Row],[Mã SP]],tblData[#All],2,0)</f>
        <v>Sản phẩm 21</v>
      </c>
      <c r="I382" s="4" t="str">
        <f>VLOOKUP(tblSale[[#This Row],[Mã SP]],tblData[#All],3,0)</f>
        <v>Danh Mục 03</v>
      </c>
      <c r="J382" s="4" t="str">
        <f>VLOOKUP(tblSale[[#This Row],[Mã SP]],tblData[#All],4,0)</f>
        <v>Chiếc</v>
      </c>
      <c r="K382" s="4">
        <f>VLOOKUP(tblSale[[#This Row],[Mã SP]],tblData[#All],5,0)</f>
        <v>121</v>
      </c>
      <c r="L382" s="4">
        <f>VLOOKUP(tblSale[[#This Row],[Mã SP]],tblData[#All],6,0)</f>
        <v>156.54</v>
      </c>
      <c r="M382" s="6">
        <f>tblSale[[#This Row],[Số Lượng]]*tblSale[[#This Row],[Giá Mua]]</f>
        <v>726</v>
      </c>
      <c r="N382" s="6">
        <f>tblSale[[#This Row],[Số Lượng]]*tblSale[[#This Row],[Giá Bán]]*(100%-tblSale[[#This Row],[% Giảm Giá]])</f>
        <v>939.24</v>
      </c>
      <c r="O382" s="6">
        <f>DAY(tblSale[[#This Row],[Ngày]])</f>
        <v>11</v>
      </c>
      <c r="P382" s="6" t="str">
        <f>TEXT(tblSale[[#This Row],[Ngày]],"MMM")</f>
        <v>Jun</v>
      </c>
      <c r="Q382" s="6">
        <f>YEAR(tblSale[[#This Row],[Ngày]])</f>
        <v>2024</v>
      </c>
    </row>
    <row r="383" spans="2:17" ht="14.25" customHeight="1" x14ac:dyDescent="0.25">
      <c r="B383" s="3">
        <v>45456</v>
      </c>
      <c r="C383" s="2" t="s">
        <v>63</v>
      </c>
      <c r="D383" s="2">
        <v>6</v>
      </c>
      <c r="E383" s="2" t="s">
        <v>114</v>
      </c>
      <c r="F383" s="2" t="s">
        <v>113</v>
      </c>
      <c r="G383" s="2">
        <v>0</v>
      </c>
      <c r="H383" s="4" t="str">
        <f>VLOOKUP(tblSale[[#This Row],[Mã SP]],tblData[#All],2,0)</f>
        <v>Sản phẩm 26</v>
      </c>
      <c r="I383" s="4" t="str">
        <f>VLOOKUP(tblSale[[#This Row],[Mã SP]],tblData[#All],3,0)</f>
        <v>Danh Mục 04</v>
      </c>
      <c r="J383" s="4" t="str">
        <f>VLOOKUP(tblSale[[#This Row],[Mã SP]],tblData[#All],4,0)</f>
        <v>m</v>
      </c>
      <c r="K383" s="4">
        <f>VLOOKUP(tblSale[[#This Row],[Mã SP]],tblData[#All],5,0)</f>
        <v>18</v>
      </c>
      <c r="L383" s="4">
        <f>VLOOKUP(tblSale[[#This Row],[Mã SP]],tblData[#All],6,0)</f>
        <v>24.66</v>
      </c>
      <c r="M383" s="6">
        <f>tblSale[[#This Row],[Số Lượng]]*tblSale[[#This Row],[Giá Mua]]</f>
        <v>108</v>
      </c>
      <c r="N383" s="6">
        <f>tblSale[[#This Row],[Số Lượng]]*tblSale[[#This Row],[Giá Bán]]*(100%-tblSale[[#This Row],[% Giảm Giá]])</f>
        <v>147.96</v>
      </c>
      <c r="O383" s="6">
        <f>DAY(tblSale[[#This Row],[Ngày]])</f>
        <v>13</v>
      </c>
      <c r="P383" s="6" t="str">
        <f>TEXT(tblSale[[#This Row],[Ngày]],"MMM")</f>
        <v>Jun</v>
      </c>
      <c r="Q383" s="6">
        <f>YEAR(tblSale[[#This Row],[Ngày]])</f>
        <v>2024</v>
      </c>
    </row>
    <row r="384" spans="2:17" ht="14.25" customHeight="1" x14ac:dyDescent="0.25">
      <c r="B384" s="3">
        <v>45458</v>
      </c>
      <c r="C384" s="2" t="s">
        <v>97</v>
      </c>
      <c r="D384" s="2">
        <v>15</v>
      </c>
      <c r="E384" s="2" t="s">
        <v>110</v>
      </c>
      <c r="F384" s="2" t="s">
        <v>111</v>
      </c>
      <c r="G384" s="2">
        <v>0</v>
      </c>
      <c r="H384" s="4" t="str">
        <f>VLOOKUP(tblSale[[#This Row],[Mã SP]],tblData[#All],2,0)</f>
        <v>Sản phẩm 42</v>
      </c>
      <c r="I384" s="4" t="str">
        <f>VLOOKUP(tblSale[[#This Row],[Mã SP]],tblData[#All],3,0)</f>
        <v>Danh Mục 05</v>
      </c>
      <c r="J384" s="4" t="str">
        <f>VLOOKUP(tblSale[[#This Row],[Mã SP]],tblData[#All],4,0)</f>
        <v>Chiếc</v>
      </c>
      <c r="K384" s="4">
        <f>VLOOKUP(tblSale[[#This Row],[Mã SP]],tblData[#All],5,0)</f>
        <v>123</v>
      </c>
      <c r="L384" s="4">
        <f>VLOOKUP(tblSale[[#This Row],[Mã SP]],tblData[#All],6,0)</f>
        <v>170</v>
      </c>
      <c r="M384" s="6">
        <f>tblSale[[#This Row],[Số Lượng]]*tblSale[[#This Row],[Giá Mua]]</f>
        <v>1845</v>
      </c>
      <c r="N384" s="6">
        <f>tblSale[[#This Row],[Số Lượng]]*tblSale[[#This Row],[Giá Bán]]*(100%-tblSale[[#This Row],[% Giảm Giá]])</f>
        <v>2550</v>
      </c>
      <c r="O384" s="6">
        <f>DAY(tblSale[[#This Row],[Ngày]])</f>
        <v>15</v>
      </c>
      <c r="P384" s="6" t="str">
        <f>TEXT(tblSale[[#This Row],[Ngày]],"MMM")</f>
        <v>Jun</v>
      </c>
      <c r="Q384" s="6">
        <f>YEAR(tblSale[[#This Row],[Ngày]])</f>
        <v>2024</v>
      </c>
    </row>
    <row r="385" spans="2:17" ht="14.25" customHeight="1" x14ac:dyDescent="0.25">
      <c r="B385" s="3">
        <v>45459</v>
      </c>
      <c r="C385" s="2" t="s">
        <v>70</v>
      </c>
      <c r="D385" s="2">
        <v>15</v>
      </c>
      <c r="E385" s="2" t="s">
        <v>112</v>
      </c>
      <c r="F385" s="2" t="s">
        <v>113</v>
      </c>
      <c r="G385" s="2">
        <v>0</v>
      </c>
      <c r="H385" s="4" t="str">
        <f>VLOOKUP(tblSale[[#This Row],[Mã SP]],tblData[#All],2,0)</f>
        <v>Sản phẩm 29</v>
      </c>
      <c r="I385" s="4" t="str">
        <f>VLOOKUP(tblSale[[#This Row],[Mã SP]],tblData[#All],3,0)</f>
        <v>Danh Mục 04</v>
      </c>
      <c r="J385" s="4" t="str">
        <f>VLOOKUP(tblSale[[#This Row],[Mã SP]],tblData[#All],4,0)</f>
        <v>Cái</v>
      </c>
      <c r="K385" s="4">
        <f>VLOOKUP(tblSale[[#This Row],[Mã SP]],tblData[#All],5,0)</f>
        <v>45</v>
      </c>
      <c r="L385" s="4">
        <f>VLOOKUP(tblSale[[#This Row],[Mã SP]],tblData[#All],6,0)</f>
        <v>51.11</v>
      </c>
      <c r="M385" s="6">
        <f>tblSale[[#This Row],[Số Lượng]]*tblSale[[#This Row],[Giá Mua]]</f>
        <v>675</v>
      </c>
      <c r="N385" s="6">
        <f>tblSale[[#This Row],[Số Lượng]]*tblSale[[#This Row],[Giá Bán]]*(100%-tblSale[[#This Row],[% Giảm Giá]])</f>
        <v>766.65</v>
      </c>
      <c r="O385" s="6">
        <f>DAY(tblSale[[#This Row],[Ngày]])</f>
        <v>16</v>
      </c>
      <c r="P385" s="6" t="str">
        <f>TEXT(tblSale[[#This Row],[Ngày]],"MMM")</f>
        <v>Jun</v>
      </c>
      <c r="Q385" s="6">
        <f>YEAR(tblSale[[#This Row],[Ngày]])</f>
        <v>2024</v>
      </c>
    </row>
    <row r="386" spans="2:17" ht="14.25" customHeight="1" x14ac:dyDescent="0.25">
      <c r="B386" s="3">
        <v>45462</v>
      </c>
      <c r="C386" s="2" t="s">
        <v>10</v>
      </c>
      <c r="D386" s="2">
        <v>8</v>
      </c>
      <c r="E386" s="2" t="s">
        <v>114</v>
      </c>
      <c r="F386" s="2" t="s">
        <v>113</v>
      </c>
      <c r="G386" s="2">
        <v>0</v>
      </c>
      <c r="H386" s="4" t="str">
        <f>VLOOKUP(tblSale[[#This Row],[Mã SP]],tblData[#All],2,0)</f>
        <v>Sản phẩm 02</v>
      </c>
      <c r="I386" s="4" t="str">
        <f>VLOOKUP(tblSale[[#This Row],[Mã SP]],tblData[#All],3,0)</f>
        <v>Danh Mục 01</v>
      </c>
      <c r="J386" s="4" t="str">
        <f>VLOOKUP(tblSale[[#This Row],[Mã SP]],tblData[#All],4,0)</f>
        <v>Kg</v>
      </c>
      <c r="K386" s="4">
        <f>VLOOKUP(tblSale[[#This Row],[Mã SP]],tblData[#All],5,0)</f>
        <v>104</v>
      </c>
      <c r="L386" s="4">
        <f>VLOOKUP(tblSale[[#This Row],[Mã SP]],tblData[#All],6,0)</f>
        <v>138.80000000000001</v>
      </c>
      <c r="M386" s="6">
        <f>tblSale[[#This Row],[Số Lượng]]*tblSale[[#This Row],[Giá Mua]]</f>
        <v>832</v>
      </c>
      <c r="N386" s="6">
        <f>tblSale[[#This Row],[Số Lượng]]*tblSale[[#This Row],[Giá Bán]]*(100%-tblSale[[#This Row],[% Giảm Giá]])</f>
        <v>1110.4000000000001</v>
      </c>
      <c r="O386" s="6">
        <f>DAY(tblSale[[#This Row],[Ngày]])</f>
        <v>19</v>
      </c>
      <c r="P386" s="6" t="str">
        <f>TEXT(tblSale[[#This Row],[Ngày]],"MMM")</f>
        <v>Jun</v>
      </c>
      <c r="Q386" s="6">
        <f>YEAR(tblSale[[#This Row],[Ngày]])</f>
        <v>2024</v>
      </c>
    </row>
    <row r="387" spans="2:17" ht="14.25" customHeight="1" x14ac:dyDescent="0.25">
      <c r="B387" s="3">
        <v>45464</v>
      </c>
      <c r="C387" s="2" t="s">
        <v>44</v>
      </c>
      <c r="D387" s="2">
        <v>14</v>
      </c>
      <c r="E387" s="2" t="s">
        <v>114</v>
      </c>
      <c r="F387" s="2" t="s">
        <v>113</v>
      </c>
      <c r="G387" s="2">
        <v>0</v>
      </c>
      <c r="H387" s="4" t="str">
        <f>VLOOKUP(tblSale[[#This Row],[Mã SP]],tblData[#All],2,0)</f>
        <v>Sản phẩm 17</v>
      </c>
      <c r="I387" s="4" t="str">
        <f>VLOOKUP(tblSale[[#This Row],[Mã SP]],tblData[#All],3,0)</f>
        <v>Danh Mục 02</v>
      </c>
      <c r="J387" s="4" t="str">
        <f>VLOOKUP(tblSale[[#This Row],[Mã SP]],tblData[#All],4,0)</f>
        <v>Chiếc</v>
      </c>
      <c r="K387" s="4">
        <f>VLOOKUP(tblSale[[#This Row],[Mã SP]],tblData[#All],5,0)</f>
        <v>133</v>
      </c>
      <c r="L387" s="4">
        <f>VLOOKUP(tblSale[[#This Row],[Mã SP]],tblData[#All],6,0)</f>
        <v>158.78</v>
      </c>
      <c r="M387" s="6">
        <f>tblSale[[#This Row],[Số Lượng]]*tblSale[[#This Row],[Giá Mua]]</f>
        <v>1862</v>
      </c>
      <c r="N387" s="6">
        <f>tblSale[[#This Row],[Số Lượng]]*tblSale[[#This Row],[Giá Bán]]*(100%-tblSale[[#This Row],[% Giảm Giá]])</f>
        <v>2222.92</v>
      </c>
      <c r="O387" s="6">
        <f>DAY(tblSale[[#This Row],[Ngày]])</f>
        <v>21</v>
      </c>
      <c r="P387" s="6" t="str">
        <f>TEXT(tblSale[[#This Row],[Ngày]],"MMM")</f>
        <v>Jun</v>
      </c>
      <c r="Q387" s="6">
        <f>YEAR(tblSale[[#This Row],[Ngày]])</f>
        <v>2024</v>
      </c>
    </row>
    <row r="388" spans="2:17" ht="14.25" customHeight="1" x14ac:dyDescent="0.25">
      <c r="B388" s="3">
        <v>45465</v>
      </c>
      <c r="C388" s="2" t="s">
        <v>93</v>
      </c>
      <c r="D388" s="2">
        <v>10</v>
      </c>
      <c r="E388" s="2" t="s">
        <v>112</v>
      </c>
      <c r="F388" s="2" t="s">
        <v>113</v>
      </c>
      <c r="G388" s="2">
        <v>0</v>
      </c>
      <c r="H388" s="4" t="str">
        <f>VLOOKUP(tblSale[[#This Row],[Mã SP]],tblData[#All],2,0)</f>
        <v>Sản phẩm 40</v>
      </c>
      <c r="I388" s="4" t="str">
        <f>VLOOKUP(tblSale[[#This Row],[Mã SP]],tblData[#All],3,0)</f>
        <v>Danh Mục 05</v>
      </c>
      <c r="J388" s="4" t="str">
        <f>VLOOKUP(tblSale[[#This Row],[Mã SP]],tblData[#All],4,0)</f>
        <v>Kg</v>
      </c>
      <c r="K388" s="4">
        <f>VLOOKUP(tblSale[[#This Row],[Mã SP]],tblData[#All],5,0)</f>
        <v>94</v>
      </c>
      <c r="L388" s="4">
        <f>VLOOKUP(tblSale[[#This Row],[Mã SP]],tblData[#All],6,0)</f>
        <v>114.2</v>
      </c>
      <c r="M388" s="6">
        <f>tblSale[[#This Row],[Số Lượng]]*tblSale[[#This Row],[Giá Mua]]</f>
        <v>940</v>
      </c>
      <c r="N388" s="6">
        <f>tblSale[[#This Row],[Số Lượng]]*tblSale[[#This Row],[Giá Bán]]*(100%-tblSale[[#This Row],[% Giảm Giá]])</f>
        <v>1142</v>
      </c>
      <c r="O388" s="6">
        <f>DAY(tblSale[[#This Row],[Ngày]])</f>
        <v>22</v>
      </c>
      <c r="P388" s="6" t="str">
        <f>TEXT(tblSale[[#This Row],[Ngày]],"MMM")</f>
        <v>Jun</v>
      </c>
      <c r="Q388" s="6">
        <f>YEAR(tblSale[[#This Row],[Ngày]])</f>
        <v>2024</v>
      </c>
    </row>
    <row r="389" spans="2:17" ht="14.25" customHeight="1" x14ac:dyDescent="0.25">
      <c r="B389" s="3">
        <v>45465</v>
      </c>
      <c r="C389" s="2" t="s">
        <v>6</v>
      </c>
      <c r="D389" s="2">
        <v>4</v>
      </c>
      <c r="E389" s="2" t="s">
        <v>114</v>
      </c>
      <c r="F389" s="2" t="s">
        <v>113</v>
      </c>
      <c r="G389" s="2">
        <v>0</v>
      </c>
      <c r="H389" s="4" t="str">
        <f>VLOOKUP(tblSale[[#This Row],[Mã SP]],tblData[#All],2,0)</f>
        <v>Sản phẩm 01</v>
      </c>
      <c r="I389" s="4" t="str">
        <f>VLOOKUP(tblSale[[#This Row],[Mã SP]],tblData[#All],3,0)</f>
        <v>Danh Mục 01</v>
      </c>
      <c r="J389" s="4" t="str">
        <f>VLOOKUP(tblSale[[#This Row],[Mã SP]],tblData[#All],4,0)</f>
        <v>Kg</v>
      </c>
      <c r="K389" s="4">
        <f>VLOOKUP(tblSale[[#This Row],[Mã SP]],tblData[#All],5,0)</f>
        <v>96</v>
      </c>
      <c r="L389" s="4">
        <f>VLOOKUP(tblSale[[#This Row],[Mã SP]],tblData[#All],6,0)</f>
        <v>108.88</v>
      </c>
      <c r="M389" s="6">
        <f>tblSale[[#This Row],[Số Lượng]]*tblSale[[#This Row],[Giá Mua]]</f>
        <v>384</v>
      </c>
      <c r="N389" s="6">
        <f>tblSale[[#This Row],[Số Lượng]]*tblSale[[#This Row],[Giá Bán]]*(100%-tblSale[[#This Row],[% Giảm Giá]])</f>
        <v>435.52</v>
      </c>
      <c r="O389" s="6">
        <f>DAY(tblSale[[#This Row],[Ngày]])</f>
        <v>22</v>
      </c>
      <c r="P389" s="6" t="str">
        <f>TEXT(tblSale[[#This Row],[Ngày]],"MMM")</f>
        <v>Jun</v>
      </c>
      <c r="Q389" s="6">
        <f>YEAR(tblSale[[#This Row],[Ngày]])</f>
        <v>2024</v>
      </c>
    </row>
    <row r="390" spans="2:17" ht="14.25" customHeight="1" x14ac:dyDescent="0.25">
      <c r="B390" s="3">
        <v>45466</v>
      </c>
      <c r="C390" s="2" t="s">
        <v>14</v>
      </c>
      <c r="D390" s="2">
        <v>8</v>
      </c>
      <c r="E390" s="2" t="s">
        <v>114</v>
      </c>
      <c r="F390" s="2" t="s">
        <v>111</v>
      </c>
      <c r="G390" s="2">
        <v>0</v>
      </c>
      <c r="H390" s="4" t="str">
        <f>VLOOKUP(tblSale[[#This Row],[Mã SP]],tblData[#All],2,0)</f>
        <v>Sản phẩm 04</v>
      </c>
      <c r="I390" s="4" t="str">
        <f>VLOOKUP(tblSale[[#This Row],[Mã SP]],tblData[#All],3,0)</f>
        <v>Danh Mục 01</v>
      </c>
      <c r="J390" s="4" t="str">
        <f>VLOOKUP(tblSale[[#This Row],[Mã SP]],tblData[#All],4,0)</f>
        <v>Cái</v>
      </c>
      <c r="K390" s="4">
        <f>VLOOKUP(tblSale[[#This Row],[Mã SP]],tblData[#All],5,0)</f>
        <v>42</v>
      </c>
      <c r="L390" s="4">
        <f>VLOOKUP(tblSale[[#This Row],[Mã SP]],tblData[#All],6,0)</f>
        <v>47.84</v>
      </c>
      <c r="M390" s="6">
        <f>tblSale[[#This Row],[Số Lượng]]*tblSale[[#This Row],[Giá Mua]]</f>
        <v>336</v>
      </c>
      <c r="N390" s="6">
        <f>tblSale[[#This Row],[Số Lượng]]*tblSale[[#This Row],[Giá Bán]]*(100%-tblSale[[#This Row],[% Giảm Giá]])</f>
        <v>382.72</v>
      </c>
      <c r="O390" s="6">
        <f>DAY(tblSale[[#This Row],[Ngày]])</f>
        <v>23</v>
      </c>
      <c r="P390" s="6" t="str">
        <f>TEXT(tblSale[[#This Row],[Ngày]],"MMM")</f>
        <v>Jun</v>
      </c>
      <c r="Q390" s="6">
        <f>YEAR(tblSale[[#This Row],[Ngày]])</f>
        <v>2024</v>
      </c>
    </row>
    <row r="391" spans="2:17" ht="14.25" customHeight="1" x14ac:dyDescent="0.25">
      <c r="B391" s="3">
        <v>45467</v>
      </c>
      <c r="C391" s="2" t="s">
        <v>46</v>
      </c>
      <c r="D391" s="2">
        <v>7</v>
      </c>
      <c r="E391" s="2" t="s">
        <v>114</v>
      </c>
      <c r="F391" s="2" t="s">
        <v>113</v>
      </c>
      <c r="G391" s="2">
        <v>0</v>
      </c>
      <c r="H391" s="4" t="str">
        <f>VLOOKUP(tblSale[[#This Row],[Mã SP]],tblData[#All],2,0)</f>
        <v>Sản phẩm 18</v>
      </c>
      <c r="I391" s="4" t="str">
        <f>VLOOKUP(tblSale[[#This Row],[Mã SP]],tblData[#All],3,0)</f>
        <v>Danh Mục 02</v>
      </c>
      <c r="J391" s="4" t="str">
        <f>VLOOKUP(tblSale[[#This Row],[Mã SP]],tblData[#All],4,0)</f>
        <v>m</v>
      </c>
      <c r="K391" s="4">
        <f>VLOOKUP(tblSale[[#This Row],[Mã SP]],tblData[#All],5,0)</f>
        <v>37</v>
      </c>
      <c r="L391" s="4">
        <f>VLOOKUP(tblSale[[#This Row],[Mã SP]],tblData[#All],6,0)</f>
        <v>47.21</v>
      </c>
      <c r="M391" s="6">
        <f>tblSale[[#This Row],[Số Lượng]]*tblSale[[#This Row],[Giá Mua]]</f>
        <v>259</v>
      </c>
      <c r="N391" s="6">
        <f>tblSale[[#This Row],[Số Lượng]]*tblSale[[#This Row],[Giá Bán]]*(100%-tblSale[[#This Row],[% Giảm Giá]])</f>
        <v>330.47</v>
      </c>
      <c r="O391" s="6">
        <f>DAY(tblSale[[#This Row],[Ngày]])</f>
        <v>24</v>
      </c>
      <c r="P391" s="6" t="str">
        <f>TEXT(tblSale[[#This Row],[Ngày]],"MMM")</f>
        <v>Jun</v>
      </c>
      <c r="Q391" s="6">
        <f>YEAR(tblSale[[#This Row],[Ngày]])</f>
        <v>2024</v>
      </c>
    </row>
    <row r="392" spans="2:17" ht="14.25" customHeight="1" x14ac:dyDescent="0.25">
      <c r="B392" s="3">
        <v>45468</v>
      </c>
      <c r="C392" s="2" t="s">
        <v>34</v>
      </c>
      <c r="D392" s="2">
        <v>7</v>
      </c>
      <c r="E392" s="2" t="s">
        <v>112</v>
      </c>
      <c r="F392" s="2" t="s">
        <v>111</v>
      </c>
      <c r="G392" s="2">
        <v>0</v>
      </c>
      <c r="H392" s="4" t="str">
        <f>VLOOKUP(tblSale[[#This Row],[Mã SP]],tblData[#All],2,0)</f>
        <v>Sản phẩm 12</v>
      </c>
      <c r="I392" s="4" t="str">
        <f>VLOOKUP(tblSale[[#This Row],[Mã SP]],tblData[#All],3,0)</f>
        <v>Danh Mục 02</v>
      </c>
      <c r="J392" s="4" t="str">
        <f>VLOOKUP(tblSale[[#This Row],[Mã SP]],tblData[#All],4,0)</f>
        <v>Kg</v>
      </c>
      <c r="K392" s="4">
        <f>VLOOKUP(tblSale[[#This Row],[Mã SP]],tblData[#All],5,0)</f>
        <v>76</v>
      </c>
      <c r="L392" s="4">
        <f>VLOOKUP(tblSale[[#This Row],[Mã SP]],tblData[#All],6,0)</f>
        <v>94.17</v>
      </c>
      <c r="M392" s="6">
        <f>tblSale[[#This Row],[Số Lượng]]*tblSale[[#This Row],[Giá Mua]]</f>
        <v>532</v>
      </c>
      <c r="N392" s="6">
        <f>tblSale[[#This Row],[Số Lượng]]*tblSale[[#This Row],[Giá Bán]]*(100%-tblSale[[#This Row],[% Giảm Giá]])</f>
        <v>659.19</v>
      </c>
      <c r="O392" s="6">
        <f>DAY(tblSale[[#This Row],[Ngày]])</f>
        <v>25</v>
      </c>
      <c r="P392" s="6" t="str">
        <f>TEXT(tblSale[[#This Row],[Ngày]],"MMM")</f>
        <v>Jun</v>
      </c>
      <c r="Q392" s="6">
        <f>YEAR(tblSale[[#This Row],[Ngày]])</f>
        <v>2024</v>
      </c>
    </row>
    <row r="393" spans="2:17" ht="14.25" customHeight="1" x14ac:dyDescent="0.25">
      <c r="B393" s="3">
        <v>45469</v>
      </c>
      <c r="C393" s="2" t="s">
        <v>80</v>
      </c>
      <c r="D393" s="2">
        <v>4</v>
      </c>
      <c r="E393" s="2" t="s">
        <v>114</v>
      </c>
      <c r="F393" s="2" t="s">
        <v>113</v>
      </c>
      <c r="G393" s="2">
        <v>0</v>
      </c>
      <c r="H393" s="4" t="str">
        <f>VLOOKUP(tblSale[[#This Row],[Mã SP]],tblData[#All],2,0)</f>
        <v>Sản phẩm 34</v>
      </c>
      <c r="I393" s="4" t="str">
        <f>VLOOKUP(tblSale[[#This Row],[Mã SP]],tblData[#All],3,0)</f>
        <v>Danh Mục 04</v>
      </c>
      <c r="J393" s="4" t="str">
        <f>VLOOKUP(tblSale[[#This Row],[Mã SP]],tblData[#All],4,0)</f>
        <v>Cái</v>
      </c>
      <c r="K393" s="4">
        <f>VLOOKUP(tblSale[[#This Row],[Mã SP]],tblData[#All],5,0)</f>
        <v>57</v>
      </c>
      <c r="L393" s="4">
        <f>VLOOKUP(tblSale[[#This Row],[Mã SP]],tblData[#All],6,0)</f>
        <v>56.3</v>
      </c>
      <c r="M393" s="6">
        <f>tblSale[[#This Row],[Số Lượng]]*tblSale[[#This Row],[Giá Mua]]</f>
        <v>228</v>
      </c>
      <c r="N393" s="6">
        <f>tblSale[[#This Row],[Số Lượng]]*tblSale[[#This Row],[Giá Bán]]*(100%-tblSale[[#This Row],[% Giảm Giá]])</f>
        <v>225.2</v>
      </c>
      <c r="O393" s="6">
        <f>DAY(tblSale[[#This Row],[Ngày]])</f>
        <v>26</v>
      </c>
      <c r="P393" s="6" t="str">
        <f>TEXT(tblSale[[#This Row],[Ngày]],"MMM")</f>
        <v>Jun</v>
      </c>
      <c r="Q393" s="6">
        <f>YEAR(tblSale[[#This Row],[Ngày]])</f>
        <v>2024</v>
      </c>
    </row>
    <row r="394" spans="2:17" ht="14.25" customHeight="1" x14ac:dyDescent="0.25">
      <c r="B394" s="3">
        <v>45469</v>
      </c>
      <c r="C394" s="2" t="s">
        <v>99</v>
      </c>
      <c r="D394" s="2">
        <v>12</v>
      </c>
      <c r="E394" s="2" t="s">
        <v>114</v>
      </c>
      <c r="F394" s="2" t="s">
        <v>111</v>
      </c>
      <c r="G394" s="2">
        <v>0</v>
      </c>
      <c r="H394" s="4" t="str">
        <f>VLOOKUP(tblSale[[#This Row],[Mã SP]],tblData[#All],2,0)</f>
        <v>Sản phẩm 43</v>
      </c>
      <c r="I394" s="4" t="str">
        <f>VLOOKUP(tblSale[[#This Row],[Mã SP]],tblData[#All],3,0)</f>
        <v>Danh Mục 05</v>
      </c>
      <c r="J394" s="4" t="str">
        <f>VLOOKUP(tblSale[[#This Row],[Mã SP]],tblData[#All],4,0)</f>
        <v>Kg</v>
      </c>
      <c r="K394" s="4">
        <f>VLOOKUP(tblSale[[#This Row],[Mã SP]],tblData[#All],5,0)</f>
        <v>67</v>
      </c>
      <c r="L394" s="4">
        <f>VLOOKUP(tblSale[[#This Row],[Mã SP]],tblData[#All],6,0)</f>
        <v>86.08</v>
      </c>
      <c r="M394" s="6">
        <f>tblSale[[#This Row],[Số Lượng]]*tblSale[[#This Row],[Giá Mua]]</f>
        <v>804</v>
      </c>
      <c r="N394" s="6">
        <f>tblSale[[#This Row],[Số Lượng]]*tblSale[[#This Row],[Giá Bán]]*(100%-tblSale[[#This Row],[% Giảm Giá]])</f>
        <v>1032.96</v>
      </c>
      <c r="O394" s="6">
        <f>DAY(tblSale[[#This Row],[Ngày]])</f>
        <v>26</v>
      </c>
      <c r="P394" s="6" t="str">
        <f>TEXT(tblSale[[#This Row],[Ngày]],"MMM")</f>
        <v>Jun</v>
      </c>
      <c r="Q394" s="6">
        <f>YEAR(tblSale[[#This Row],[Ngày]])</f>
        <v>2024</v>
      </c>
    </row>
    <row r="395" spans="2:17" ht="14.25" customHeight="1" x14ac:dyDescent="0.25">
      <c r="B395" s="3">
        <v>45476</v>
      </c>
      <c r="C395" s="2" t="s">
        <v>78</v>
      </c>
      <c r="D395" s="2">
        <v>15</v>
      </c>
      <c r="E395" s="2" t="s">
        <v>114</v>
      </c>
      <c r="F395" s="2" t="s">
        <v>113</v>
      </c>
      <c r="G395" s="2">
        <v>0</v>
      </c>
      <c r="H395" s="4" t="str">
        <f>VLOOKUP(tblSale[[#This Row],[Mã SP]],tblData[#All],2,0)</f>
        <v>Sản phẩm 33</v>
      </c>
      <c r="I395" s="4" t="str">
        <f>VLOOKUP(tblSale[[#This Row],[Mã SP]],tblData[#All],3,0)</f>
        <v>Danh Mục 04</v>
      </c>
      <c r="J395" s="4" t="str">
        <f>VLOOKUP(tblSale[[#This Row],[Mã SP]],tblData[#All],4,0)</f>
        <v>Kg</v>
      </c>
      <c r="K395" s="4">
        <f>VLOOKUP(tblSale[[#This Row],[Mã SP]],tblData[#All],5,0)</f>
        <v>95</v>
      </c>
      <c r="L395" s="4">
        <f>VLOOKUP(tblSale[[#This Row],[Mã SP]],tblData[#All],6,0)</f>
        <v>114.7</v>
      </c>
      <c r="M395" s="6">
        <f>tblSale[[#This Row],[Số Lượng]]*tblSale[[#This Row],[Giá Mua]]</f>
        <v>1425</v>
      </c>
      <c r="N395" s="6">
        <f>tblSale[[#This Row],[Số Lượng]]*tblSale[[#This Row],[Giá Bán]]*(100%-tblSale[[#This Row],[% Giảm Giá]])</f>
        <v>1720.5</v>
      </c>
      <c r="O395" s="6">
        <f>DAY(tblSale[[#This Row],[Ngày]])</f>
        <v>3</v>
      </c>
      <c r="P395" s="6" t="str">
        <f>TEXT(tblSale[[#This Row],[Ngày]],"MMM")</f>
        <v>Jul</v>
      </c>
      <c r="Q395" s="6">
        <f>YEAR(tblSale[[#This Row],[Ngày]])</f>
        <v>2024</v>
      </c>
    </row>
    <row r="396" spans="2:17" ht="14.25" customHeight="1" x14ac:dyDescent="0.25">
      <c r="B396" s="3">
        <v>45477</v>
      </c>
      <c r="C396" s="2" t="s">
        <v>22</v>
      </c>
      <c r="D396" s="2">
        <v>7</v>
      </c>
      <c r="E396" s="2" t="s">
        <v>114</v>
      </c>
      <c r="F396" s="2" t="s">
        <v>111</v>
      </c>
      <c r="G396" s="2">
        <v>0</v>
      </c>
      <c r="H396" s="4" t="str">
        <f>VLOOKUP(tblSale[[#This Row],[Mã SP]],tblData[#All],2,0)</f>
        <v>Sản phẩm 07</v>
      </c>
      <c r="I396" s="4" t="str">
        <f>VLOOKUP(tblSale[[#This Row],[Mã SP]],tblData[#All],3,0)</f>
        <v>Danh Mục 01</v>
      </c>
      <c r="J396" s="4" t="str">
        <f>VLOOKUP(tblSale[[#This Row],[Mã SP]],tblData[#All],4,0)</f>
        <v>Cái</v>
      </c>
      <c r="K396" s="4">
        <f>VLOOKUP(tblSale[[#This Row],[Mã SP]],tblData[#All],5,0)</f>
        <v>43</v>
      </c>
      <c r="L396" s="4">
        <f>VLOOKUP(tblSale[[#This Row],[Mã SP]],tblData[#All],6,0)</f>
        <v>49.730000000000004</v>
      </c>
      <c r="M396" s="6">
        <f>tblSale[[#This Row],[Số Lượng]]*tblSale[[#This Row],[Giá Mua]]</f>
        <v>301</v>
      </c>
      <c r="N396" s="6">
        <f>tblSale[[#This Row],[Số Lượng]]*tblSale[[#This Row],[Giá Bán]]*(100%-tblSale[[#This Row],[% Giảm Giá]])</f>
        <v>348.11</v>
      </c>
      <c r="O396" s="6">
        <f>DAY(tblSale[[#This Row],[Ngày]])</f>
        <v>4</v>
      </c>
      <c r="P396" s="6" t="str">
        <f>TEXT(tblSale[[#This Row],[Ngày]],"MMM")</f>
        <v>Jul</v>
      </c>
      <c r="Q396" s="6">
        <f>YEAR(tblSale[[#This Row],[Ngày]])</f>
        <v>2024</v>
      </c>
    </row>
    <row r="397" spans="2:17" ht="14.25" customHeight="1" x14ac:dyDescent="0.25">
      <c r="B397" s="3">
        <v>45478</v>
      </c>
      <c r="C397" s="2" t="s">
        <v>61</v>
      </c>
      <c r="D397" s="2">
        <v>7</v>
      </c>
      <c r="E397" s="2" t="s">
        <v>112</v>
      </c>
      <c r="F397" s="2" t="s">
        <v>113</v>
      </c>
      <c r="G397" s="2">
        <v>0</v>
      </c>
      <c r="H397" s="4" t="str">
        <f>VLOOKUP(tblSale[[#This Row],[Mã SP]],tblData[#All],2,0)</f>
        <v>Sản phẩm 25</v>
      </c>
      <c r="I397" s="4" t="str">
        <f>VLOOKUP(tblSale[[#This Row],[Mã SP]],tblData[#All],3,0)</f>
        <v>Danh Mục 03</v>
      </c>
      <c r="J397" s="4" t="str">
        <f>VLOOKUP(tblSale[[#This Row],[Mã SP]],tblData[#All],4,0)</f>
        <v>m</v>
      </c>
      <c r="K397" s="4">
        <f>VLOOKUP(tblSale[[#This Row],[Mã SP]],tblData[#All],5,0)</f>
        <v>7</v>
      </c>
      <c r="L397" s="4">
        <f>VLOOKUP(tblSale[[#This Row],[Mã SP]],tblData[#All],6,0)</f>
        <v>8.33</v>
      </c>
      <c r="M397" s="6">
        <f>tblSale[[#This Row],[Số Lượng]]*tblSale[[#This Row],[Giá Mua]]</f>
        <v>49</v>
      </c>
      <c r="N397" s="6">
        <f>tblSale[[#This Row],[Số Lượng]]*tblSale[[#This Row],[Giá Bán]]*(100%-tblSale[[#This Row],[% Giảm Giá]])</f>
        <v>58.31</v>
      </c>
      <c r="O397" s="6">
        <f>DAY(tblSale[[#This Row],[Ngày]])</f>
        <v>5</v>
      </c>
      <c r="P397" s="6" t="str">
        <f>TEXT(tblSale[[#This Row],[Ngày]],"MMM")</f>
        <v>Jul</v>
      </c>
      <c r="Q397" s="6">
        <f>YEAR(tblSale[[#This Row],[Ngày]])</f>
        <v>2024</v>
      </c>
    </row>
    <row r="398" spans="2:17" ht="14.25" customHeight="1" x14ac:dyDescent="0.25">
      <c r="B398" s="3">
        <v>45478</v>
      </c>
      <c r="C398" s="2" t="s">
        <v>40</v>
      </c>
      <c r="D398" s="2">
        <v>8</v>
      </c>
      <c r="E398" s="2" t="s">
        <v>114</v>
      </c>
      <c r="F398" s="2" t="s">
        <v>111</v>
      </c>
      <c r="G398" s="2">
        <v>0</v>
      </c>
      <c r="H398" s="4" t="str">
        <f>VLOOKUP(tblSale[[#This Row],[Mã SP]],tblData[#All],2,0)</f>
        <v>Sản phẩm 15</v>
      </c>
      <c r="I398" s="4" t="str">
        <f>VLOOKUP(tblSale[[#This Row],[Mã SP]],tblData[#All],3,0)</f>
        <v>Danh Mục 02</v>
      </c>
      <c r="J398" s="4" t="str">
        <f>VLOOKUP(tblSale[[#This Row],[Mã SP]],tblData[#All],4,0)</f>
        <v>m</v>
      </c>
      <c r="K398" s="4">
        <f>VLOOKUP(tblSale[[#This Row],[Mã SP]],tblData[#All],5,0)</f>
        <v>12</v>
      </c>
      <c r="L398" s="4">
        <f>VLOOKUP(tblSale[[#This Row],[Mã SP]],tblData[#All],6,0)</f>
        <v>15.719999999999999</v>
      </c>
      <c r="M398" s="6">
        <f>tblSale[[#This Row],[Số Lượng]]*tblSale[[#This Row],[Giá Mua]]</f>
        <v>96</v>
      </c>
      <c r="N398" s="6">
        <f>tblSale[[#This Row],[Số Lượng]]*tblSale[[#This Row],[Giá Bán]]*(100%-tblSale[[#This Row],[% Giảm Giá]])</f>
        <v>125.75999999999999</v>
      </c>
      <c r="O398" s="6">
        <f>DAY(tblSale[[#This Row],[Ngày]])</f>
        <v>5</v>
      </c>
      <c r="P398" s="6" t="str">
        <f>TEXT(tblSale[[#This Row],[Ngày]],"MMM")</f>
        <v>Jul</v>
      </c>
      <c r="Q398" s="6">
        <f>YEAR(tblSale[[#This Row],[Ngày]])</f>
        <v>2024</v>
      </c>
    </row>
    <row r="399" spans="2:17" ht="14.25" customHeight="1" x14ac:dyDescent="0.25">
      <c r="B399" s="3">
        <v>45479</v>
      </c>
      <c r="C399" s="2" t="s">
        <v>95</v>
      </c>
      <c r="D399" s="2">
        <v>2</v>
      </c>
      <c r="E399" s="2" t="s">
        <v>114</v>
      </c>
      <c r="F399" s="2" t="s">
        <v>113</v>
      </c>
      <c r="G399" s="2">
        <v>0</v>
      </c>
      <c r="H399" s="4" t="str">
        <f>VLOOKUP(tblSale[[#This Row],[Mã SP]],tblData[#All],2,0)</f>
        <v>Sản phẩm 41</v>
      </c>
      <c r="I399" s="4" t="str">
        <f>VLOOKUP(tblSale[[#This Row],[Mã SP]],tblData[#All],3,0)</f>
        <v>Danh Mục 05</v>
      </c>
      <c r="J399" s="4" t="str">
        <f>VLOOKUP(tblSale[[#This Row],[Mã SP]],tblData[#All],4,0)</f>
        <v>Chiếc</v>
      </c>
      <c r="K399" s="4">
        <f>VLOOKUP(tblSale[[#This Row],[Mã SP]],tblData[#All],5,0)</f>
        <v>133</v>
      </c>
      <c r="L399" s="4">
        <f>VLOOKUP(tblSale[[#This Row],[Mã SP]],tblData[#All],6,0)</f>
        <v>181.88</v>
      </c>
      <c r="M399" s="6">
        <f>tblSale[[#This Row],[Số Lượng]]*tblSale[[#This Row],[Giá Mua]]</f>
        <v>266</v>
      </c>
      <c r="N399" s="6">
        <f>tblSale[[#This Row],[Số Lượng]]*tblSale[[#This Row],[Giá Bán]]*(100%-tblSale[[#This Row],[% Giảm Giá]])</f>
        <v>363.76</v>
      </c>
      <c r="O399" s="6">
        <f>DAY(tblSale[[#This Row],[Ngày]])</f>
        <v>6</v>
      </c>
      <c r="P399" s="6" t="str">
        <f>TEXT(tblSale[[#This Row],[Ngày]],"MMM")</f>
        <v>Jul</v>
      </c>
      <c r="Q399" s="6">
        <f>YEAR(tblSale[[#This Row],[Ngày]])</f>
        <v>2024</v>
      </c>
    </row>
    <row r="400" spans="2:17" ht="14.25" customHeight="1" x14ac:dyDescent="0.25">
      <c r="B400" s="3">
        <v>45481</v>
      </c>
      <c r="C400" s="2" t="s">
        <v>46</v>
      </c>
      <c r="D400" s="2">
        <v>2</v>
      </c>
      <c r="E400" s="2" t="s">
        <v>114</v>
      </c>
      <c r="F400" s="2" t="s">
        <v>111</v>
      </c>
      <c r="G400" s="2">
        <v>0</v>
      </c>
      <c r="H400" s="4" t="str">
        <f>VLOOKUP(tblSale[[#This Row],[Mã SP]],tblData[#All],2,0)</f>
        <v>Sản phẩm 18</v>
      </c>
      <c r="I400" s="4" t="str">
        <f>VLOOKUP(tblSale[[#This Row],[Mã SP]],tblData[#All],3,0)</f>
        <v>Danh Mục 02</v>
      </c>
      <c r="J400" s="4" t="str">
        <f>VLOOKUP(tblSale[[#This Row],[Mã SP]],tblData[#All],4,0)</f>
        <v>m</v>
      </c>
      <c r="K400" s="4">
        <f>VLOOKUP(tblSale[[#This Row],[Mã SP]],tblData[#All],5,0)</f>
        <v>37</v>
      </c>
      <c r="L400" s="4">
        <f>VLOOKUP(tblSale[[#This Row],[Mã SP]],tblData[#All],6,0)</f>
        <v>47.21</v>
      </c>
      <c r="M400" s="6">
        <f>tblSale[[#This Row],[Số Lượng]]*tblSale[[#This Row],[Giá Mua]]</f>
        <v>74</v>
      </c>
      <c r="N400" s="6">
        <f>tblSale[[#This Row],[Số Lượng]]*tblSale[[#This Row],[Giá Bán]]*(100%-tblSale[[#This Row],[% Giảm Giá]])</f>
        <v>94.42</v>
      </c>
      <c r="O400" s="6">
        <f>DAY(tblSale[[#This Row],[Ngày]])</f>
        <v>8</v>
      </c>
      <c r="P400" s="6" t="str">
        <f>TEXT(tblSale[[#This Row],[Ngày]],"MMM")</f>
        <v>Jul</v>
      </c>
      <c r="Q400" s="6">
        <f>YEAR(tblSale[[#This Row],[Ngày]])</f>
        <v>2024</v>
      </c>
    </row>
    <row r="401" spans="2:17" ht="14.25" customHeight="1" x14ac:dyDescent="0.25">
      <c r="B401" s="3">
        <v>45483</v>
      </c>
      <c r="C401" s="2" t="s">
        <v>76</v>
      </c>
      <c r="D401" s="2">
        <v>12</v>
      </c>
      <c r="E401" s="2" t="s">
        <v>112</v>
      </c>
      <c r="F401" s="2" t="s">
        <v>113</v>
      </c>
      <c r="G401" s="2">
        <v>0</v>
      </c>
      <c r="H401" s="4" t="str">
        <f>VLOOKUP(tblSale[[#This Row],[Mã SP]],tblData[#All],2,0)</f>
        <v>Sản phẩm 32</v>
      </c>
      <c r="I401" s="4" t="str">
        <f>VLOOKUP(tblSale[[#This Row],[Mã SP]],tblData[#All],3,0)</f>
        <v>Danh Mục 04</v>
      </c>
      <c r="J401" s="4" t="str">
        <f>VLOOKUP(tblSale[[#This Row],[Mã SP]],tblData[#All],4,0)</f>
        <v>Kg</v>
      </c>
      <c r="K401" s="4">
        <f>VLOOKUP(tblSale[[#This Row],[Mã SP]],tblData[#All],5,0)</f>
        <v>88</v>
      </c>
      <c r="L401" s="4">
        <f>VLOOKUP(tblSale[[#This Row],[Mã SP]],tblData[#All],6,0)</f>
        <v>118.48</v>
      </c>
      <c r="M401" s="6">
        <f>tblSale[[#This Row],[Số Lượng]]*tblSale[[#This Row],[Giá Mua]]</f>
        <v>1056</v>
      </c>
      <c r="N401" s="6">
        <f>tblSale[[#This Row],[Số Lượng]]*tblSale[[#This Row],[Giá Bán]]*(100%-tblSale[[#This Row],[% Giảm Giá]])</f>
        <v>1421.76</v>
      </c>
      <c r="O401" s="6">
        <f>DAY(tblSale[[#This Row],[Ngày]])</f>
        <v>10</v>
      </c>
      <c r="P401" s="6" t="str">
        <f>TEXT(tblSale[[#This Row],[Ngày]],"MMM")</f>
        <v>Jul</v>
      </c>
      <c r="Q401" s="6">
        <f>YEAR(tblSale[[#This Row],[Ngày]])</f>
        <v>2024</v>
      </c>
    </row>
    <row r="402" spans="2:17" ht="14.25" customHeight="1" x14ac:dyDescent="0.25">
      <c r="B402" s="3">
        <v>45485</v>
      </c>
      <c r="C402" s="2" t="s">
        <v>68</v>
      </c>
      <c r="D402" s="2">
        <v>12</v>
      </c>
      <c r="E402" s="2" t="s">
        <v>114</v>
      </c>
      <c r="F402" s="2" t="s">
        <v>113</v>
      </c>
      <c r="G402" s="2">
        <v>0</v>
      </c>
      <c r="H402" s="4" t="str">
        <f>VLOOKUP(tblSale[[#This Row],[Mã SP]],tblData[#All],2,0)</f>
        <v>Sản phẩm 28</v>
      </c>
      <c r="I402" s="4" t="str">
        <f>VLOOKUP(tblSale[[#This Row],[Mã SP]],tblData[#All],3,0)</f>
        <v>Danh Mục 04</v>
      </c>
      <c r="J402" s="4" t="str">
        <f>VLOOKUP(tblSale[[#This Row],[Mã SP]],tblData[#All],4,0)</f>
        <v>m</v>
      </c>
      <c r="K402" s="4">
        <f>VLOOKUP(tblSale[[#This Row],[Mã SP]],tblData[#All],5,0)</f>
        <v>37</v>
      </c>
      <c r="L402" s="4">
        <f>VLOOKUP(tblSale[[#This Row],[Mã SP]],tblData[#All],6,0)</f>
        <v>39.81</v>
      </c>
      <c r="M402" s="6">
        <f>tblSale[[#This Row],[Số Lượng]]*tblSale[[#This Row],[Giá Mua]]</f>
        <v>444</v>
      </c>
      <c r="N402" s="6">
        <f>tblSale[[#This Row],[Số Lượng]]*tblSale[[#This Row],[Giá Bán]]*(100%-tblSale[[#This Row],[% Giảm Giá]])</f>
        <v>477.72</v>
      </c>
      <c r="O402" s="6">
        <f>DAY(tblSale[[#This Row],[Ngày]])</f>
        <v>12</v>
      </c>
      <c r="P402" s="6" t="str">
        <f>TEXT(tblSale[[#This Row],[Ngày]],"MMM")</f>
        <v>Jul</v>
      </c>
      <c r="Q402" s="6">
        <f>YEAR(tblSale[[#This Row],[Ngày]])</f>
        <v>2024</v>
      </c>
    </row>
    <row r="403" spans="2:17" ht="14.25" customHeight="1" x14ac:dyDescent="0.25">
      <c r="B403" s="3">
        <v>45486</v>
      </c>
      <c r="C403" s="2" t="s">
        <v>61</v>
      </c>
      <c r="D403" s="2">
        <v>7</v>
      </c>
      <c r="E403" s="2" t="s">
        <v>114</v>
      </c>
      <c r="F403" s="2" t="s">
        <v>111</v>
      </c>
      <c r="G403" s="2">
        <v>0</v>
      </c>
      <c r="H403" s="4" t="str">
        <f>VLOOKUP(tblSale[[#This Row],[Mã SP]],tblData[#All],2,0)</f>
        <v>Sản phẩm 25</v>
      </c>
      <c r="I403" s="4" t="str">
        <f>VLOOKUP(tblSale[[#This Row],[Mã SP]],tblData[#All],3,0)</f>
        <v>Danh Mục 03</v>
      </c>
      <c r="J403" s="4" t="str">
        <f>VLOOKUP(tblSale[[#This Row],[Mã SP]],tblData[#All],4,0)</f>
        <v>m</v>
      </c>
      <c r="K403" s="4">
        <f>VLOOKUP(tblSale[[#This Row],[Mã SP]],tblData[#All],5,0)</f>
        <v>7</v>
      </c>
      <c r="L403" s="4">
        <f>VLOOKUP(tblSale[[#This Row],[Mã SP]],tblData[#All],6,0)</f>
        <v>8.33</v>
      </c>
      <c r="M403" s="6">
        <f>tblSale[[#This Row],[Số Lượng]]*tblSale[[#This Row],[Giá Mua]]</f>
        <v>49</v>
      </c>
      <c r="N403" s="6">
        <f>tblSale[[#This Row],[Số Lượng]]*tblSale[[#This Row],[Giá Bán]]*(100%-tblSale[[#This Row],[% Giảm Giá]])</f>
        <v>58.31</v>
      </c>
      <c r="O403" s="6">
        <f>DAY(tblSale[[#This Row],[Ngày]])</f>
        <v>13</v>
      </c>
      <c r="P403" s="6" t="str">
        <f>TEXT(tblSale[[#This Row],[Ngày]],"MMM")</f>
        <v>Jul</v>
      </c>
      <c r="Q403" s="6">
        <f>YEAR(tblSale[[#This Row],[Ngày]])</f>
        <v>2024</v>
      </c>
    </row>
    <row r="404" spans="2:17" ht="14.25" customHeight="1" x14ac:dyDescent="0.25">
      <c r="B404" s="3">
        <v>45487</v>
      </c>
      <c r="C404" s="2" t="s">
        <v>78</v>
      </c>
      <c r="D404" s="2">
        <v>9</v>
      </c>
      <c r="E404" s="2" t="s">
        <v>114</v>
      </c>
      <c r="F404" s="2" t="s">
        <v>111</v>
      </c>
      <c r="G404" s="2">
        <v>0</v>
      </c>
      <c r="H404" s="4" t="str">
        <f>VLOOKUP(tblSale[[#This Row],[Mã SP]],tblData[#All],2,0)</f>
        <v>Sản phẩm 33</v>
      </c>
      <c r="I404" s="4" t="str">
        <f>VLOOKUP(tblSale[[#This Row],[Mã SP]],tblData[#All],3,0)</f>
        <v>Danh Mục 04</v>
      </c>
      <c r="J404" s="4" t="str">
        <f>VLOOKUP(tblSale[[#This Row],[Mã SP]],tblData[#All],4,0)</f>
        <v>Kg</v>
      </c>
      <c r="K404" s="4">
        <f>VLOOKUP(tblSale[[#This Row],[Mã SP]],tblData[#All],5,0)</f>
        <v>95</v>
      </c>
      <c r="L404" s="4">
        <f>VLOOKUP(tblSale[[#This Row],[Mã SP]],tblData[#All],6,0)</f>
        <v>114.7</v>
      </c>
      <c r="M404" s="6">
        <f>tblSale[[#This Row],[Số Lượng]]*tblSale[[#This Row],[Giá Mua]]</f>
        <v>855</v>
      </c>
      <c r="N404" s="6">
        <f>tblSale[[#This Row],[Số Lượng]]*tblSale[[#This Row],[Giá Bán]]*(100%-tblSale[[#This Row],[% Giảm Giá]])</f>
        <v>1032.3</v>
      </c>
      <c r="O404" s="6">
        <f>DAY(tblSale[[#This Row],[Ngày]])</f>
        <v>14</v>
      </c>
      <c r="P404" s="6" t="str">
        <f>TEXT(tblSale[[#This Row],[Ngày]],"MMM")</f>
        <v>Jul</v>
      </c>
      <c r="Q404" s="6">
        <f>YEAR(tblSale[[#This Row],[Ngày]])</f>
        <v>2024</v>
      </c>
    </row>
    <row r="405" spans="2:17" ht="14.25" customHeight="1" x14ac:dyDescent="0.25">
      <c r="B405" s="3">
        <v>45488</v>
      </c>
      <c r="C405" s="2" t="s">
        <v>14</v>
      </c>
      <c r="D405" s="2">
        <v>2</v>
      </c>
      <c r="E405" s="2" t="s">
        <v>112</v>
      </c>
      <c r="F405" s="2" t="s">
        <v>111</v>
      </c>
      <c r="G405" s="2">
        <v>0</v>
      </c>
      <c r="H405" s="4" t="str">
        <f>VLOOKUP(tblSale[[#This Row],[Mã SP]],tblData[#All],2,0)</f>
        <v>Sản phẩm 04</v>
      </c>
      <c r="I405" s="4" t="str">
        <f>VLOOKUP(tblSale[[#This Row],[Mã SP]],tblData[#All],3,0)</f>
        <v>Danh Mục 01</v>
      </c>
      <c r="J405" s="4" t="str">
        <f>VLOOKUP(tblSale[[#This Row],[Mã SP]],tblData[#All],4,0)</f>
        <v>Cái</v>
      </c>
      <c r="K405" s="4">
        <f>VLOOKUP(tblSale[[#This Row],[Mã SP]],tblData[#All],5,0)</f>
        <v>42</v>
      </c>
      <c r="L405" s="4">
        <f>VLOOKUP(tblSale[[#This Row],[Mã SP]],tblData[#All],6,0)</f>
        <v>47.84</v>
      </c>
      <c r="M405" s="6">
        <f>tblSale[[#This Row],[Số Lượng]]*tblSale[[#This Row],[Giá Mua]]</f>
        <v>84</v>
      </c>
      <c r="N405" s="6">
        <f>tblSale[[#This Row],[Số Lượng]]*tblSale[[#This Row],[Giá Bán]]*(100%-tblSale[[#This Row],[% Giảm Giá]])</f>
        <v>95.68</v>
      </c>
      <c r="O405" s="6">
        <f>DAY(tblSale[[#This Row],[Ngày]])</f>
        <v>15</v>
      </c>
      <c r="P405" s="6" t="str">
        <f>TEXT(tblSale[[#This Row],[Ngày]],"MMM")</f>
        <v>Jul</v>
      </c>
      <c r="Q405" s="6">
        <f>YEAR(tblSale[[#This Row],[Ngày]])</f>
        <v>2024</v>
      </c>
    </row>
    <row r="406" spans="2:17" ht="14.25" customHeight="1" x14ac:dyDescent="0.25">
      <c r="B406" s="3">
        <v>45490</v>
      </c>
      <c r="C406" s="2" t="s">
        <v>95</v>
      </c>
      <c r="D406" s="2">
        <v>8</v>
      </c>
      <c r="E406" s="2" t="s">
        <v>112</v>
      </c>
      <c r="F406" s="2" t="s">
        <v>113</v>
      </c>
      <c r="G406" s="2">
        <v>0</v>
      </c>
      <c r="H406" s="4" t="str">
        <f>VLOOKUP(tblSale[[#This Row],[Mã SP]],tblData[#All],2,0)</f>
        <v>Sản phẩm 41</v>
      </c>
      <c r="I406" s="4" t="str">
        <f>VLOOKUP(tblSale[[#This Row],[Mã SP]],tblData[#All],3,0)</f>
        <v>Danh Mục 05</v>
      </c>
      <c r="J406" s="4" t="str">
        <f>VLOOKUP(tblSale[[#This Row],[Mã SP]],tblData[#All],4,0)</f>
        <v>Chiếc</v>
      </c>
      <c r="K406" s="4">
        <f>VLOOKUP(tblSale[[#This Row],[Mã SP]],tblData[#All],5,0)</f>
        <v>133</v>
      </c>
      <c r="L406" s="4">
        <f>VLOOKUP(tblSale[[#This Row],[Mã SP]],tblData[#All],6,0)</f>
        <v>181.88</v>
      </c>
      <c r="M406" s="6">
        <f>tblSale[[#This Row],[Số Lượng]]*tblSale[[#This Row],[Giá Mua]]</f>
        <v>1064</v>
      </c>
      <c r="N406" s="6">
        <f>tblSale[[#This Row],[Số Lượng]]*tblSale[[#This Row],[Giá Bán]]*(100%-tblSale[[#This Row],[% Giảm Giá]])</f>
        <v>1455.04</v>
      </c>
      <c r="O406" s="6">
        <f>DAY(tblSale[[#This Row],[Ngày]])</f>
        <v>17</v>
      </c>
      <c r="P406" s="6" t="str">
        <f>TEXT(tblSale[[#This Row],[Ngày]],"MMM")</f>
        <v>Jul</v>
      </c>
      <c r="Q406" s="6">
        <f>YEAR(tblSale[[#This Row],[Ngày]])</f>
        <v>2024</v>
      </c>
    </row>
    <row r="407" spans="2:17" ht="14.25" customHeight="1" x14ac:dyDescent="0.25">
      <c r="B407" s="3">
        <v>45491</v>
      </c>
      <c r="C407" s="2" t="s">
        <v>29</v>
      </c>
      <c r="D407" s="2">
        <v>12</v>
      </c>
      <c r="E407" s="2" t="s">
        <v>114</v>
      </c>
      <c r="F407" s="2" t="s">
        <v>111</v>
      </c>
      <c r="G407" s="2">
        <v>0</v>
      </c>
      <c r="H407" s="4" t="str">
        <f>VLOOKUP(tblSale[[#This Row],[Mã SP]],tblData[#All],2,0)</f>
        <v>Sản phẩm 10</v>
      </c>
      <c r="I407" s="4" t="str">
        <f>VLOOKUP(tblSale[[#This Row],[Mã SP]],tblData[#All],3,0)</f>
        <v>Danh Mục 02</v>
      </c>
      <c r="J407" s="4" t="str">
        <f>VLOOKUP(tblSale[[#This Row],[Mã SP]],tblData[#All],4,0)</f>
        <v>Chiếc</v>
      </c>
      <c r="K407" s="4">
        <f>VLOOKUP(tblSale[[#This Row],[Mã SP]],tblData[#All],5,0)</f>
        <v>147</v>
      </c>
      <c r="L407" s="4">
        <f>VLOOKUP(tblSale[[#This Row],[Mã SP]],tblData[#All],6,0)</f>
        <v>164.28</v>
      </c>
      <c r="M407" s="6">
        <f>tblSale[[#This Row],[Số Lượng]]*tblSale[[#This Row],[Giá Mua]]</f>
        <v>1764</v>
      </c>
      <c r="N407" s="6">
        <f>tblSale[[#This Row],[Số Lượng]]*tblSale[[#This Row],[Giá Bán]]*(100%-tblSale[[#This Row],[% Giảm Giá]])</f>
        <v>1971.3600000000001</v>
      </c>
      <c r="O407" s="6">
        <f>DAY(tblSale[[#This Row],[Ngày]])</f>
        <v>18</v>
      </c>
      <c r="P407" s="6" t="str">
        <f>TEXT(tblSale[[#This Row],[Ngày]],"MMM")</f>
        <v>Jul</v>
      </c>
      <c r="Q407" s="6">
        <f>YEAR(tblSale[[#This Row],[Ngày]])</f>
        <v>2024</v>
      </c>
    </row>
    <row r="408" spans="2:17" ht="14.25" customHeight="1" x14ac:dyDescent="0.25">
      <c r="B408" s="3">
        <v>45493</v>
      </c>
      <c r="C408" s="2" t="s">
        <v>97</v>
      </c>
      <c r="D408" s="2">
        <v>8</v>
      </c>
      <c r="E408" s="2" t="s">
        <v>110</v>
      </c>
      <c r="F408" s="2" t="s">
        <v>111</v>
      </c>
      <c r="G408" s="2">
        <v>0</v>
      </c>
      <c r="H408" s="4" t="str">
        <f>VLOOKUP(tblSale[[#This Row],[Mã SP]],tblData[#All],2,0)</f>
        <v>Sản phẩm 42</v>
      </c>
      <c r="I408" s="4" t="str">
        <f>VLOOKUP(tblSale[[#This Row],[Mã SP]],tblData[#All],3,0)</f>
        <v>Danh Mục 05</v>
      </c>
      <c r="J408" s="4" t="str">
        <f>VLOOKUP(tblSale[[#This Row],[Mã SP]],tblData[#All],4,0)</f>
        <v>Chiếc</v>
      </c>
      <c r="K408" s="4">
        <f>VLOOKUP(tblSale[[#This Row],[Mã SP]],tblData[#All],5,0)</f>
        <v>123</v>
      </c>
      <c r="L408" s="4">
        <f>VLOOKUP(tblSale[[#This Row],[Mã SP]],tblData[#All],6,0)</f>
        <v>170</v>
      </c>
      <c r="M408" s="6">
        <f>tblSale[[#This Row],[Số Lượng]]*tblSale[[#This Row],[Giá Mua]]</f>
        <v>984</v>
      </c>
      <c r="N408" s="6">
        <f>tblSale[[#This Row],[Số Lượng]]*tblSale[[#This Row],[Giá Bán]]*(100%-tblSale[[#This Row],[% Giảm Giá]])</f>
        <v>1360</v>
      </c>
      <c r="O408" s="6">
        <f>DAY(tblSale[[#This Row],[Ngày]])</f>
        <v>20</v>
      </c>
      <c r="P408" s="6" t="str">
        <f>TEXT(tblSale[[#This Row],[Ngày]],"MMM")</f>
        <v>Jul</v>
      </c>
      <c r="Q408" s="6">
        <f>YEAR(tblSale[[#This Row],[Ngày]])</f>
        <v>2024</v>
      </c>
    </row>
    <row r="409" spans="2:17" ht="14.25" customHeight="1" x14ac:dyDescent="0.25">
      <c r="B409" s="3">
        <v>45495</v>
      </c>
      <c r="C409" s="2" t="s">
        <v>80</v>
      </c>
      <c r="D409" s="2">
        <v>6</v>
      </c>
      <c r="E409" s="2" t="s">
        <v>114</v>
      </c>
      <c r="F409" s="2" t="s">
        <v>113</v>
      </c>
      <c r="G409" s="2">
        <v>0</v>
      </c>
      <c r="H409" s="4" t="str">
        <f>VLOOKUP(tblSale[[#This Row],[Mã SP]],tblData[#All],2,0)</f>
        <v>Sản phẩm 34</v>
      </c>
      <c r="I409" s="4" t="str">
        <f>VLOOKUP(tblSale[[#This Row],[Mã SP]],tblData[#All],3,0)</f>
        <v>Danh Mục 04</v>
      </c>
      <c r="J409" s="4" t="str">
        <f>VLOOKUP(tblSale[[#This Row],[Mã SP]],tblData[#All],4,0)</f>
        <v>Cái</v>
      </c>
      <c r="K409" s="4">
        <f>VLOOKUP(tblSale[[#This Row],[Mã SP]],tblData[#All],5,0)</f>
        <v>57</v>
      </c>
      <c r="L409" s="4">
        <f>VLOOKUP(tblSale[[#This Row],[Mã SP]],tblData[#All],6,0)</f>
        <v>56.3</v>
      </c>
      <c r="M409" s="6">
        <f>tblSale[[#This Row],[Số Lượng]]*tblSale[[#This Row],[Giá Mua]]</f>
        <v>342</v>
      </c>
      <c r="N409" s="6">
        <f>tblSale[[#This Row],[Số Lượng]]*tblSale[[#This Row],[Giá Bán]]*(100%-tblSale[[#This Row],[% Giảm Giá]])</f>
        <v>337.79999999999995</v>
      </c>
      <c r="O409" s="6">
        <f>DAY(tblSale[[#This Row],[Ngày]])</f>
        <v>22</v>
      </c>
      <c r="P409" s="6" t="str">
        <f>TEXT(tblSale[[#This Row],[Ngày]],"MMM")</f>
        <v>Jul</v>
      </c>
      <c r="Q409" s="6">
        <f>YEAR(tblSale[[#This Row],[Ngày]])</f>
        <v>2024</v>
      </c>
    </row>
    <row r="410" spans="2:17" ht="14.25" customHeight="1" x14ac:dyDescent="0.25">
      <c r="B410" s="3">
        <v>45496</v>
      </c>
      <c r="C410" s="2" t="s">
        <v>46</v>
      </c>
      <c r="D410" s="2">
        <v>2</v>
      </c>
      <c r="E410" s="2" t="s">
        <v>112</v>
      </c>
      <c r="F410" s="2" t="s">
        <v>111</v>
      </c>
      <c r="G410" s="2">
        <v>0</v>
      </c>
      <c r="H410" s="4" t="str">
        <f>VLOOKUP(tblSale[[#This Row],[Mã SP]],tblData[#All],2,0)</f>
        <v>Sản phẩm 18</v>
      </c>
      <c r="I410" s="4" t="str">
        <f>VLOOKUP(tblSale[[#This Row],[Mã SP]],tblData[#All],3,0)</f>
        <v>Danh Mục 02</v>
      </c>
      <c r="J410" s="4" t="str">
        <f>VLOOKUP(tblSale[[#This Row],[Mã SP]],tblData[#All],4,0)</f>
        <v>m</v>
      </c>
      <c r="K410" s="4">
        <f>VLOOKUP(tblSale[[#This Row],[Mã SP]],tblData[#All],5,0)</f>
        <v>37</v>
      </c>
      <c r="L410" s="4">
        <f>VLOOKUP(tblSale[[#This Row],[Mã SP]],tblData[#All],6,0)</f>
        <v>47.21</v>
      </c>
      <c r="M410" s="6">
        <f>tblSale[[#This Row],[Số Lượng]]*tblSale[[#This Row],[Giá Mua]]</f>
        <v>74</v>
      </c>
      <c r="N410" s="6">
        <f>tblSale[[#This Row],[Số Lượng]]*tblSale[[#This Row],[Giá Bán]]*(100%-tblSale[[#This Row],[% Giảm Giá]])</f>
        <v>94.42</v>
      </c>
      <c r="O410" s="6">
        <f>DAY(tblSale[[#This Row],[Ngày]])</f>
        <v>23</v>
      </c>
      <c r="P410" s="6" t="str">
        <f>TEXT(tblSale[[#This Row],[Ngày]],"MMM")</f>
        <v>Jul</v>
      </c>
      <c r="Q410" s="6">
        <f>YEAR(tblSale[[#This Row],[Ngày]])</f>
        <v>2024</v>
      </c>
    </row>
    <row r="411" spans="2:17" ht="14.25" customHeight="1" x14ac:dyDescent="0.25">
      <c r="B411" s="3">
        <v>45497</v>
      </c>
      <c r="C411" s="2" t="s">
        <v>20</v>
      </c>
      <c r="D411" s="2">
        <v>14</v>
      </c>
      <c r="E411" s="2" t="s">
        <v>114</v>
      </c>
      <c r="F411" s="2" t="s">
        <v>113</v>
      </c>
      <c r="G411" s="2">
        <v>0</v>
      </c>
      <c r="H411" s="4" t="str">
        <f>VLOOKUP(tblSale[[#This Row],[Mã SP]],tblData[#All],2,0)</f>
        <v>Sản phẩm 06</v>
      </c>
      <c r="I411" s="4" t="str">
        <f>VLOOKUP(tblSale[[#This Row],[Mã SP]],tblData[#All],3,0)</f>
        <v>Danh Mục 01</v>
      </c>
      <c r="J411" s="4" t="str">
        <f>VLOOKUP(tblSale[[#This Row],[Mã SP]],tblData[#All],4,0)</f>
        <v>Kg</v>
      </c>
      <c r="K411" s="4">
        <f>VLOOKUP(tblSale[[#This Row],[Mã SP]],tblData[#All],5,0)</f>
        <v>75</v>
      </c>
      <c r="L411" s="4">
        <f>VLOOKUP(tblSale[[#This Row],[Mã SP]],tblData[#All],6,0)</f>
        <v>89.5</v>
      </c>
      <c r="M411" s="6">
        <f>tblSale[[#This Row],[Số Lượng]]*tblSale[[#This Row],[Giá Mua]]</f>
        <v>1050</v>
      </c>
      <c r="N411" s="6">
        <f>tblSale[[#This Row],[Số Lượng]]*tblSale[[#This Row],[Giá Bán]]*(100%-tblSale[[#This Row],[% Giảm Giá]])</f>
        <v>1253</v>
      </c>
      <c r="O411" s="6">
        <f>DAY(tblSale[[#This Row],[Ngày]])</f>
        <v>24</v>
      </c>
      <c r="P411" s="6" t="str">
        <f>TEXT(tblSale[[#This Row],[Ngày]],"MMM")</f>
        <v>Jul</v>
      </c>
      <c r="Q411" s="6">
        <f>YEAR(tblSale[[#This Row],[Ngày]])</f>
        <v>2024</v>
      </c>
    </row>
    <row r="412" spans="2:17" ht="14.25" customHeight="1" x14ac:dyDescent="0.25">
      <c r="B412" s="3">
        <v>45497</v>
      </c>
      <c r="C412" s="2" t="s">
        <v>66</v>
      </c>
      <c r="D412" s="2">
        <v>1</v>
      </c>
      <c r="E412" s="2" t="s">
        <v>112</v>
      </c>
      <c r="F412" s="2" t="s">
        <v>111</v>
      </c>
      <c r="G412" s="2">
        <v>0</v>
      </c>
      <c r="H412" s="4" t="str">
        <f>VLOOKUP(tblSale[[#This Row],[Mã SP]],tblData[#All],2,0)</f>
        <v>Sản phẩm 27</v>
      </c>
      <c r="I412" s="4" t="str">
        <f>VLOOKUP(tblSale[[#This Row],[Mã SP]],tblData[#All],3,0)</f>
        <v>Danh Mục 04</v>
      </c>
      <c r="J412" s="4" t="str">
        <f>VLOOKUP(tblSale[[#This Row],[Mã SP]],tblData[#All],4,0)</f>
        <v>Cái</v>
      </c>
      <c r="K412" s="4">
        <f>VLOOKUP(tblSale[[#This Row],[Mã SP]],tblData[#All],5,0)</f>
        <v>48</v>
      </c>
      <c r="L412" s="4">
        <f>VLOOKUP(tblSale[[#This Row],[Mã SP]],tblData[#All],6,0)</f>
        <v>55.120000000000005</v>
      </c>
      <c r="M412" s="6">
        <f>tblSale[[#This Row],[Số Lượng]]*tblSale[[#This Row],[Giá Mua]]</f>
        <v>48</v>
      </c>
      <c r="N412" s="6">
        <f>tblSale[[#This Row],[Số Lượng]]*tblSale[[#This Row],[Giá Bán]]*(100%-tblSale[[#This Row],[% Giảm Giá]])</f>
        <v>55.120000000000005</v>
      </c>
      <c r="O412" s="6">
        <f>DAY(tblSale[[#This Row],[Ngày]])</f>
        <v>24</v>
      </c>
      <c r="P412" s="6" t="str">
        <f>TEXT(tblSale[[#This Row],[Ngày]],"MMM")</f>
        <v>Jul</v>
      </c>
      <c r="Q412" s="6">
        <f>YEAR(tblSale[[#This Row],[Ngày]])</f>
        <v>2024</v>
      </c>
    </row>
    <row r="413" spans="2:17" ht="14.25" customHeight="1" x14ac:dyDescent="0.25">
      <c r="B413" s="3">
        <v>45498</v>
      </c>
      <c r="C413" s="2" t="s">
        <v>101</v>
      </c>
      <c r="D413" s="2">
        <v>2</v>
      </c>
      <c r="E413" s="2" t="s">
        <v>114</v>
      </c>
      <c r="F413" s="2" t="s">
        <v>113</v>
      </c>
      <c r="G413" s="2">
        <v>0</v>
      </c>
      <c r="H413" s="4" t="str">
        <f>VLOOKUP(tblSale[[#This Row],[Mã SP]],tblData[#All],2,0)</f>
        <v>Sản phẩm 44</v>
      </c>
      <c r="I413" s="4" t="str">
        <f>VLOOKUP(tblSale[[#This Row],[Mã SP]],tblData[#All],3,0)</f>
        <v>Danh Mục 05</v>
      </c>
      <c r="J413" s="4" t="str">
        <f>VLOOKUP(tblSale[[#This Row],[Mã SP]],tblData[#All],4,0)</f>
        <v>Kg</v>
      </c>
      <c r="K413" s="4">
        <f>VLOOKUP(tblSale[[#This Row],[Mã SP]],tblData[#All],5,0)</f>
        <v>76</v>
      </c>
      <c r="L413" s="4">
        <f>VLOOKUP(tblSale[[#This Row],[Mã SP]],tblData[#All],6,0)</f>
        <v>83.08</v>
      </c>
      <c r="M413" s="6">
        <f>tblSale[[#This Row],[Số Lượng]]*tblSale[[#This Row],[Giá Mua]]</f>
        <v>152</v>
      </c>
      <c r="N413" s="6">
        <f>tblSale[[#This Row],[Số Lượng]]*tblSale[[#This Row],[Giá Bán]]*(100%-tblSale[[#This Row],[% Giảm Giá]])</f>
        <v>166.16</v>
      </c>
      <c r="O413" s="6">
        <f>DAY(tblSale[[#This Row],[Ngày]])</f>
        <v>25</v>
      </c>
      <c r="P413" s="6" t="str">
        <f>TEXT(tblSale[[#This Row],[Ngày]],"MMM")</f>
        <v>Jul</v>
      </c>
      <c r="Q413" s="6">
        <f>YEAR(tblSale[[#This Row],[Ngày]])</f>
        <v>2024</v>
      </c>
    </row>
    <row r="414" spans="2:17" ht="14.25" customHeight="1" x14ac:dyDescent="0.25">
      <c r="B414" s="3">
        <v>45498</v>
      </c>
      <c r="C414" s="2" t="s">
        <v>44</v>
      </c>
      <c r="D414" s="2">
        <v>12</v>
      </c>
      <c r="E414" s="2" t="s">
        <v>114</v>
      </c>
      <c r="F414" s="2" t="s">
        <v>113</v>
      </c>
      <c r="G414" s="2">
        <v>0</v>
      </c>
      <c r="H414" s="4" t="str">
        <f>VLOOKUP(tblSale[[#This Row],[Mã SP]],tblData[#All],2,0)</f>
        <v>Sản phẩm 17</v>
      </c>
      <c r="I414" s="4" t="str">
        <f>VLOOKUP(tblSale[[#This Row],[Mã SP]],tblData[#All],3,0)</f>
        <v>Danh Mục 02</v>
      </c>
      <c r="J414" s="4" t="str">
        <f>VLOOKUP(tblSale[[#This Row],[Mã SP]],tblData[#All],4,0)</f>
        <v>Chiếc</v>
      </c>
      <c r="K414" s="4">
        <f>VLOOKUP(tblSale[[#This Row],[Mã SP]],tblData[#All],5,0)</f>
        <v>133</v>
      </c>
      <c r="L414" s="4">
        <f>VLOOKUP(tblSale[[#This Row],[Mã SP]],tblData[#All],6,0)</f>
        <v>158.78</v>
      </c>
      <c r="M414" s="6">
        <f>tblSale[[#This Row],[Số Lượng]]*tblSale[[#This Row],[Giá Mua]]</f>
        <v>1596</v>
      </c>
      <c r="N414" s="6">
        <f>tblSale[[#This Row],[Số Lượng]]*tblSale[[#This Row],[Giá Bán]]*(100%-tblSale[[#This Row],[% Giảm Giá]])</f>
        <v>1905.3600000000001</v>
      </c>
      <c r="O414" s="6">
        <f>DAY(tblSale[[#This Row],[Ngày]])</f>
        <v>25</v>
      </c>
      <c r="P414" s="6" t="str">
        <f>TEXT(tblSale[[#This Row],[Ngày]],"MMM")</f>
        <v>Jul</v>
      </c>
      <c r="Q414" s="6">
        <f>YEAR(tblSale[[#This Row],[Ngày]])</f>
        <v>2024</v>
      </c>
    </row>
    <row r="415" spans="2:17" ht="14.25" customHeight="1" x14ac:dyDescent="0.25">
      <c r="B415" s="3">
        <v>45498</v>
      </c>
      <c r="C415" s="2" t="s">
        <v>12</v>
      </c>
      <c r="D415" s="2">
        <v>13</v>
      </c>
      <c r="E415" s="2" t="s">
        <v>112</v>
      </c>
      <c r="F415" s="2" t="s">
        <v>113</v>
      </c>
      <c r="G415" s="2">
        <v>0</v>
      </c>
      <c r="H415" s="4" t="str">
        <f>VLOOKUP(tblSale[[#This Row],[Mã SP]],tblData[#All],2,0)</f>
        <v>Sản phẩm 03</v>
      </c>
      <c r="I415" s="4" t="str">
        <f>VLOOKUP(tblSale[[#This Row],[Mã SP]],tblData[#All],3,0)</f>
        <v>Danh Mục 01</v>
      </c>
      <c r="J415" s="4" t="str">
        <f>VLOOKUP(tblSale[[#This Row],[Mã SP]],tblData[#All],4,0)</f>
        <v>Kg</v>
      </c>
      <c r="K415" s="4">
        <f>VLOOKUP(tblSale[[#This Row],[Mã SP]],tblData[#All],5,0)</f>
        <v>74</v>
      </c>
      <c r="L415" s="4">
        <f>VLOOKUP(tblSale[[#This Row],[Mã SP]],tblData[#All],6,0)</f>
        <v>80.94</v>
      </c>
      <c r="M415" s="6">
        <f>tblSale[[#This Row],[Số Lượng]]*tblSale[[#This Row],[Giá Mua]]</f>
        <v>962</v>
      </c>
      <c r="N415" s="6">
        <f>tblSale[[#This Row],[Số Lượng]]*tblSale[[#This Row],[Giá Bán]]*(100%-tblSale[[#This Row],[% Giảm Giá]])</f>
        <v>1052.22</v>
      </c>
      <c r="O415" s="6">
        <f>DAY(tblSale[[#This Row],[Ngày]])</f>
        <v>25</v>
      </c>
      <c r="P415" s="6" t="str">
        <f>TEXT(tblSale[[#This Row],[Ngày]],"MMM")</f>
        <v>Jul</v>
      </c>
      <c r="Q415" s="6">
        <f>YEAR(tblSale[[#This Row],[Ngày]])</f>
        <v>2024</v>
      </c>
    </row>
    <row r="416" spans="2:17" ht="14.25" customHeight="1" x14ac:dyDescent="0.25">
      <c r="B416" s="3">
        <v>45499</v>
      </c>
      <c r="C416" s="2" t="s">
        <v>12</v>
      </c>
      <c r="D416" s="2">
        <v>10</v>
      </c>
      <c r="E416" s="2" t="s">
        <v>112</v>
      </c>
      <c r="F416" s="2" t="s">
        <v>111</v>
      </c>
      <c r="G416" s="2">
        <v>0</v>
      </c>
      <c r="H416" s="4" t="str">
        <f>VLOOKUP(tblSale[[#This Row],[Mã SP]],tblData[#All],2,0)</f>
        <v>Sản phẩm 03</v>
      </c>
      <c r="I416" s="4" t="str">
        <f>VLOOKUP(tblSale[[#This Row],[Mã SP]],tblData[#All],3,0)</f>
        <v>Danh Mục 01</v>
      </c>
      <c r="J416" s="4" t="str">
        <f>VLOOKUP(tblSale[[#This Row],[Mã SP]],tblData[#All],4,0)</f>
        <v>Kg</v>
      </c>
      <c r="K416" s="4">
        <f>VLOOKUP(tblSale[[#This Row],[Mã SP]],tblData[#All],5,0)</f>
        <v>74</v>
      </c>
      <c r="L416" s="4">
        <f>VLOOKUP(tblSale[[#This Row],[Mã SP]],tblData[#All],6,0)</f>
        <v>80.94</v>
      </c>
      <c r="M416" s="6">
        <f>tblSale[[#This Row],[Số Lượng]]*tblSale[[#This Row],[Giá Mua]]</f>
        <v>740</v>
      </c>
      <c r="N416" s="6">
        <f>tblSale[[#This Row],[Số Lượng]]*tblSale[[#This Row],[Giá Bán]]*(100%-tblSale[[#This Row],[% Giảm Giá]])</f>
        <v>809.4</v>
      </c>
      <c r="O416" s="6">
        <f>DAY(tblSale[[#This Row],[Ngày]])</f>
        <v>26</v>
      </c>
      <c r="P416" s="6" t="str">
        <f>TEXT(tblSale[[#This Row],[Ngày]],"MMM")</f>
        <v>Jul</v>
      </c>
      <c r="Q416" s="6">
        <f>YEAR(tblSale[[#This Row],[Ngày]])</f>
        <v>2024</v>
      </c>
    </row>
    <row r="417" spans="2:17" ht="14.25" customHeight="1" x14ac:dyDescent="0.25">
      <c r="B417" s="3">
        <v>45499</v>
      </c>
      <c r="C417" s="2" t="s">
        <v>63</v>
      </c>
      <c r="D417" s="2">
        <v>1</v>
      </c>
      <c r="E417" s="2" t="s">
        <v>112</v>
      </c>
      <c r="F417" s="2" t="s">
        <v>113</v>
      </c>
      <c r="G417" s="2">
        <v>0</v>
      </c>
      <c r="H417" s="4" t="str">
        <f>VLOOKUP(tblSale[[#This Row],[Mã SP]],tblData[#All],2,0)</f>
        <v>Sản phẩm 26</v>
      </c>
      <c r="I417" s="4" t="str">
        <f>VLOOKUP(tblSale[[#This Row],[Mã SP]],tblData[#All],3,0)</f>
        <v>Danh Mục 04</v>
      </c>
      <c r="J417" s="4" t="str">
        <f>VLOOKUP(tblSale[[#This Row],[Mã SP]],tblData[#All],4,0)</f>
        <v>m</v>
      </c>
      <c r="K417" s="4">
        <f>VLOOKUP(tblSale[[#This Row],[Mã SP]],tblData[#All],5,0)</f>
        <v>18</v>
      </c>
      <c r="L417" s="4">
        <f>VLOOKUP(tblSale[[#This Row],[Mã SP]],tblData[#All],6,0)</f>
        <v>24.66</v>
      </c>
      <c r="M417" s="6">
        <f>tblSale[[#This Row],[Số Lượng]]*tblSale[[#This Row],[Giá Mua]]</f>
        <v>18</v>
      </c>
      <c r="N417" s="6">
        <f>tblSale[[#This Row],[Số Lượng]]*tblSale[[#This Row],[Giá Bán]]*(100%-tblSale[[#This Row],[% Giảm Giá]])</f>
        <v>24.66</v>
      </c>
      <c r="O417" s="6">
        <f>DAY(tblSale[[#This Row],[Ngày]])</f>
        <v>26</v>
      </c>
      <c r="P417" s="6" t="str">
        <f>TEXT(tblSale[[#This Row],[Ngày]],"MMM")</f>
        <v>Jul</v>
      </c>
      <c r="Q417" s="6">
        <f>YEAR(tblSale[[#This Row],[Ngày]])</f>
        <v>2024</v>
      </c>
    </row>
    <row r="418" spans="2:17" ht="14.25" customHeight="1" x14ac:dyDescent="0.25">
      <c r="B418" s="3">
        <v>45507</v>
      </c>
      <c r="C418" s="2" t="s">
        <v>34</v>
      </c>
      <c r="D418" s="2">
        <v>5</v>
      </c>
      <c r="E418" s="2" t="s">
        <v>114</v>
      </c>
      <c r="F418" s="2" t="s">
        <v>113</v>
      </c>
      <c r="G418" s="2">
        <v>0</v>
      </c>
      <c r="H418" s="4" t="str">
        <f>VLOOKUP(tblSale[[#This Row],[Mã SP]],tblData[#All],2,0)</f>
        <v>Sản phẩm 12</v>
      </c>
      <c r="I418" s="4" t="str">
        <f>VLOOKUP(tblSale[[#This Row],[Mã SP]],tblData[#All],3,0)</f>
        <v>Danh Mục 02</v>
      </c>
      <c r="J418" s="4" t="str">
        <f>VLOOKUP(tblSale[[#This Row],[Mã SP]],tblData[#All],4,0)</f>
        <v>Kg</v>
      </c>
      <c r="K418" s="4">
        <f>VLOOKUP(tblSale[[#This Row],[Mã SP]],tblData[#All],5,0)</f>
        <v>76</v>
      </c>
      <c r="L418" s="4">
        <f>VLOOKUP(tblSale[[#This Row],[Mã SP]],tblData[#All],6,0)</f>
        <v>94.17</v>
      </c>
      <c r="M418" s="6">
        <f>tblSale[[#This Row],[Số Lượng]]*tblSale[[#This Row],[Giá Mua]]</f>
        <v>380</v>
      </c>
      <c r="N418" s="6">
        <f>tblSale[[#This Row],[Số Lượng]]*tblSale[[#This Row],[Giá Bán]]*(100%-tblSale[[#This Row],[% Giảm Giá]])</f>
        <v>470.85</v>
      </c>
      <c r="O418" s="6">
        <f>DAY(tblSale[[#This Row],[Ngày]])</f>
        <v>3</v>
      </c>
      <c r="P418" s="6" t="str">
        <f>TEXT(tblSale[[#This Row],[Ngày]],"MMM")</f>
        <v>Aug</v>
      </c>
      <c r="Q418" s="6">
        <f>YEAR(tblSale[[#This Row],[Ngày]])</f>
        <v>2024</v>
      </c>
    </row>
    <row r="419" spans="2:17" ht="14.25" customHeight="1" x14ac:dyDescent="0.25">
      <c r="B419" s="3">
        <v>45510</v>
      </c>
      <c r="C419" s="2" t="s">
        <v>42</v>
      </c>
      <c r="D419" s="2">
        <v>9</v>
      </c>
      <c r="E419" s="2" t="s">
        <v>112</v>
      </c>
      <c r="F419" s="2" t="s">
        <v>111</v>
      </c>
      <c r="G419" s="2">
        <v>0</v>
      </c>
      <c r="H419" s="4" t="str">
        <f>VLOOKUP(tblSale[[#This Row],[Mã SP]],tblData[#All],2,0)</f>
        <v>Sản phẩm 16</v>
      </c>
      <c r="I419" s="4" t="str">
        <f>VLOOKUP(tblSale[[#This Row],[Mã SP]],tblData[#All],3,0)</f>
        <v>Danh Mục 02</v>
      </c>
      <c r="J419" s="4" t="str">
        <f>VLOOKUP(tblSale[[#This Row],[Mã SP]],tblData[#All],4,0)</f>
        <v>m</v>
      </c>
      <c r="K419" s="4">
        <f>VLOOKUP(tblSale[[#This Row],[Mã SP]],tblData[#All],5,0)</f>
        <v>13</v>
      </c>
      <c r="L419" s="4">
        <f>VLOOKUP(tblSale[[#This Row],[Mã SP]],tblData[#All],6,0)</f>
        <v>16.64</v>
      </c>
      <c r="M419" s="6">
        <f>tblSale[[#This Row],[Số Lượng]]*tblSale[[#This Row],[Giá Mua]]</f>
        <v>117</v>
      </c>
      <c r="N419" s="6">
        <f>tblSale[[#This Row],[Số Lượng]]*tblSale[[#This Row],[Giá Bán]]*(100%-tblSale[[#This Row],[% Giảm Giá]])</f>
        <v>149.76</v>
      </c>
      <c r="O419" s="6">
        <f>DAY(tblSale[[#This Row],[Ngày]])</f>
        <v>6</v>
      </c>
      <c r="P419" s="6" t="str">
        <f>TEXT(tblSale[[#This Row],[Ngày]],"MMM")</f>
        <v>Aug</v>
      </c>
      <c r="Q419" s="6">
        <f>YEAR(tblSale[[#This Row],[Ngày]])</f>
        <v>2024</v>
      </c>
    </row>
    <row r="420" spans="2:17" ht="14.25" customHeight="1" x14ac:dyDescent="0.25">
      <c r="B420" s="3">
        <v>45512</v>
      </c>
      <c r="C420" s="2" t="s">
        <v>42</v>
      </c>
      <c r="D420" s="2">
        <v>2</v>
      </c>
      <c r="E420" s="2" t="s">
        <v>114</v>
      </c>
      <c r="F420" s="2" t="s">
        <v>111</v>
      </c>
      <c r="G420" s="2">
        <v>0</v>
      </c>
      <c r="H420" s="4" t="str">
        <f>VLOOKUP(tblSale[[#This Row],[Mã SP]],tblData[#All],2,0)</f>
        <v>Sản phẩm 16</v>
      </c>
      <c r="I420" s="4" t="str">
        <f>VLOOKUP(tblSale[[#This Row],[Mã SP]],tblData[#All],3,0)</f>
        <v>Danh Mục 02</v>
      </c>
      <c r="J420" s="4" t="str">
        <f>VLOOKUP(tblSale[[#This Row],[Mã SP]],tblData[#All],4,0)</f>
        <v>m</v>
      </c>
      <c r="K420" s="4">
        <f>VLOOKUP(tblSale[[#This Row],[Mã SP]],tblData[#All],5,0)</f>
        <v>13</v>
      </c>
      <c r="L420" s="4">
        <f>VLOOKUP(tblSale[[#This Row],[Mã SP]],tblData[#All],6,0)</f>
        <v>16.64</v>
      </c>
      <c r="M420" s="6">
        <f>tblSale[[#This Row],[Số Lượng]]*tblSale[[#This Row],[Giá Mua]]</f>
        <v>26</v>
      </c>
      <c r="N420" s="6">
        <f>tblSale[[#This Row],[Số Lượng]]*tblSale[[#This Row],[Giá Bán]]*(100%-tblSale[[#This Row],[% Giảm Giá]])</f>
        <v>33.28</v>
      </c>
      <c r="O420" s="6">
        <f>DAY(tblSale[[#This Row],[Ngày]])</f>
        <v>8</v>
      </c>
      <c r="P420" s="6" t="str">
        <f>TEXT(tblSale[[#This Row],[Ngày]],"MMM")</f>
        <v>Aug</v>
      </c>
      <c r="Q420" s="6">
        <f>YEAR(tblSale[[#This Row],[Ngày]])</f>
        <v>2024</v>
      </c>
    </row>
    <row r="421" spans="2:17" ht="14.25" customHeight="1" x14ac:dyDescent="0.25">
      <c r="B421" s="3">
        <v>45512</v>
      </c>
      <c r="C421" s="2" t="s">
        <v>76</v>
      </c>
      <c r="D421" s="2">
        <v>12</v>
      </c>
      <c r="E421" s="2" t="s">
        <v>114</v>
      </c>
      <c r="F421" s="2" t="s">
        <v>113</v>
      </c>
      <c r="G421" s="2">
        <v>0</v>
      </c>
      <c r="H421" s="4" t="str">
        <f>VLOOKUP(tblSale[[#This Row],[Mã SP]],tblData[#All],2,0)</f>
        <v>Sản phẩm 32</v>
      </c>
      <c r="I421" s="4" t="str">
        <f>VLOOKUP(tblSale[[#This Row],[Mã SP]],tblData[#All],3,0)</f>
        <v>Danh Mục 04</v>
      </c>
      <c r="J421" s="4" t="str">
        <f>VLOOKUP(tblSale[[#This Row],[Mã SP]],tblData[#All],4,0)</f>
        <v>Kg</v>
      </c>
      <c r="K421" s="4">
        <f>VLOOKUP(tblSale[[#This Row],[Mã SP]],tblData[#All],5,0)</f>
        <v>88</v>
      </c>
      <c r="L421" s="4">
        <f>VLOOKUP(tblSale[[#This Row],[Mã SP]],tblData[#All],6,0)</f>
        <v>118.48</v>
      </c>
      <c r="M421" s="6">
        <f>tblSale[[#This Row],[Số Lượng]]*tblSale[[#This Row],[Giá Mua]]</f>
        <v>1056</v>
      </c>
      <c r="N421" s="6">
        <f>tblSale[[#This Row],[Số Lượng]]*tblSale[[#This Row],[Giá Bán]]*(100%-tblSale[[#This Row],[% Giảm Giá]])</f>
        <v>1421.76</v>
      </c>
      <c r="O421" s="6">
        <f>DAY(tblSale[[#This Row],[Ngày]])</f>
        <v>8</v>
      </c>
      <c r="P421" s="6" t="str">
        <f>TEXT(tblSale[[#This Row],[Ngày]],"MMM")</f>
        <v>Aug</v>
      </c>
      <c r="Q421" s="6">
        <f>YEAR(tblSale[[#This Row],[Ngày]])</f>
        <v>2024</v>
      </c>
    </row>
    <row r="422" spans="2:17" ht="14.25" customHeight="1" x14ac:dyDescent="0.25">
      <c r="B422" s="3">
        <v>45512</v>
      </c>
      <c r="C422" s="2" t="s">
        <v>53</v>
      </c>
      <c r="D422" s="2">
        <v>11</v>
      </c>
      <c r="E422" s="2" t="s">
        <v>114</v>
      </c>
      <c r="F422" s="2" t="s">
        <v>113</v>
      </c>
      <c r="G422" s="2">
        <v>0</v>
      </c>
      <c r="H422" s="4" t="str">
        <f>VLOOKUP(tblSale[[#This Row],[Mã SP]],tblData[#All],2,0)</f>
        <v>Sản phẩm 21</v>
      </c>
      <c r="I422" s="4" t="str">
        <f>VLOOKUP(tblSale[[#This Row],[Mã SP]],tblData[#All],3,0)</f>
        <v>Danh Mục 03</v>
      </c>
      <c r="J422" s="4" t="str">
        <f>VLOOKUP(tblSale[[#This Row],[Mã SP]],tblData[#All],4,0)</f>
        <v>Chiếc</v>
      </c>
      <c r="K422" s="4">
        <f>VLOOKUP(tblSale[[#This Row],[Mã SP]],tblData[#All],5,0)</f>
        <v>121</v>
      </c>
      <c r="L422" s="4">
        <f>VLOOKUP(tblSale[[#This Row],[Mã SP]],tblData[#All],6,0)</f>
        <v>156.54</v>
      </c>
      <c r="M422" s="6">
        <f>tblSale[[#This Row],[Số Lượng]]*tblSale[[#This Row],[Giá Mua]]</f>
        <v>1331</v>
      </c>
      <c r="N422" s="6">
        <f>tblSale[[#This Row],[Số Lượng]]*tblSale[[#This Row],[Giá Bán]]*(100%-tblSale[[#This Row],[% Giảm Giá]])</f>
        <v>1721.9399999999998</v>
      </c>
      <c r="O422" s="6">
        <f>DAY(tblSale[[#This Row],[Ngày]])</f>
        <v>8</v>
      </c>
      <c r="P422" s="6" t="str">
        <f>TEXT(tblSale[[#This Row],[Ngày]],"MMM")</f>
        <v>Aug</v>
      </c>
      <c r="Q422" s="6">
        <f>YEAR(tblSale[[#This Row],[Ngày]])</f>
        <v>2024</v>
      </c>
    </row>
    <row r="423" spans="2:17" ht="14.25" customHeight="1" x14ac:dyDescent="0.25">
      <c r="B423" s="3">
        <v>45518</v>
      </c>
      <c r="C423" s="2" t="s">
        <v>72</v>
      </c>
      <c r="D423" s="2">
        <v>14</v>
      </c>
      <c r="E423" s="2" t="s">
        <v>114</v>
      </c>
      <c r="F423" s="2" t="s">
        <v>113</v>
      </c>
      <c r="G423" s="2">
        <v>0</v>
      </c>
      <c r="H423" s="4" t="str">
        <f>VLOOKUP(tblSale[[#This Row],[Mã SP]],tblData[#All],2,0)</f>
        <v>Sản phẩm 30</v>
      </c>
      <c r="I423" s="4" t="str">
        <f>VLOOKUP(tblSale[[#This Row],[Mã SP]],tblData[#All],3,0)</f>
        <v>Danh Mục 04</v>
      </c>
      <c r="J423" s="4" t="str">
        <f>VLOOKUP(tblSale[[#This Row],[Mã SP]],tblData[#All],4,0)</f>
        <v>Chiếc</v>
      </c>
      <c r="K423" s="4">
        <f>VLOOKUP(tblSale[[#This Row],[Mã SP]],tblData[#All],5,0)</f>
        <v>152</v>
      </c>
      <c r="L423" s="4">
        <f>VLOOKUP(tblSale[[#This Row],[Mã SP]],tblData[#All],6,0)</f>
        <v>199.28</v>
      </c>
      <c r="M423" s="6">
        <f>tblSale[[#This Row],[Số Lượng]]*tblSale[[#This Row],[Giá Mua]]</f>
        <v>2128</v>
      </c>
      <c r="N423" s="6">
        <f>tblSale[[#This Row],[Số Lượng]]*tblSale[[#This Row],[Giá Bán]]*(100%-tblSale[[#This Row],[% Giảm Giá]])</f>
        <v>2789.92</v>
      </c>
      <c r="O423" s="6">
        <f>DAY(tblSale[[#This Row],[Ngày]])</f>
        <v>14</v>
      </c>
      <c r="P423" s="6" t="str">
        <f>TEXT(tblSale[[#This Row],[Ngày]],"MMM")</f>
        <v>Aug</v>
      </c>
      <c r="Q423" s="6">
        <f>YEAR(tblSale[[#This Row],[Ngày]])</f>
        <v>2024</v>
      </c>
    </row>
    <row r="424" spans="2:17" ht="14.25" customHeight="1" x14ac:dyDescent="0.25">
      <c r="B424" s="3">
        <v>45519</v>
      </c>
      <c r="C424" s="2" t="s">
        <v>32</v>
      </c>
      <c r="D424" s="2">
        <v>10</v>
      </c>
      <c r="E424" s="2" t="s">
        <v>110</v>
      </c>
      <c r="F424" s="2" t="s">
        <v>113</v>
      </c>
      <c r="G424" s="2">
        <v>0</v>
      </c>
      <c r="H424" s="4" t="str">
        <f>VLOOKUP(tblSale[[#This Row],[Mã SP]],tblData[#All],2,0)</f>
        <v>Sản phẩm 11</v>
      </c>
      <c r="I424" s="4" t="str">
        <f>VLOOKUP(tblSale[[#This Row],[Mã SP]],tblData[#All],3,0)</f>
        <v>Danh Mục 02</v>
      </c>
      <c r="J424" s="4" t="str">
        <f>VLOOKUP(tblSale[[#This Row],[Mã SP]],tblData[#All],4,0)</f>
        <v>Cái</v>
      </c>
      <c r="K424" s="4">
        <f>VLOOKUP(tblSale[[#This Row],[Mã SP]],tblData[#All],5,0)</f>
        <v>43</v>
      </c>
      <c r="L424" s="4">
        <f>VLOOKUP(tblSale[[#This Row],[Mã SP]],tblData[#All],6,0)</f>
        <v>48.4</v>
      </c>
      <c r="M424" s="6">
        <f>tblSale[[#This Row],[Số Lượng]]*tblSale[[#This Row],[Giá Mua]]</f>
        <v>430</v>
      </c>
      <c r="N424" s="6">
        <f>tblSale[[#This Row],[Số Lượng]]*tblSale[[#This Row],[Giá Bán]]*(100%-tblSale[[#This Row],[% Giảm Giá]])</f>
        <v>484</v>
      </c>
      <c r="O424" s="6">
        <f>DAY(tblSale[[#This Row],[Ngày]])</f>
        <v>15</v>
      </c>
      <c r="P424" s="6" t="str">
        <f>TEXT(tblSale[[#This Row],[Ngày]],"MMM")</f>
        <v>Aug</v>
      </c>
      <c r="Q424" s="6">
        <f>YEAR(tblSale[[#This Row],[Ngày]])</f>
        <v>2024</v>
      </c>
    </row>
    <row r="425" spans="2:17" ht="14.25" customHeight="1" x14ac:dyDescent="0.25">
      <c r="B425" s="3">
        <v>45519</v>
      </c>
      <c r="C425" s="2" t="s">
        <v>40</v>
      </c>
      <c r="D425" s="2">
        <v>7</v>
      </c>
      <c r="E425" s="2" t="s">
        <v>114</v>
      </c>
      <c r="F425" s="2" t="s">
        <v>111</v>
      </c>
      <c r="G425" s="2">
        <v>0</v>
      </c>
      <c r="H425" s="4" t="str">
        <f>VLOOKUP(tblSale[[#This Row],[Mã SP]],tblData[#All],2,0)</f>
        <v>Sản phẩm 15</v>
      </c>
      <c r="I425" s="4" t="str">
        <f>VLOOKUP(tblSale[[#This Row],[Mã SP]],tblData[#All],3,0)</f>
        <v>Danh Mục 02</v>
      </c>
      <c r="J425" s="4" t="str">
        <f>VLOOKUP(tblSale[[#This Row],[Mã SP]],tblData[#All],4,0)</f>
        <v>m</v>
      </c>
      <c r="K425" s="4">
        <f>VLOOKUP(tblSale[[#This Row],[Mã SP]],tblData[#All],5,0)</f>
        <v>12</v>
      </c>
      <c r="L425" s="4">
        <f>VLOOKUP(tblSale[[#This Row],[Mã SP]],tblData[#All],6,0)</f>
        <v>15.719999999999999</v>
      </c>
      <c r="M425" s="6">
        <f>tblSale[[#This Row],[Số Lượng]]*tblSale[[#This Row],[Giá Mua]]</f>
        <v>84</v>
      </c>
      <c r="N425" s="6">
        <f>tblSale[[#This Row],[Số Lượng]]*tblSale[[#This Row],[Giá Bán]]*(100%-tblSale[[#This Row],[% Giảm Giá]])</f>
        <v>110.03999999999999</v>
      </c>
      <c r="O425" s="6">
        <f>DAY(tblSale[[#This Row],[Ngày]])</f>
        <v>15</v>
      </c>
      <c r="P425" s="6" t="str">
        <f>TEXT(tblSale[[#This Row],[Ngày]],"MMM")</f>
        <v>Aug</v>
      </c>
      <c r="Q425" s="6">
        <f>YEAR(tblSale[[#This Row],[Ngày]])</f>
        <v>2024</v>
      </c>
    </row>
    <row r="426" spans="2:17" ht="14.25" customHeight="1" x14ac:dyDescent="0.25">
      <c r="B426" s="3">
        <v>45522</v>
      </c>
      <c r="C426" s="2" t="s">
        <v>70</v>
      </c>
      <c r="D426" s="2">
        <v>8</v>
      </c>
      <c r="E426" s="2" t="s">
        <v>112</v>
      </c>
      <c r="F426" s="2" t="s">
        <v>111</v>
      </c>
      <c r="G426" s="2">
        <v>0</v>
      </c>
      <c r="H426" s="4" t="str">
        <f>VLOOKUP(tblSale[[#This Row],[Mã SP]],tblData[#All],2,0)</f>
        <v>Sản phẩm 29</v>
      </c>
      <c r="I426" s="4" t="str">
        <f>VLOOKUP(tblSale[[#This Row],[Mã SP]],tblData[#All],3,0)</f>
        <v>Danh Mục 04</v>
      </c>
      <c r="J426" s="4" t="str">
        <f>VLOOKUP(tblSale[[#This Row],[Mã SP]],tblData[#All],4,0)</f>
        <v>Cái</v>
      </c>
      <c r="K426" s="4">
        <f>VLOOKUP(tblSale[[#This Row],[Mã SP]],tblData[#All],5,0)</f>
        <v>45</v>
      </c>
      <c r="L426" s="4">
        <f>VLOOKUP(tblSale[[#This Row],[Mã SP]],tblData[#All],6,0)</f>
        <v>51.11</v>
      </c>
      <c r="M426" s="6">
        <f>tblSale[[#This Row],[Số Lượng]]*tblSale[[#This Row],[Giá Mua]]</f>
        <v>360</v>
      </c>
      <c r="N426" s="6">
        <f>tblSale[[#This Row],[Số Lượng]]*tblSale[[#This Row],[Giá Bán]]*(100%-tblSale[[#This Row],[% Giảm Giá]])</f>
        <v>408.88</v>
      </c>
      <c r="O426" s="6">
        <f>DAY(tblSale[[#This Row],[Ngày]])</f>
        <v>18</v>
      </c>
      <c r="P426" s="6" t="str">
        <f>TEXT(tblSale[[#This Row],[Ngày]],"MMM")</f>
        <v>Aug</v>
      </c>
      <c r="Q426" s="6">
        <f>YEAR(tblSale[[#This Row],[Ngày]])</f>
        <v>2024</v>
      </c>
    </row>
    <row r="427" spans="2:17" ht="14.25" customHeight="1" x14ac:dyDescent="0.25">
      <c r="B427" s="3">
        <v>45522</v>
      </c>
      <c r="C427" s="2" t="s">
        <v>29</v>
      </c>
      <c r="D427" s="2">
        <v>2</v>
      </c>
      <c r="E427" s="2" t="s">
        <v>112</v>
      </c>
      <c r="F427" s="2" t="s">
        <v>113</v>
      </c>
      <c r="G427" s="2">
        <v>0</v>
      </c>
      <c r="H427" s="4" t="str">
        <f>VLOOKUP(tblSale[[#This Row],[Mã SP]],tblData[#All],2,0)</f>
        <v>Sản phẩm 10</v>
      </c>
      <c r="I427" s="4" t="str">
        <f>VLOOKUP(tblSale[[#This Row],[Mã SP]],tblData[#All],3,0)</f>
        <v>Danh Mục 02</v>
      </c>
      <c r="J427" s="4" t="str">
        <f>VLOOKUP(tblSale[[#This Row],[Mã SP]],tblData[#All],4,0)</f>
        <v>Chiếc</v>
      </c>
      <c r="K427" s="4">
        <f>VLOOKUP(tblSale[[#This Row],[Mã SP]],tblData[#All],5,0)</f>
        <v>147</v>
      </c>
      <c r="L427" s="4">
        <f>VLOOKUP(tblSale[[#This Row],[Mã SP]],tblData[#All],6,0)</f>
        <v>164.28</v>
      </c>
      <c r="M427" s="6">
        <f>tblSale[[#This Row],[Số Lượng]]*tblSale[[#This Row],[Giá Mua]]</f>
        <v>294</v>
      </c>
      <c r="N427" s="6">
        <f>tblSale[[#This Row],[Số Lượng]]*tblSale[[#This Row],[Giá Bán]]*(100%-tblSale[[#This Row],[% Giảm Giá]])</f>
        <v>328.56</v>
      </c>
      <c r="O427" s="6">
        <f>DAY(tblSale[[#This Row],[Ngày]])</f>
        <v>18</v>
      </c>
      <c r="P427" s="6" t="str">
        <f>TEXT(tblSale[[#This Row],[Ngày]],"MMM")</f>
        <v>Aug</v>
      </c>
      <c r="Q427" s="6">
        <f>YEAR(tblSale[[#This Row],[Ngày]])</f>
        <v>2024</v>
      </c>
    </row>
    <row r="428" spans="2:17" ht="14.25" customHeight="1" x14ac:dyDescent="0.25">
      <c r="B428" s="3">
        <v>45523</v>
      </c>
      <c r="C428" s="2" t="s">
        <v>22</v>
      </c>
      <c r="D428" s="2">
        <v>3</v>
      </c>
      <c r="E428" s="2" t="s">
        <v>112</v>
      </c>
      <c r="F428" s="2" t="s">
        <v>111</v>
      </c>
      <c r="G428" s="2">
        <v>0</v>
      </c>
      <c r="H428" s="4" t="str">
        <f>VLOOKUP(tblSale[[#This Row],[Mã SP]],tblData[#All],2,0)</f>
        <v>Sản phẩm 07</v>
      </c>
      <c r="I428" s="4" t="str">
        <f>VLOOKUP(tblSale[[#This Row],[Mã SP]],tblData[#All],3,0)</f>
        <v>Danh Mục 01</v>
      </c>
      <c r="J428" s="4" t="str">
        <f>VLOOKUP(tblSale[[#This Row],[Mã SP]],tblData[#All],4,0)</f>
        <v>Cái</v>
      </c>
      <c r="K428" s="4">
        <f>VLOOKUP(tblSale[[#This Row],[Mã SP]],tblData[#All],5,0)</f>
        <v>43</v>
      </c>
      <c r="L428" s="4">
        <f>VLOOKUP(tblSale[[#This Row],[Mã SP]],tblData[#All],6,0)</f>
        <v>49.730000000000004</v>
      </c>
      <c r="M428" s="6">
        <f>tblSale[[#This Row],[Số Lượng]]*tblSale[[#This Row],[Giá Mua]]</f>
        <v>129</v>
      </c>
      <c r="N428" s="6">
        <f>tblSale[[#This Row],[Số Lượng]]*tblSale[[#This Row],[Giá Bán]]*(100%-tblSale[[#This Row],[% Giảm Giá]])</f>
        <v>149.19</v>
      </c>
      <c r="O428" s="6">
        <f>DAY(tblSale[[#This Row],[Ngày]])</f>
        <v>19</v>
      </c>
      <c r="P428" s="6" t="str">
        <f>TEXT(tblSale[[#This Row],[Ngày]],"MMM")</f>
        <v>Aug</v>
      </c>
      <c r="Q428" s="6">
        <f>YEAR(tblSale[[#This Row],[Ngày]])</f>
        <v>2024</v>
      </c>
    </row>
    <row r="429" spans="2:17" ht="14.25" customHeight="1" x14ac:dyDescent="0.25">
      <c r="B429" s="3">
        <v>45524</v>
      </c>
      <c r="C429" s="2" t="s">
        <v>57</v>
      </c>
      <c r="D429" s="2">
        <v>13</v>
      </c>
      <c r="E429" s="2" t="s">
        <v>114</v>
      </c>
      <c r="F429" s="2" t="s">
        <v>111</v>
      </c>
      <c r="G429" s="2">
        <v>0</v>
      </c>
      <c r="H429" s="4" t="str">
        <f>VLOOKUP(tblSale[[#This Row],[Mã SP]],tblData[#All],2,0)</f>
        <v>Sản phẩm 23</v>
      </c>
      <c r="I429" s="4" t="str">
        <f>VLOOKUP(tblSale[[#This Row],[Mã SP]],tblData[#All],3,0)</f>
        <v>Danh Mục 03</v>
      </c>
      <c r="J429" s="4" t="str">
        <f>VLOOKUP(tblSale[[#This Row],[Mã SP]],tblData[#All],4,0)</f>
        <v>Chiếc</v>
      </c>
      <c r="K429" s="4">
        <f>VLOOKUP(tblSale[[#This Row],[Mã SP]],tblData[#All],5,0)</f>
        <v>145</v>
      </c>
      <c r="L429" s="4">
        <f>VLOOKUP(tblSale[[#This Row],[Mã SP]],tblData[#All],6,0)</f>
        <v>148.46</v>
      </c>
      <c r="M429" s="6">
        <f>tblSale[[#This Row],[Số Lượng]]*tblSale[[#This Row],[Giá Mua]]</f>
        <v>1885</v>
      </c>
      <c r="N429" s="6">
        <f>tblSale[[#This Row],[Số Lượng]]*tblSale[[#This Row],[Giá Bán]]*(100%-tblSale[[#This Row],[% Giảm Giá]])</f>
        <v>1929.98</v>
      </c>
      <c r="O429" s="6">
        <f>DAY(tblSale[[#This Row],[Ngày]])</f>
        <v>20</v>
      </c>
      <c r="P429" s="6" t="str">
        <f>TEXT(tblSale[[#This Row],[Ngày]],"MMM")</f>
        <v>Aug</v>
      </c>
      <c r="Q429" s="6">
        <f>YEAR(tblSale[[#This Row],[Ngày]])</f>
        <v>2024</v>
      </c>
    </row>
    <row r="430" spans="2:17" ht="14.25" customHeight="1" x14ac:dyDescent="0.25">
      <c r="B430" s="3">
        <v>45524</v>
      </c>
      <c r="C430" s="2" t="s">
        <v>78</v>
      </c>
      <c r="D430" s="2">
        <v>14</v>
      </c>
      <c r="E430" s="2" t="s">
        <v>114</v>
      </c>
      <c r="F430" s="2" t="s">
        <v>111</v>
      </c>
      <c r="G430" s="2">
        <v>0</v>
      </c>
      <c r="H430" s="4" t="str">
        <f>VLOOKUP(tblSale[[#This Row],[Mã SP]],tblData[#All],2,0)</f>
        <v>Sản phẩm 33</v>
      </c>
      <c r="I430" s="4" t="str">
        <f>VLOOKUP(tblSale[[#This Row],[Mã SP]],tblData[#All],3,0)</f>
        <v>Danh Mục 04</v>
      </c>
      <c r="J430" s="4" t="str">
        <f>VLOOKUP(tblSale[[#This Row],[Mã SP]],tblData[#All],4,0)</f>
        <v>Kg</v>
      </c>
      <c r="K430" s="4">
        <f>VLOOKUP(tblSale[[#This Row],[Mã SP]],tblData[#All],5,0)</f>
        <v>95</v>
      </c>
      <c r="L430" s="4">
        <f>VLOOKUP(tblSale[[#This Row],[Mã SP]],tblData[#All],6,0)</f>
        <v>114.7</v>
      </c>
      <c r="M430" s="6">
        <f>tblSale[[#This Row],[Số Lượng]]*tblSale[[#This Row],[Giá Mua]]</f>
        <v>1330</v>
      </c>
      <c r="N430" s="6">
        <f>tblSale[[#This Row],[Số Lượng]]*tblSale[[#This Row],[Giá Bán]]*(100%-tblSale[[#This Row],[% Giảm Giá]])</f>
        <v>1605.8</v>
      </c>
      <c r="O430" s="6">
        <f>DAY(tblSale[[#This Row],[Ngày]])</f>
        <v>20</v>
      </c>
      <c r="P430" s="6" t="str">
        <f>TEXT(tblSale[[#This Row],[Ngày]],"MMM")</f>
        <v>Aug</v>
      </c>
      <c r="Q430" s="6">
        <f>YEAR(tblSale[[#This Row],[Ngày]])</f>
        <v>2024</v>
      </c>
    </row>
    <row r="431" spans="2:17" ht="14.25" customHeight="1" x14ac:dyDescent="0.25">
      <c r="B431" s="3">
        <v>45525</v>
      </c>
      <c r="C431" s="2" t="s">
        <v>42</v>
      </c>
      <c r="D431" s="2">
        <v>4</v>
      </c>
      <c r="E431" s="2" t="s">
        <v>114</v>
      </c>
      <c r="F431" s="2" t="s">
        <v>111</v>
      </c>
      <c r="G431" s="2">
        <v>0</v>
      </c>
      <c r="H431" s="4" t="str">
        <f>VLOOKUP(tblSale[[#This Row],[Mã SP]],tblData[#All],2,0)</f>
        <v>Sản phẩm 16</v>
      </c>
      <c r="I431" s="4" t="str">
        <f>VLOOKUP(tblSale[[#This Row],[Mã SP]],tblData[#All],3,0)</f>
        <v>Danh Mục 02</v>
      </c>
      <c r="J431" s="4" t="str">
        <f>VLOOKUP(tblSale[[#This Row],[Mã SP]],tblData[#All],4,0)</f>
        <v>m</v>
      </c>
      <c r="K431" s="4">
        <f>VLOOKUP(tblSale[[#This Row],[Mã SP]],tblData[#All],5,0)</f>
        <v>13</v>
      </c>
      <c r="L431" s="4">
        <f>VLOOKUP(tblSale[[#This Row],[Mã SP]],tblData[#All],6,0)</f>
        <v>16.64</v>
      </c>
      <c r="M431" s="6">
        <f>tblSale[[#This Row],[Số Lượng]]*tblSale[[#This Row],[Giá Mua]]</f>
        <v>52</v>
      </c>
      <c r="N431" s="6">
        <f>tblSale[[#This Row],[Số Lượng]]*tblSale[[#This Row],[Giá Bán]]*(100%-tblSale[[#This Row],[% Giảm Giá]])</f>
        <v>66.56</v>
      </c>
      <c r="O431" s="6">
        <f>DAY(tblSale[[#This Row],[Ngày]])</f>
        <v>21</v>
      </c>
      <c r="P431" s="6" t="str">
        <f>TEXT(tblSale[[#This Row],[Ngày]],"MMM")</f>
        <v>Aug</v>
      </c>
      <c r="Q431" s="6">
        <f>YEAR(tblSale[[#This Row],[Ngày]])</f>
        <v>2024</v>
      </c>
    </row>
    <row r="432" spans="2:17" ht="14.25" customHeight="1" x14ac:dyDescent="0.25">
      <c r="B432" s="3">
        <v>45527</v>
      </c>
      <c r="C432" s="2" t="s">
        <v>101</v>
      </c>
      <c r="D432" s="2">
        <v>11</v>
      </c>
      <c r="E432" s="2" t="s">
        <v>112</v>
      </c>
      <c r="F432" s="2" t="s">
        <v>111</v>
      </c>
      <c r="G432" s="2">
        <v>0</v>
      </c>
      <c r="H432" s="4" t="str">
        <f>VLOOKUP(tblSale[[#This Row],[Mã SP]],tblData[#All],2,0)</f>
        <v>Sản phẩm 44</v>
      </c>
      <c r="I432" s="4" t="str">
        <f>VLOOKUP(tblSale[[#This Row],[Mã SP]],tblData[#All],3,0)</f>
        <v>Danh Mục 05</v>
      </c>
      <c r="J432" s="4" t="str">
        <f>VLOOKUP(tblSale[[#This Row],[Mã SP]],tblData[#All],4,0)</f>
        <v>Kg</v>
      </c>
      <c r="K432" s="4">
        <f>VLOOKUP(tblSale[[#This Row],[Mã SP]],tblData[#All],5,0)</f>
        <v>76</v>
      </c>
      <c r="L432" s="4">
        <f>VLOOKUP(tblSale[[#This Row],[Mã SP]],tblData[#All],6,0)</f>
        <v>83.08</v>
      </c>
      <c r="M432" s="6">
        <f>tblSale[[#This Row],[Số Lượng]]*tblSale[[#This Row],[Giá Mua]]</f>
        <v>836</v>
      </c>
      <c r="N432" s="6">
        <f>tblSale[[#This Row],[Số Lượng]]*tblSale[[#This Row],[Giá Bán]]*(100%-tblSale[[#This Row],[% Giảm Giá]])</f>
        <v>913.88</v>
      </c>
      <c r="O432" s="6">
        <f>DAY(tblSale[[#This Row],[Ngày]])</f>
        <v>23</v>
      </c>
      <c r="P432" s="6" t="str">
        <f>TEXT(tblSale[[#This Row],[Ngày]],"MMM")</f>
        <v>Aug</v>
      </c>
      <c r="Q432" s="6">
        <f>YEAR(tblSale[[#This Row],[Ngày]])</f>
        <v>2024</v>
      </c>
    </row>
    <row r="433" spans="2:17" ht="14.25" customHeight="1" x14ac:dyDescent="0.25">
      <c r="B433" s="3">
        <v>45527</v>
      </c>
      <c r="C433" s="2" t="s">
        <v>70</v>
      </c>
      <c r="D433" s="2">
        <v>14</v>
      </c>
      <c r="E433" s="2" t="s">
        <v>114</v>
      </c>
      <c r="F433" s="2" t="s">
        <v>113</v>
      </c>
      <c r="G433" s="2">
        <v>0</v>
      </c>
      <c r="H433" s="4" t="str">
        <f>VLOOKUP(tblSale[[#This Row],[Mã SP]],tblData[#All],2,0)</f>
        <v>Sản phẩm 29</v>
      </c>
      <c r="I433" s="4" t="str">
        <f>VLOOKUP(tblSale[[#This Row],[Mã SP]],tblData[#All],3,0)</f>
        <v>Danh Mục 04</v>
      </c>
      <c r="J433" s="4" t="str">
        <f>VLOOKUP(tblSale[[#This Row],[Mã SP]],tblData[#All],4,0)</f>
        <v>Cái</v>
      </c>
      <c r="K433" s="4">
        <f>VLOOKUP(tblSale[[#This Row],[Mã SP]],tblData[#All],5,0)</f>
        <v>45</v>
      </c>
      <c r="L433" s="4">
        <f>VLOOKUP(tblSale[[#This Row],[Mã SP]],tblData[#All],6,0)</f>
        <v>51.11</v>
      </c>
      <c r="M433" s="6">
        <f>tblSale[[#This Row],[Số Lượng]]*tblSale[[#This Row],[Giá Mua]]</f>
        <v>630</v>
      </c>
      <c r="N433" s="6">
        <f>tblSale[[#This Row],[Số Lượng]]*tblSale[[#This Row],[Giá Bán]]*(100%-tblSale[[#This Row],[% Giảm Giá]])</f>
        <v>715.54</v>
      </c>
      <c r="O433" s="6">
        <f>DAY(tblSale[[#This Row],[Ngày]])</f>
        <v>23</v>
      </c>
      <c r="P433" s="6" t="str">
        <f>TEXT(tblSale[[#This Row],[Ngày]],"MMM")</f>
        <v>Aug</v>
      </c>
      <c r="Q433" s="6">
        <f>YEAR(tblSale[[#This Row],[Ngày]])</f>
        <v>2024</v>
      </c>
    </row>
    <row r="434" spans="2:17" ht="14.25" customHeight="1" x14ac:dyDescent="0.25">
      <c r="B434" s="3">
        <v>45528</v>
      </c>
      <c r="C434" s="2" t="s">
        <v>17</v>
      </c>
      <c r="D434" s="2">
        <v>5</v>
      </c>
      <c r="E434" s="2" t="s">
        <v>114</v>
      </c>
      <c r="F434" s="2" t="s">
        <v>113</v>
      </c>
      <c r="G434" s="2">
        <v>0</v>
      </c>
      <c r="H434" s="4" t="str">
        <f>VLOOKUP(tblSale[[#This Row],[Mã SP]],tblData[#All],2,0)</f>
        <v>Sản phẩm 05</v>
      </c>
      <c r="I434" s="4" t="str">
        <f>VLOOKUP(tblSale[[#This Row],[Mã SP]],tblData[#All],3,0)</f>
        <v>Danh Mục 01</v>
      </c>
      <c r="J434" s="4" t="str">
        <f>VLOOKUP(tblSale[[#This Row],[Mã SP]],tblData[#All],4,0)</f>
        <v>Chiếc</v>
      </c>
      <c r="K434" s="4">
        <f>VLOOKUP(tblSale[[#This Row],[Mã SP]],tblData[#All],5,0)</f>
        <v>134</v>
      </c>
      <c r="L434" s="4">
        <f>VLOOKUP(tblSale[[#This Row],[Mã SP]],tblData[#All],6,0)</f>
        <v>156.61000000000001</v>
      </c>
      <c r="M434" s="6">
        <f>tblSale[[#This Row],[Số Lượng]]*tblSale[[#This Row],[Giá Mua]]</f>
        <v>670</v>
      </c>
      <c r="N434" s="6">
        <f>tblSale[[#This Row],[Số Lượng]]*tblSale[[#This Row],[Giá Bán]]*(100%-tblSale[[#This Row],[% Giảm Giá]])</f>
        <v>783.05000000000007</v>
      </c>
      <c r="O434" s="6">
        <f>DAY(tblSale[[#This Row],[Ngày]])</f>
        <v>24</v>
      </c>
      <c r="P434" s="6" t="str">
        <f>TEXT(tblSale[[#This Row],[Ngày]],"MMM")</f>
        <v>Aug</v>
      </c>
      <c r="Q434" s="6">
        <f>YEAR(tblSale[[#This Row],[Ngày]])</f>
        <v>2024</v>
      </c>
    </row>
    <row r="435" spans="2:17" ht="14.25" customHeight="1" x14ac:dyDescent="0.25">
      <c r="B435" s="3">
        <v>45530</v>
      </c>
      <c r="C435" s="2" t="s">
        <v>48</v>
      </c>
      <c r="D435" s="2">
        <v>13</v>
      </c>
      <c r="E435" s="2" t="s">
        <v>110</v>
      </c>
      <c r="F435" s="2" t="s">
        <v>113</v>
      </c>
      <c r="G435" s="2">
        <v>0</v>
      </c>
      <c r="H435" s="4" t="str">
        <f>VLOOKUP(tblSale[[#This Row],[Mã SP]],tblData[#All],2,0)</f>
        <v>Sản phẩm 19</v>
      </c>
      <c r="I435" s="4" t="str">
        <f>VLOOKUP(tblSale[[#This Row],[Mã SP]],tblData[#All],3,0)</f>
        <v>Danh Mục 02</v>
      </c>
      <c r="J435" s="4" t="str">
        <f>VLOOKUP(tblSale[[#This Row],[Mã SP]],tblData[#All],4,0)</f>
        <v>Chiếc</v>
      </c>
      <c r="K435" s="4">
        <f>VLOOKUP(tblSale[[#This Row],[Mã SP]],tblData[#All],5,0)</f>
        <v>143</v>
      </c>
      <c r="L435" s="4">
        <f>VLOOKUP(tblSale[[#This Row],[Mã SP]],tblData[#All],6,0)</f>
        <v>219</v>
      </c>
      <c r="M435" s="6">
        <f>tblSale[[#This Row],[Số Lượng]]*tblSale[[#This Row],[Giá Mua]]</f>
        <v>1859</v>
      </c>
      <c r="N435" s="6">
        <f>tblSale[[#This Row],[Số Lượng]]*tblSale[[#This Row],[Giá Bán]]*(100%-tblSale[[#This Row],[% Giảm Giá]])</f>
        <v>2847</v>
      </c>
      <c r="O435" s="6">
        <f>DAY(tblSale[[#This Row],[Ngày]])</f>
        <v>26</v>
      </c>
      <c r="P435" s="6" t="str">
        <f>TEXT(tblSale[[#This Row],[Ngày]],"MMM")</f>
        <v>Aug</v>
      </c>
      <c r="Q435" s="6">
        <f>YEAR(tblSale[[#This Row],[Ngày]])</f>
        <v>2024</v>
      </c>
    </row>
    <row r="436" spans="2:17" ht="14.25" customHeight="1" x14ac:dyDescent="0.25">
      <c r="B436" s="3">
        <v>45530</v>
      </c>
      <c r="C436" s="2" t="s">
        <v>86</v>
      </c>
      <c r="D436" s="2">
        <v>8</v>
      </c>
      <c r="E436" s="2" t="s">
        <v>112</v>
      </c>
      <c r="F436" s="2" t="s">
        <v>111</v>
      </c>
      <c r="G436" s="2">
        <v>0</v>
      </c>
      <c r="H436" s="4" t="str">
        <f>VLOOKUP(tblSale[[#This Row],[Mã SP]],tblData[#All],2,0)</f>
        <v>Sản phẩm 37</v>
      </c>
      <c r="I436" s="4" t="str">
        <f>VLOOKUP(tblSale[[#This Row],[Mã SP]],tblData[#All],3,0)</f>
        <v>Danh Mục 05</v>
      </c>
      <c r="J436" s="4" t="str">
        <f>VLOOKUP(tblSale[[#This Row],[Mã SP]],tblData[#All],4,0)</f>
        <v>Kg</v>
      </c>
      <c r="K436" s="4">
        <f>VLOOKUP(tblSale[[#This Row],[Mã SP]],tblData[#All],5,0)</f>
        <v>67</v>
      </c>
      <c r="L436" s="4">
        <f>VLOOKUP(tblSale[[#This Row],[Mã SP]],tblData[#All],6,0)</f>
        <v>88.76</v>
      </c>
      <c r="M436" s="6">
        <f>tblSale[[#This Row],[Số Lượng]]*tblSale[[#This Row],[Giá Mua]]</f>
        <v>536</v>
      </c>
      <c r="N436" s="6">
        <f>tblSale[[#This Row],[Số Lượng]]*tblSale[[#This Row],[Giá Bán]]*(100%-tblSale[[#This Row],[% Giảm Giá]])</f>
        <v>710.08</v>
      </c>
      <c r="O436" s="6">
        <f>DAY(tblSale[[#This Row],[Ngày]])</f>
        <v>26</v>
      </c>
      <c r="P436" s="6" t="str">
        <f>TEXT(tblSale[[#This Row],[Ngày]],"MMM")</f>
        <v>Aug</v>
      </c>
      <c r="Q436" s="6">
        <f>YEAR(tblSale[[#This Row],[Ngày]])</f>
        <v>2024</v>
      </c>
    </row>
    <row r="437" spans="2:17" ht="14.25" customHeight="1" x14ac:dyDescent="0.25">
      <c r="B437" s="3">
        <v>45531</v>
      </c>
      <c r="C437" s="2" t="s">
        <v>91</v>
      </c>
      <c r="D437" s="2">
        <v>15</v>
      </c>
      <c r="E437" s="2" t="s">
        <v>110</v>
      </c>
      <c r="F437" s="2" t="s">
        <v>111</v>
      </c>
      <c r="G437" s="2">
        <v>0</v>
      </c>
      <c r="H437" s="4" t="str">
        <f>VLOOKUP(tblSale[[#This Row],[Mã SP]],tblData[#All],2,0)</f>
        <v>Sản phẩm 39</v>
      </c>
      <c r="I437" s="4" t="str">
        <f>VLOOKUP(tblSale[[#This Row],[Mã SP]],tblData[#All],3,0)</f>
        <v>Danh Mục 05</v>
      </c>
      <c r="J437" s="4" t="str">
        <f>VLOOKUP(tblSale[[#This Row],[Mã SP]],tblData[#All],4,0)</f>
        <v>m</v>
      </c>
      <c r="K437" s="4">
        <f>VLOOKUP(tblSale[[#This Row],[Mã SP]],tblData[#All],5,0)</f>
        <v>36</v>
      </c>
      <c r="L437" s="4">
        <f>VLOOKUP(tblSale[[#This Row],[Mã SP]],tblData[#All],6,0)</f>
        <v>43.55</v>
      </c>
      <c r="M437" s="6">
        <f>tblSale[[#This Row],[Số Lượng]]*tblSale[[#This Row],[Giá Mua]]</f>
        <v>540</v>
      </c>
      <c r="N437" s="6">
        <f>tblSale[[#This Row],[Số Lượng]]*tblSale[[#This Row],[Giá Bán]]*(100%-tblSale[[#This Row],[% Giảm Giá]])</f>
        <v>653.25</v>
      </c>
      <c r="O437" s="6">
        <f>DAY(tblSale[[#This Row],[Ngày]])</f>
        <v>27</v>
      </c>
      <c r="P437" s="6" t="str">
        <f>TEXT(tblSale[[#This Row],[Ngày]],"MMM")</f>
        <v>Aug</v>
      </c>
      <c r="Q437" s="6">
        <f>YEAR(tblSale[[#This Row],[Ngày]])</f>
        <v>2024</v>
      </c>
    </row>
    <row r="438" spans="2:17" ht="14.25" customHeight="1" x14ac:dyDescent="0.25">
      <c r="B438" s="3">
        <v>45532</v>
      </c>
      <c r="C438" s="2" t="s">
        <v>17</v>
      </c>
      <c r="D438" s="2">
        <v>9</v>
      </c>
      <c r="E438" s="2" t="s">
        <v>112</v>
      </c>
      <c r="F438" s="2" t="s">
        <v>111</v>
      </c>
      <c r="G438" s="2">
        <v>0</v>
      </c>
      <c r="H438" s="4" t="str">
        <f>VLOOKUP(tblSale[[#This Row],[Mã SP]],tblData[#All],2,0)</f>
        <v>Sản phẩm 05</v>
      </c>
      <c r="I438" s="4" t="str">
        <f>VLOOKUP(tblSale[[#This Row],[Mã SP]],tblData[#All],3,0)</f>
        <v>Danh Mục 01</v>
      </c>
      <c r="J438" s="4" t="str">
        <f>VLOOKUP(tblSale[[#This Row],[Mã SP]],tblData[#All],4,0)</f>
        <v>Chiếc</v>
      </c>
      <c r="K438" s="4">
        <f>VLOOKUP(tblSale[[#This Row],[Mã SP]],tblData[#All],5,0)</f>
        <v>134</v>
      </c>
      <c r="L438" s="4">
        <f>VLOOKUP(tblSale[[#This Row],[Mã SP]],tblData[#All],6,0)</f>
        <v>156.61000000000001</v>
      </c>
      <c r="M438" s="6">
        <f>tblSale[[#This Row],[Số Lượng]]*tblSale[[#This Row],[Giá Mua]]</f>
        <v>1206</v>
      </c>
      <c r="N438" s="6">
        <f>tblSale[[#This Row],[Số Lượng]]*tblSale[[#This Row],[Giá Bán]]*(100%-tblSale[[#This Row],[% Giảm Giá]])</f>
        <v>1409.4900000000002</v>
      </c>
      <c r="O438" s="6">
        <f>DAY(tblSale[[#This Row],[Ngày]])</f>
        <v>28</v>
      </c>
      <c r="P438" s="6" t="str">
        <f>TEXT(tblSale[[#This Row],[Ngày]],"MMM")</f>
        <v>Aug</v>
      </c>
      <c r="Q438" s="6">
        <f>YEAR(tblSale[[#This Row],[Ngày]])</f>
        <v>2024</v>
      </c>
    </row>
    <row r="439" spans="2:17" ht="14.25" customHeight="1" x14ac:dyDescent="0.25">
      <c r="B439" s="3">
        <v>45532</v>
      </c>
      <c r="C439" s="2" t="s">
        <v>91</v>
      </c>
      <c r="D439" s="2">
        <v>5</v>
      </c>
      <c r="E439" s="2" t="s">
        <v>114</v>
      </c>
      <c r="F439" s="2" t="s">
        <v>111</v>
      </c>
      <c r="G439" s="2">
        <v>0</v>
      </c>
      <c r="H439" s="4" t="str">
        <f>VLOOKUP(tblSale[[#This Row],[Mã SP]],tblData[#All],2,0)</f>
        <v>Sản phẩm 39</v>
      </c>
      <c r="I439" s="4" t="str">
        <f>VLOOKUP(tblSale[[#This Row],[Mã SP]],tblData[#All],3,0)</f>
        <v>Danh Mục 05</v>
      </c>
      <c r="J439" s="4" t="str">
        <f>VLOOKUP(tblSale[[#This Row],[Mã SP]],tblData[#All],4,0)</f>
        <v>m</v>
      </c>
      <c r="K439" s="4">
        <f>VLOOKUP(tblSale[[#This Row],[Mã SP]],tblData[#All],5,0)</f>
        <v>36</v>
      </c>
      <c r="L439" s="4">
        <f>VLOOKUP(tblSale[[#This Row],[Mã SP]],tblData[#All],6,0)</f>
        <v>43.55</v>
      </c>
      <c r="M439" s="6">
        <f>tblSale[[#This Row],[Số Lượng]]*tblSale[[#This Row],[Giá Mua]]</f>
        <v>180</v>
      </c>
      <c r="N439" s="6">
        <f>tblSale[[#This Row],[Số Lượng]]*tblSale[[#This Row],[Giá Bán]]*(100%-tblSale[[#This Row],[% Giảm Giá]])</f>
        <v>217.75</v>
      </c>
      <c r="O439" s="6">
        <f>DAY(tblSale[[#This Row],[Ngày]])</f>
        <v>28</v>
      </c>
      <c r="P439" s="6" t="str">
        <f>TEXT(tblSale[[#This Row],[Ngày]],"MMM")</f>
        <v>Aug</v>
      </c>
      <c r="Q439" s="6">
        <f>YEAR(tblSale[[#This Row],[Ngày]])</f>
        <v>2024</v>
      </c>
    </row>
    <row r="440" spans="2:17" ht="14.25" customHeight="1" x14ac:dyDescent="0.25">
      <c r="B440" s="3">
        <v>45534</v>
      </c>
      <c r="C440" s="2" t="s">
        <v>20</v>
      </c>
      <c r="D440" s="2">
        <v>6</v>
      </c>
      <c r="E440" s="2" t="s">
        <v>112</v>
      </c>
      <c r="F440" s="2" t="s">
        <v>113</v>
      </c>
      <c r="G440" s="2">
        <v>0</v>
      </c>
      <c r="H440" s="4" t="str">
        <f>VLOOKUP(tblSale[[#This Row],[Mã SP]],tblData[#All],2,0)</f>
        <v>Sản phẩm 06</v>
      </c>
      <c r="I440" s="4" t="str">
        <f>VLOOKUP(tblSale[[#This Row],[Mã SP]],tblData[#All],3,0)</f>
        <v>Danh Mục 01</v>
      </c>
      <c r="J440" s="4" t="str">
        <f>VLOOKUP(tblSale[[#This Row],[Mã SP]],tblData[#All],4,0)</f>
        <v>Kg</v>
      </c>
      <c r="K440" s="4">
        <f>VLOOKUP(tblSale[[#This Row],[Mã SP]],tblData[#All],5,0)</f>
        <v>75</v>
      </c>
      <c r="L440" s="4">
        <f>VLOOKUP(tblSale[[#This Row],[Mã SP]],tblData[#All],6,0)</f>
        <v>89.5</v>
      </c>
      <c r="M440" s="6">
        <f>tblSale[[#This Row],[Số Lượng]]*tblSale[[#This Row],[Giá Mua]]</f>
        <v>450</v>
      </c>
      <c r="N440" s="6">
        <f>tblSale[[#This Row],[Số Lượng]]*tblSale[[#This Row],[Giá Bán]]*(100%-tblSale[[#This Row],[% Giảm Giá]])</f>
        <v>537</v>
      </c>
      <c r="O440" s="6">
        <f>DAY(tblSale[[#This Row],[Ngày]])</f>
        <v>30</v>
      </c>
      <c r="P440" s="6" t="str">
        <f>TEXT(tblSale[[#This Row],[Ngày]],"MMM")</f>
        <v>Aug</v>
      </c>
      <c r="Q440" s="6">
        <f>YEAR(tblSale[[#This Row],[Ngày]])</f>
        <v>2024</v>
      </c>
    </row>
    <row r="441" spans="2:17" ht="14.25" customHeight="1" x14ac:dyDescent="0.25">
      <c r="B441" s="3">
        <v>45534</v>
      </c>
      <c r="C441" s="2" t="s">
        <v>99</v>
      </c>
      <c r="D441" s="2">
        <v>6</v>
      </c>
      <c r="E441" s="2" t="s">
        <v>114</v>
      </c>
      <c r="F441" s="2" t="s">
        <v>113</v>
      </c>
      <c r="G441" s="2">
        <v>0</v>
      </c>
      <c r="H441" s="4" t="str">
        <f>VLOOKUP(tblSale[[#This Row],[Mã SP]],tblData[#All],2,0)</f>
        <v>Sản phẩm 43</v>
      </c>
      <c r="I441" s="4" t="str">
        <f>VLOOKUP(tblSale[[#This Row],[Mã SP]],tblData[#All],3,0)</f>
        <v>Danh Mục 05</v>
      </c>
      <c r="J441" s="4" t="str">
        <f>VLOOKUP(tblSale[[#This Row],[Mã SP]],tblData[#All],4,0)</f>
        <v>Kg</v>
      </c>
      <c r="K441" s="4">
        <f>VLOOKUP(tblSale[[#This Row],[Mã SP]],tblData[#All],5,0)</f>
        <v>67</v>
      </c>
      <c r="L441" s="4">
        <f>VLOOKUP(tblSale[[#This Row],[Mã SP]],tblData[#All],6,0)</f>
        <v>86.08</v>
      </c>
      <c r="M441" s="6">
        <f>tblSale[[#This Row],[Số Lượng]]*tblSale[[#This Row],[Giá Mua]]</f>
        <v>402</v>
      </c>
      <c r="N441" s="6">
        <f>tblSale[[#This Row],[Số Lượng]]*tblSale[[#This Row],[Giá Bán]]*(100%-tblSale[[#This Row],[% Giảm Giá]])</f>
        <v>516.48</v>
      </c>
      <c r="O441" s="6">
        <f>DAY(tblSale[[#This Row],[Ngày]])</f>
        <v>30</v>
      </c>
      <c r="P441" s="6" t="str">
        <f>TEXT(tblSale[[#This Row],[Ngày]],"MMM")</f>
        <v>Aug</v>
      </c>
      <c r="Q441" s="6">
        <f>YEAR(tblSale[[#This Row],[Ngày]])</f>
        <v>2024</v>
      </c>
    </row>
    <row r="442" spans="2:17" ht="14.25" customHeight="1" x14ac:dyDescent="0.25">
      <c r="B442" s="3">
        <v>45534</v>
      </c>
      <c r="C442" s="2" t="s">
        <v>61</v>
      </c>
      <c r="D442" s="2">
        <v>5</v>
      </c>
      <c r="E442" s="2" t="s">
        <v>114</v>
      </c>
      <c r="F442" s="2" t="s">
        <v>113</v>
      </c>
      <c r="G442" s="2">
        <v>0</v>
      </c>
      <c r="H442" s="4" t="str">
        <f>VLOOKUP(tblSale[[#This Row],[Mã SP]],tblData[#All],2,0)</f>
        <v>Sản phẩm 25</v>
      </c>
      <c r="I442" s="4" t="str">
        <f>VLOOKUP(tblSale[[#This Row],[Mã SP]],tblData[#All],3,0)</f>
        <v>Danh Mục 03</v>
      </c>
      <c r="J442" s="4" t="str">
        <f>VLOOKUP(tblSale[[#This Row],[Mã SP]],tblData[#All],4,0)</f>
        <v>m</v>
      </c>
      <c r="K442" s="4">
        <f>VLOOKUP(tblSale[[#This Row],[Mã SP]],tblData[#All],5,0)</f>
        <v>7</v>
      </c>
      <c r="L442" s="4">
        <f>VLOOKUP(tblSale[[#This Row],[Mã SP]],tblData[#All],6,0)</f>
        <v>8.33</v>
      </c>
      <c r="M442" s="6">
        <f>tblSale[[#This Row],[Số Lượng]]*tblSale[[#This Row],[Giá Mua]]</f>
        <v>35</v>
      </c>
      <c r="N442" s="6">
        <f>tblSale[[#This Row],[Số Lượng]]*tblSale[[#This Row],[Giá Bán]]*(100%-tblSale[[#This Row],[% Giảm Giá]])</f>
        <v>41.65</v>
      </c>
      <c r="O442" s="6">
        <f>DAY(tblSale[[#This Row],[Ngày]])</f>
        <v>30</v>
      </c>
      <c r="P442" s="6" t="str">
        <f>TEXT(tblSale[[#This Row],[Ngày]],"MMM")</f>
        <v>Aug</v>
      </c>
      <c r="Q442" s="6">
        <f>YEAR(tblSale[[#This Row],[Ngày]])</f>
        <v>2024</v>
      </c>
    </row>
    <row r="443" spans="2:17" ht="14.25" customHeight="1" x14ac:dyDescent="0.25">
      <c r="B443" s="3">
        <v>45535</v>
      </c>
      <c r="C443" s="2" t="s">
        <v>40</v>
      </c>
      <c r="D443" s="2">
        <v>13</v>
      </c>
      <c r="E443" s="2" t="s">
        <v>114</v>
      </c>
      <c r="F443" s="2" t="s">
        <v>113</v>
      </c>
      <c r="G443" s="2">
        <v>0</v>
      </c>
      <c r="H443" s="4" t="str">
        <f>VLOOKUP(tblSale[[#This Row],[Mã SP]],tblData[#All],2,0)</f>
        <v>Sản phẩm 15</v>
      </c>
      <c r="I443" s="4" t="str">
        <f>VLOOKUP(tblSale[[#This Row],[Mã SP]],tblData[#All],3,0)</f>
        <v>Danh Mục 02</v>
      </c>
      <c r="J443" s="4" t="str">
        <f>VLOOKUP(tblSale[[#This Row],[Mã SP]],tblData[#All],4,0)</f>
        <v>m</v>
      </c>
      <c r="K443" s="4">
        <f>VLOOKUP(tblSale[[#This Row],[Mã SP]],tblData[#All],5,0)</f>
        <v>12</v>
      </c>
      <c r="L443" s="4">
        <f>VLOOKUP(tblSale[[#This Row],[Mã SP]],tblData[#All],6,0)</f>
        <v>15.719999999999999</v>
      </c>
      <c r="M443" s="6">
        <f>tblSale[[#This Row],[Số Lượng]]*tblSale[[#This Row],[Giá Mua]]</f>
        <v>156</v>
      </c>
      <c r="N443" s="6">
        <f>tblSale[[#This Row],[Số Lượng]]*tblSale[[#This Row],[Giá Bán]]*(100%-tblSale[[#This Row],[% Giảm Giá]])</f>
        <v>204.35999999999999</v>
      </c>
      <c r="O443" s="6">
        <f>DAY(tblSale[[#This Row],[Ngày]])</f>
        <v>31</v>
      </c>
      <c r="P443" s="6" t="str">
        <f>TEXT(tblSale[[#This Row],[Ngày]],"MMM")</f>
        <v>Aug</v>
      </c>
      <c r="Q443" s="6">
        <f>YEAR(tblSale[[#This Row],[Ngày]])</f>
        <v>2024</v>
      </c>
    </row>
    <row r="444" spans="2:17" ht="14.25" customHeight="1" x14ac:dyDescent="0.25">
      <c r="B444" s="3">
        <v>45539</v>
      </c>
      <c r="C444" s="2" t="s">
        <v>10</v>
      </c>
      <c r="D444" s="2">
        <v>1</v>
      </c>
      <c r="E444" s="2" t="s">
        <v>114</v>
      </c>
      <c r="F444" s="2" t="s">
        <v>113</v>
      </c>
      <c r="G444" s="2">
        <v>0</v>
      </c>
      <c r="H444" s="4" t="str">
        <f>VLOOKUP(tblSale[[#This Row],[Mã SP]],tblData[#All],2,0)</f>
        <v>Sản phẩm 02</v>
      </c>
      <c r="I444" s="4" t="str">
        <f>VLOOKUP(tblSale[[#This Row],[Mã SP]],tblData[#All],3,0)</f>
        <v>Danh Mục 01</v>
      </c>
      <c r="J444" s="4" t="str">
        <f>VLOOKUP(tblSale[[#This Row],[Mã SP]],tblData[#All],4,0)</f>
        <v>Kg</v>
      </c>
      <c r="K444" s="4">
        <f>VLOOKUP(tblSale[[#This Row],[Mã SP]],tblData[#All],5,0)</f>
        <v>104</v>
      </c>
      <c r="L444" s="4">
        <f>VLOOKUP(tblSale[[#This Row],[Mã SP]],tblData[#All],6,0)</f>
        <v>138.80000000000001</v>
      </c>
      <c r="M444" s="6">
        <f>tblSale[[#This Row],[Số Lượng]]*tblSale[[#This Row],[Giá Mua]]</f>
        <v>104</v>
      </c>
      <c r="N444" s="6">
        <f>tblSale[[#This Row],[Số Lượng]]*tblSale[[#This Row],[Giá Bán]]*(100%-tblSale[[#This Row],[% Giảm Giá]])</f>
        <v>138.80000000000001</v>
      </c>
      <c r="O444" s="6">
        <f>DAY(tblSale[[#This Row],[Ngày]])</f>
        <v>4</v>
      </c>
      <c r="P444" s="6" t="str">
        <f>TEXT(tblSale[[#This Row],[Ngày]],"MMM")</f>
        <v>Sep</v>
      </c>
      <c r="Q444" s="6">
        <f>YEAR(tblSale[[#This Row],[Ngày]])</f>
        <v>2024</v>
      </c>
    </row>
    <row r="445" spans="2:17" ht="14.25" customHeight="1" x14ac:dyDescent="0.25">
      <c r="B445" s="3">
        <v>45541</v>
      </c>
      <c r="C445" s="2" t="s">
        <v>17</v>
      </c>
      <c r="D445" s="2">
        <v>12</v>
      </c>
      <c r="E445" s="2" t="s">
        <v>110</v>
      </c>
      <c r="F445" s="2" t="s">
        <v>111</v>
      </c>
      <c r="G445" s="2">
        <v>0</v>
      </c>
      <c r="H445" s="4" t="str">
        <f>VLOOKUP(tblSale[[#This Row],[Mã SP]],tblData[#All],2,0)</f>
        <v>Sản phẩm 05</v>
      </c>
      <c r="I445" s="4" t="str">
        <f>VLOOKUP(tblSale[[#This Row],[Mã SP]],tblData[#All],3,0)</f>
        <v>Danh Mục 01</v>
      </c>
      <c r="J445" s="4" t="str">
        <f>VLOOKUP(tblSale[[#This Row],[Mã SP]],tblData[#All],4,0)</f>
        <v>Chiếc</v>
      </c>
      <c r="K445" s="4">
        <f>VLOOKUP(tblSale[[#This Row],[Mã SP]],tblData[#All],5,0)</f>
        <v>134</v>
      </c>
      <c r="L445" s="4">
        <f>VLOOKUP(tblSale[[#This Row],[Mã SP]],tblData[#All],6,0)</f>
        <v>156.61000000000001</v>
      </c>
      <c r="M445" s="6">
        <f>tblSale[[#This Row],[Số Lượng]]*tblSale[[#This Row],[Giá Mua]]</f>
        <v>1608</v>
      </c>
      <c r="N445" s="6">
        <f>tblSale[[#This Row],[Số Lượng]]*tblSale[[#This Row],[Giá Bán]]*(100%-tblSale[[#This Row],[% Giảm Giá]])</f>
        <v>1879.3200000000002</v>
      </c>
      <c r="O445" s="6">
        <f>DAY(tblSale[[#This Row],[Ngày]])</f>
        <v>6</v>
      </c>
      <c r="P445" s="6" t="str">
        <f>TEXT(tblSale[[#This Row],[Ngày]],"MMM")</f>
        <v>Sep</v>
      </c>
      <c r="Q445" s="6">
        <f>YEAR(tblSale[[#This Row],[Ngày]])</f>
        <v>2024</v>
      </c>
    </row>
    <row r="446" spans="2:17" ht="14.25" customHeight="1" x14ac:dyDescent="0.25">
      <c r="B446" s="3">
        <v>45544</v>
      </c>
      <c r="C446" s="2" t="s">
        <v>95</v>
      </c>
      <c r="D446" s="2">
        <v>9</v>
      </c>
      <c r="E446" s="2" t="s">
        <v>114</v>
      </c>
      <c r="F446" s="2" t="s">
        <v>111</v>
      </c>
      <c r="G446" s="2">
        <v>0</v>
      </c>
      <c r="H446" s="4" t="str">
        <f>VLOOKUP(tblSale[[#This Row],[Mã SP]],tblData[#All],2,0)</f>
        <v>Sản phẩm 41</v>
      </c>
      <c r="I446" s="4" t="str">
        <f>VLOOKUP(tblSale[[#This Row],[Mã SP]],tblData[#All],3,0)</f>
        <v>Danh Mục 05</v>
      </c>
      <c r="J446" s="4" t="str">
        <f>VLOOKUP(tblSale[[#This Row],[Mã SP]],tblData[#All],4,0)</f>
        <v>Chiếc</v>
      </c>
      <c r="K446" s="4">
        <f>VLOOKUP(tblSale[[#This Row],[Mã SP]],tblData[#All],5,0)</f>
        <v>133</v>
      </c>
      <c r="L446" s="4">
        <f>VLOOKUP(tblSale[[#This Row],[Mã SP]],tblData[#All],6,0)</f>
        <v>181.88</v>
      </c>
      <c r="M446" s="6">
        <f>tblSale[[#This Row],[Số Lượng]]*tblSale[[#This Row],[Giá Mua]]</f>
        <v>1197</v>
      </c>
      <c r="N446" s="6">
        <f>tblSale[[#This Row],[Số Lượng]]*tblSale[[#This Row],[Giá Bán]]*(100%-tblSale[[#This Row],[% Giảm Giá]])</f>
        <v>1636.92</v>
      </c>
      <c r="O446" s="6">
        <f>DAY(tblSale[[#This Row],[Ngày]])</f>
        <v>9</v>
      </c>
      <c r="P446" s="6" t="str">
        <f>TEXT(tblSale[[#This Row],[Ngày]],"MMM")</f>
        <v>Sep</v>
      </c>
      <c r="Q446" s="6">
        <f>YEAR(tblSale[[#This Row],[Ngày]])</f>
        <v>2024</v>
      </c>
    </row>
    <row r="447" spans="2:17" ht="14.25" customHeight="1" x14ac:dyDescent="0.25">
      <c r="B447" s="3">
        <v>45544</v>
      </c>
      <c r="C447" s="2" t="s">
        <v>12</v>
      </c>
      <c r="D447" s="2">
        <v>3</v>
      </c>
      <c r="E447" s="2" t="s">
        <v>114</v>
      </c>
      <c r="F447" s="2" t="s">
        <v>111</v>
      </c>
      <c r="G447" s="2">
        <v>0</v>
      </c>
      <c r="H447" s="4" t="str">
        <f>VLOOKUP(tblSale[[#This Row],[Mã SP]],tblData[#All],2,0)</f>
        <v>Sản phẩm 03</v>
      </c>
      <c r="I447" s="4" t="str">
        <f>VLOOKUP(tblSale[[#This Row],[Mã SP]],tblData[#All],3,0)</f>
        <v>Danh Mục 01</v>
      </c>
      <c r="J447" s="4" t="str">
        <f>VLOOKUP(tblSale[[#This Row],[Mã SP]],tblData[#All],4,0)</f>
        <v>Kg</v>
      </c>
      <c r="K447" s="4">
        <f>VLOOKUP(tblSale[[#This Row],[Mã SP]],tblData[#All],5,0)</f>
        <v>74</v>
      </c>
      <c r="L447" s="4">
        <f>VLOOKUP(tblSale[[#This Row],[Mã SP]],tblData[#All],6,0)</f>
        <v>80.94</v>
      </c>
      <c r="M447" s="6">
        <f>tblSale[[#This Row],[Số Lượng]]*tblSale[[#This Row],[Giá Mua]]</f>
        <v>222</v>
      </c>
      <c r="N447" s="6">
        <f>tblSale[[#This Row],[Số Lượng]]*tblSale[[#This Row],[Giá Bán]]*(100%-tblSale[[#This Row],[% Giảm Giá]])</f>
        <v>242.82</v>
      </c>
      <c r="O447" s="6">
        <f>DAY(tblSale[[#This Row],[Ngày]])</f>
        <v>9</v>
      </c>
      <c r="P447" s="6" t="str">
        <f>TEXT(tblSale[[#This Row],[Ngày]],"MMM")</f>
        <v>Sep</v>
      </c>
      <c r="Q447" s="6">
        <f>YEAR(tblSale[[#This Row],[Ngày]])</f>
        <v>2024</v>
      </c>
    </row>
    <row r="448" spans="2:17" ht="14.25" customHeight="1" x14ac:dyDescent="0.25">
      <c r="B448" s="3">
        <v>45545</v>
      </c>
      <c r="C448" s="2" t="s">
        <v>82</v>
      </c>
      <c r="D448" s="2">
        <v>15</v>
      </c>
      <c r="E448" s="2" t="s">
        <v>112</v>
      </c>
      <c r="F448" s="2" t="s">
        <v>113</v>
      </c>
      <c r="G448" s="2">
        <v>0</v>
      </c>
      <c r="H448" s="4" t="str">
        <f>VLOOKUP(tblSale[[#This Row],[Mã SP]],tblData[#All],2,0)</f>
        <v>Sản phẩm 35</v>
      </c>
      <c r="I448" s="4" t="str">
        <f>VLOOKUP(tblSale[[#This Row],[Mã SP]],tblData[#All],3,0)</f>
        <v>Danh Mục 04</v>
      </c>
      <c r="J448" s="4" t="str">
        <f>VLOOKUP(tblSale[[#This Row],[Mã SP]],tblData[#All],4,0)</f>
        <v>m</v>
      </c>
      <c r="K448" s="4">
        <f>VLOOKUP(tblSale[[#This Row],[Mã SP]],tblData[#All],5,0)</f>
        <v>5</v>
      </c>
      <c r="L448" s="4">
        <f>VLOOKUP(tblSale[[#This Row],[Mã SP]],tblData[#All],6,0)</f>
        <v>6.7</v>
      </c>
      <c r="M448" s="6">
        <f>tblSale[[#This Row],[Số Lượng]]*tblSale[[#This Row],[Giá Mua]]</f>
        <v>75</v>
      </c>
      <c r="N448" s="6">
        <f>tblSale[[#This Row],[Số Lượng]]*tblSale[[#This Row],[Giá Bán]]*(100%-tblSale[[#This Row],[% Giảm Giá]])</f>
        <v>100.5</v>
      </c>
      <c r="O448" s="6">
        <f>DAY(tblSale[[#This Row],[Ngày]])</f>
        <v>10</v>
      </c>
      <c r="P448" s="6" t="str">
        <f>TEXT(tblSale[[#This Row],[Ngày]],"MMM")</f>
        <v>Sep</v>
      </c>
      <c r="Q448" s="6">
        <f>YEAR(tblSale[[#This Row],[Ngày]])</f>
        <v>2024</v>
      </c>
    </row>
    <row r="449" spans="2:17" ht="14.25" customHeight="1" x14ac:dyDescent="0.25">
      <c r="B449" s="3">
        <v>45545</v>
      </c>
      <c r="C449" s="2" t="s">
        <v>89</v>
      </c>
      <c r="D449" s="2">
        <v>4</v>
      </c>
      <c r="E449" s="2" t="s">
        <v>114</v>
      </c>
      <c r="F449" s="2" t="s">
        <v>113</v>
      </c>
      <c r="G449" s="2">
        <v>0</v>
      </c>
      <c r="H449" s="4" t="str">
        <f>VLOOKUP(tblSale[[#This Row],[Mã SP]],tblData[#All],2,0)</f>
        <v>Sản phẩm 38</v>
      </c>
      <c r="I449" s="4" t="str">
        <f>VLOOKUP(tblSale[[#This Row],[Mã SP]],tblData[#All],3,0)</f>
        <v>Danh Mục 05</v>
      </c>
      <c r="J449" s="4" t="str">
        <f>VLOOKUP(tblSale[[#This Row],[Mã SP]],tblData[#All],4,0)</f>
        <v>Kg</v>
      </c>
      <c r="K449" s="4">
        <f>VLOOKUP(tblSale[[#This Row],[Mã SP]],tblData[#All],5,0)</f>
        <v>75</v>
      </c>
      <c r="L449" s="4">
        <f>VLOOKUP(tblSale[[#This Row],[Mã SP]],tblData[#All],6,0)</f>
        <v>81.92</v>
      </c>
      <c r="M449" s="6">
        <f>tblSale[[#This Row],[Số Lượng]]*tblSale[[#This Row],[Giá Mua]]</f>
        <v>300</v>
      </c>
      <c r="N449" s="6">
        <f>tblSale[[#This Row],[Số Lượng]]*tblSale[[#This Row],[Giá Bán]]*(100%-tblSale[[#This Row],[% Giảm Giá]])</f>
        <v>327.68</v>
      </c>
      <c r="O449" s="6">
        <f>DAY(tblSale[[#This Row],[Ngày]])</f>
        <v>10</v>
      </c>
      <c r="P449" s="6" t="str">
        <f>TEXT(tblSale[[#This Row],[Ngày]],"MMM")</f>
        <v>Sep</v>
      </c>
      <c r="Q449" s="6">
        <f>YEAR(tblSale[[#This Row],[Ngày]])</f>
        <v>2024</v>
      </c>
    </row>
    <row r="450" spans="2:17" ht="14.25" customHeight="1" x14ac:dyDescent="0.25">
      <c r="B450" s="3">
        <v>45549</v>
      </c>
      <c r="C450" s="2" t="s">
        <v>70</v>
      </c>
      <c r="D450" s="2">
        <v>3</v>
      </c>
      <c r="E450" s="2" t="s">
        <v>114</v>
      </c>
      <c r="F450" s="2" t="s">
        <v>113</v>
      </c>
      <c r="G450" s="2">
        <v>0</v>
      </c>
      <c r="H450" s="4" t="str">
        <f>VLOOKUP(tblSale[[#This Row],[Mã SP]],tblData[#All],2,0)</f>
        <v>Sản phẩm 29</v>
      </c>
      <c r="I450" s="4" t="str">
        <f>VLOOKUP(tblSale[[#This Row],[Mã SP]],tblData[#All],3,0)</f>
        <v>Danh Mục 04</v>
      </c>
      <c r="J450" s="4" t="str">
        <f>VLOOKUP(tblSale[[#This Row],[Mã SP]],tblData[#All],4,0)</f>
        <v>Cái</v>
      </c>
      <c r="K450" s="4">
        <f>VLOOKUP(tblSale[[#This Row],[Mã SP]],tblData[#All],5,0)</f>
        <v>45</v>
      </c>
      <c r="L450" s="4">
        <f>VLOOKUP(tblSale[[#This Row],[Mã SP]],tblData[#All],6,0)</f>
        <v>51.11</v>
      </c>
      <c r="M450" s="6">
        <f>tblSale[[#This Row],[Số Lượng]]*tblSale[[#This Row],[Giá Mua]]</f>
        <v>135</v>
      </c>
      <c r="N450" s="6">
        <f>tblSale[[#This Row],[Số Lượng]]*tblSale[[#This Row],[Giá Bán]]*(100%-tblSale[[#This Row],[% Giảm Giá]])</f>
        <v>153.32999999999998</v>
      </c>
      <c r="O450" s="6">
        <f>DAY(tblSale[[#This Row],[Ngày]])</f>
        <v>14</v>
      </c>
      <c r="P450" s="6" t="str">
        <f>TEXT(tblSale[[#This Row],[Ngày]],"MMM")</f>
        <v>Sep</v>
      </c>
      <c r="Q450" s="6">
        <f>YEAR(tblSale[[#This Row],[Ngày]])</f>
        <v>2024</v>
      </c>
    </row>
    <row r="451" spans="2:17" ht="14.25" customHeight="1" x14ac:dyDescent="0.25">
      <c r="B451" s="3">
        <v>45550</v>
      </c>
      <c r="C451" s="2" t="s">
        <v>86</v>
      </c>
      <c r="D451" s="2">
        <v>15</v>
      </c>
      <c r="E451" s="2" t="s">
        <v>112</v>
      </c>
      <c r="F451" s="2" t="s">
        <v>111</v>
      </c>
      <c r="G451" s="2">
        <v>0</v>
      </c>
      <c r="H451" s="4" t="str">
        <f>VLOOKUP(tblSale[[#This Row],[Mã SP]],tblData[#All],2,0)</f>
        <v>Sản phẩm 37</v>
      </c>
      <c r="I451" s="4" t="str">
        <f>VLOOKUP(tblSale[[#This Row],[Mã SP]],tblData[#All],3,0)</f>
        <v>Danh Mục 05</v>
      </c>
      <c r="J451" s="4" t="str">
        <f>VLOOKUP(tblSale[[#This Row],[Mã SP]],tblData[#All],4,0)</f>
        <v>Kg</v>
      </c>
      <c r="K451" s="4">
        <f>VLOOKUP(tblSale[[#This Row],[Mã SP]],tblData[#All],5,0)</f>
        <v>67</v>
      </c>
      <c r="L451" s="4">
        <f>VLOOKUP(tblSale[[#This Row],[Mã SP]],tblData[#All],6,0)</f>
        <v>88.76</v>
      </c>
      <c r="M451" s="6">
        <f>tblSale[[#This Row],[Số Lượng]]*tblSale[[#This Row],[Giá Mua]]</f>
        <v>1005</v>
      </c>
      <c r="N451" s="6">
        <f>tblSale[[#This Row],[Số Lượng]]*tblSale[[#This Row],[Giá Bán]]*(100%-tblSale[[#This Row],[% Giảm Giá]])</f>
        <v>1331.4</v>
      </c>
      <c r="O451" s="6">
        <f>DAY(tblSale[[#This Row],[Ngày]])</f>
        <v>15</v>
      </c>
      <c r="P451" s="6" t="str">
        <f>TEXT(tblSale[[#This Row],[Ngày]],"MMM")</f>
        <v>Sep</v>
      </c>
      <c r="Q451" s="6">
        <f>YEAR(tblSale[[#This Row],[Ngày]])</f>
        <v>2024</v>
      </c>
    </row>
    <row r="452" spans="2:17" ht="14.25" customHeight="1" x14ac:dyDescent="0.25">
      <c r="B452" s="3">
        <v>45553</v>
      </c>
      <c r="C452" s="2" t="s">
        <v>63</v>
      </c>
      <c r="D452" s="2">
        <v>14</v>
      </c>
      <c r="E452" s="2" t="s">
        <v>112</v>
      </c>
      <c r="F452" s="2" t="s">
        <v>113</v>
      </c>
      <c r="G452" s="2">
        <v>0</v>
      </c>
      <c r="H452" s="4" t="str">
        <f>VLOOKUP(tblSale[[#This Row],[Mã SP]],tblData[#All],2,0)</f>
        <v>Sản phẩm 26</v>
      </c>
      <c r="I452" s="4" t="str">
        <f>VLOOKUP(tblSale[[#This Row],[Mã SP]],tblData[#All],3,0)</f>
        <v>Danh Mục 04</v>
      </c>
      <c r="J452" s="4" t="str">
        <f>VLOOKUP(tblSale[[#This Row],[Mã SP]],tblData[#All],4,0)</f>
        <v>m</v>
      </c>
      <c r="K452" s="4">
        <f>VLOOKUP(tblSale[[#This Row],[Mã SP]],tblData[#All],5,0)</f>
        <v>18</v>
      </c>
      <c r="L452" s="4">
        <f>VLOOKUP(tblSale[[#This Row],[Mã SP]],tblData[#All],6,0)</f>
        <v>24.66</v>
      </c>
      <c r="M452" s="6">
        <f>tblSale[[#This Row],[Số Lượng]]*tblSale[[#This Row],[Giá Mua]]</f>
        <v>252</v>
      </c>
      <c r="N452" s="6">
        <f>tblSale[[#This Row],[Số Lượng]]*tblSale[[#This Row],[Giá Bán]]*(100%-tblSale[[#This Row],[% Giảm Giá]])</f>
        <v>345.24</v>
      </c>
      <c r="O452" s="6">
        <f>DAY(tblSale[[#This Row],[Ngày]])</f>
        <v>18</v>
      </c>
      <c r="P452" s="6" t="str">
        <f>TEXT(tblSale[[#This Row],[Ngày]],"MMM")</f>
        <v>Sep</v>
      </c>
      <c r="Q452" s="6">
        <f>YEAR(tblSale[[#This Row],[Ngày]])</f>
        <v>2024</v>
      </c>
    </row>
    <row r="453" spans="2:17" ht="14.25" customHeight="1" x14ac:dyDescent="0.25">
      <c r="B453" s="3">
        <v>45554</v>
      </c>
      <c r="C453" s="2" t="s">
        <v>78</v>
      </c>
      <c r="D453" s="2">
        <v>8</v>
      </c>
      <c r="E453" s="2" t="s">
        <v>110</v>
      </c>
      <c r="F453" s="2" t="s">
        <v>113</v>
      </c>
      <c r="G453" s="2">
        <v>0</v>
      </c>
      <c r="H453" s="4" t="str">
        <f>VLOOKUP(tblSale[[#This Row],[Mã SP]],tblData[#All],2,0)</f>
        <v>Sản phẩm 33</v>
      </c>
      <c r="I453" s="4" t="str">
        <f>VLOOKUP(tblSale[[#This Row],[Mã SP]],tblData[#All],3,0)</f>
        <v>Danh Mục 04</v>
      </c>
      <c r="J453" s="4" t="str">
        <f>VLOOKUP(tblSale[[#This Row],[Mã SP]],tblData[#All],4,0)</f>
        <v>Kg</v>
      </c>
      <c r="K453" s="4">
        <f>VLOOKUP(tblSale[[#This Row],[Mã SP]],tblData[#All],5,0)</f>
        <v>95</v>
      </c>
      <c r="L453" s="4">
        <f>VLOOKUP(tblSale[[#This Row],[Mã SP]],tblData[#All],6,0)</f>
        <v>114.7</v>
      </c>
      <c r="M453" s="6">
        <f>tblSale[[#This Row],[Số Lượng]]*tblSale[[#This Row],[Giá Mua]]</f>
        <v>760</v>
      </c>
      <c r="N453" s="6">
        <f>tblSale[[#This Row],[Số Lượng]]*tblSale[[#This Row],[Giá Bán]]*(100%-tblSale[[#This Row],[% Giảm Giá]])</f>
        <v>917.6</v>
      </c>
      <c r="O453" s="6">
        <f>DAY(tblSale[[#This Row],[Ngày]])</f>
        <v>19</v>
      </c>
      <c r="P453" s="6" t="str">
        <f>TEXT(tblSale[[#This Row],[Ngày]],"MMM")</f>
        <v>Sep</v>
      </c>
      <c r="Q453" s="6">
        <f>YEAR(tblSale[[#This Row],[Ngày]])</f>
        <v>2024</v>
      </c>
    </row>
    <row r="454" spans="2:17" ht="14.25" customHeight="1" x14ac:dyDescent="0.25">
      <c r="B454" s="3">
        <v>45555</v>
      </c>
      <c r="C454" s="2" t="s">
        <v>78</v>
      </c>
      <c r="D454" s="2">
        <v>6</v>
      </c>
      <c r="E454" s="2" t="s">
        <v>114</v>
      </c>
      <c r="F454" s="2" t="s">
        <v>111</v>
      </c>
      <c r="G454" s="2">
        <v>0</v>
      </c>
      <c r="H454" s="4" t="str">
        <f>VLOOKUP(tblSale[[#This Row],[Mã SP]],tblData[#All],2,0)</f>
        <v>Sản phẩm 33</v>
      </c>
      <c r="I454" s="4" t="str">
        <f>VLOOKUP(tblSale[[#This Row],[Mã SP]],tblData[#All],3,0)</f>
        <v>Danh Mục 04</v>
      </c>
      <c r="J454" s="4" t="str">
        <f>VLOOKUP(tblSale[[#This Row],[Mã SP]],tblData[#All],4,0)</f>
        <v>Kg</v>
      </c>
      <c r="K454" s="4">
        <f>VLOOKUP(tblSale[[#This Row],[Mã SP]],tblData[#All],5,0)</f>
        <v>95</v>
      </c>
      <c r="L454" s="4">
        <f>VLOOKUP(tblSale[[#This Row],[Mã SP]],tblData[#All],6,0)</f>
        <v>114.7</v>
      </c>
      <c r="M454" s="6">
        <f>tblSale[[#This Row],[Số Lượng]]*tblSale[[#This Row],[Giá Mua]]</f>
        <v>570</v>
      </c>
      <c r="N454" s="6">
        <f>tblSale[[#This Row],[Số Lượng]]*tblSale[[#This Row],[Giá Bán]]*(100%-tblSale[[#This Row],[% Giảm Giá]])</f>
        <v>688.2</v>
      </c>
      <c r="O454" s="6">
        <f>DAY(tblSale[[#This Row],[Ngày]])</f>
        <v>20</v>
      </c>
      <c r="P454" s="6" t="str">
        <f>TEXT(tblSale[[#This Row],[Ngày]],"MMM")</f>
        <v>Sep</v>
      </c>
      <c r="Q454" s="6">
        <f>YEAR(tblSale[[#This Row],[Ngày]])</f>
        <v>2024</v>
      </c>
    </row>
    <row r="455" spans="2:17" ht="14.25" customHeight="1" x14ac:dyDescent="0.25">
      <c r="B455" s="3">
        <v>45555</v>
      </c>
      <c r="C455" s="2" t="s">
        <v>6</v>
      </c>
      <c r="D455" s="2">
        <v>10</v>
      </c>
      <c r="E455" s="2" t="s">
        <v>114</v>
      </c>
      <c r="F455" s="2" t="s">
        <v>111</v>
      </c>
      <c r="G455" s="2">
        <v>0</v>
      </c>
      <c r="H455" s="4" t="str">
        <f>VLOOKUP(tblSale[[#This Row],[Mã SP]],tblData[#All],2,0)</f>
        <v>Sản phẩm 01</v>
      </c>
      <c r="I455" s="4" t="str">
        <f>VLOOKUP(tblSale[[#This Row],[Mã SP]],tblData[#All],3,0)</f>
        <v>Danh Mục 01</v>
      </c>
      <c r="J455" s="4" t="str">
        <f>VLOOKUP(tblSale[[#This Row],[Mã SP]],tblData[#All],4,0)</f>
        <v>Kg</v>
      </c>
      <c r="K455" s="4">
        <f>VLOOKUP(tblSale[[#This Row],[Mã SP]],tblData[#All],5,0)</f>
        <v>96</v>
      </c>
      <c r="L455" s="4">
        <f>VLOOKUP(tblSale[[#This Row],[Mã SP]],tblData[#All],6,0)</f>
        <v>108.88</v>
      </c>
      <c r="M455" s="6">
        <f>tblSale[[#This Row],[Số Lượng]]*tblSale[[#This Row],[Giá Mua]]</f>
        <v>960</v>
      </c>
      <c r="N455" s="6">
        <f>tblSale[[#This Row],[Số Lượng]]*tblSale[[#This Row],[Giá Bán]]*(100%-tblSale[[#This Row],[% Giảm Giá]])</f>
        <v>1088.8</v>
      </c>
      <c r="O455" s="6">
        <f>DAY(tblSale[[#This Row],[Ngày]])</f>
        <v>20</v>
      </c>
      <c r="P455" s="6" t="str">
        <f>TEXT(tblSale[[#This Row],[Ngày]],"MMM")</f>
        <v>Sep</v>
      </c>
      <c r="Q455" s="6">
        <f>YEAR(tblSale[[#This Row],[Ngày]])</f>
        <v>2024</v>
      </c>
    </row>
    <row r="456" spans="2:17" ht="14.25" customHeight="1" x14ac:dyDescent="0.25">
      <c r="B456" s="3">
        <v>45556</v>
      </c>
      <c r="C456" s="2" t="s">
        <v>46</v>
      </c>
      <c r="D456" s="2">
        <v>14</v>
      </c>
      <c r="E456" s="2" t="s">
        <v>112</v>
      </c>
      <c r="F456" s="2" t="s">
        <v>111</v>
      </c>
      <c r="G456" s="2">
        <v>0</v>
      </c>
      <c r="H456" s="4" t="str">
        <f>VLOOKUP(tblSale[[#This Row],[Mã SP]],tblData[#All],2,0)</f>
        <v>Sản phẩm 18</v>
      </c>
      <c r="I456" s="4" t="str">
        <f>VLOOKUP(tblSale[[#This Row],[Mã SP]],tblData[#All],3,0)</f>
        <v>Danh Mục 02</v>
      </c>
      <c r="J456" s="4" t="str">
        <f>VLOOKUP(tblSale[[#This Row],[Mã SP]],tblData[#All],4,0)</f>
        <v>m</v>
      </c>
      <c r="K456" s="4">
        <f>VLOOKUP(tblSale[[#This Row],[Mã SP]],tblData[#All],5,0)</f>
        <v>37</v>
      </c>
      <c r="L456" s="4">
        <f>VLOOKUP(tblSale[[#This Row],[Mã SP]],tblData[#All],6,0)</f>
        <v>47.21</v>
      </c>
      <c r="M456" s="6">
        <f>tblSale[[#This Row],[Số Lượng]]*tblSale[[#This Row],[Giá Mua]]</f>
        <v>518</v>
      </c>
      <c r="N456" s="6">
        <f>tblSale[[#This Row],[Số Lượng]]*tblSale[[#This Row],[Giá Bán]]*(100%-tblSale[[#This Row],[% Giảm Giá]])</f>
        <v>660.94</v>
      </c>
      <c r="O456" s="6">
        <f>DAY(tblSale[[#This Row],[Ngày]])</f>
        <v>21</v>
      </c>
      <c r="P456" s="6" t="str">
        <f>TEXT(tblSale[[#This Row],[Ngày]],"MMM")</f>
        <v>Sep</v>
      </c>
      <c r="Q456" s="6">
        <f>YEAR(tblSale[[#This Row],[Ngày]])</f>
        <v>2024</v>
      </c>
    </row>
    <row r="457" spans="2:17" ht="14.25" customHeight="1" x14ac:dyDescent="0.25">
      <c r="B457" s="3">
        <v>45556</v>
      </c>
      <c r="C457" s="2" t="s">
        <v>63</v>
      </c>
      <c r="D457" s="2">
        <v>5</v>
      </c>
      <c r="E457" s="2" t="s">
        <v>114</v>
      </c>
      <c r="F457" s="2" t="s">
        <v>113</v>
      </c>
      <c r="G457" s="2">
        <v>0</v>
      </c>
      <c r="H457" s="4" t="str">
        <f>VLOOKUP(tblSale[[#This Row],[Mã SP]],tblData[#All],2,0)</f>
        <v>Sản phẩm 26</v>
      </c>
      <c r="I457" s="4" t="str">
        <f>VLOOKUP(tblSale[[#This Row],[Mã SP]],tblData[#All],3,0)</f>
        <v>Danh Mục 04</v>
      </c>
      <c r="J457" s="4" t="str">
        <f>VLOOKUP(tblSale[[#This Row],[Mã SP]],tblData[#All],4,0)</f>
        <v>m</v>
      </c>
      <c r="K457" s="4">
        <f>VLOOKUP(tblSale[[#This Row],[Mã SP]],tblData[#All],5,0)</f>
        <v>18</v>
      </c>
      <c r="L457" s="4">
        <f>VLOOKUP(tblSale[[#This Row],[Mã SP]],tblData[#All],6,0)</f>
        <v>24.66</v>
      </c>
      <c r="M457" s="6">
        <f>tblSale[[#This Row],[Số Lượng]]*tblSale[[#This Row],[Giá Mua]]</f>
        <v>90</v>
      </c>
      <c r="N457" s="6">
        <f>tblSale[[#This Row],[Số Lượng]]*tblSale[[#This Row],[Giá Bán]]*(100%-tblSale[[#This Row],[% Giảm Giá]])</f>
        <v>123.3</v>
      </c>
      <c r="O457" s="6">
        <f>DAY(tblSale[[#This Row],[Ngày]])</f>
        <v>21</v>
      </c>
      <c r="P457" s="6" t="str">
        <f>TEXT(tblSale[[#This Row],[Ngày]],"MMM")</f>
        <v>Sep</v>
      </c>
      <c r="Q457" s="6">
        <f>YEAR(tblSale[[#This Row],[Ngày]])</f>
        <v>2024</v>
      </c>
    </row>
    <row r="458" spans="2:17" ht="14.25" customHeight="1" x14ac:dyDescent="0.25">
      <c r="B458" s="3">
        <v>45557</v>
      </c>
      <c r="C458" s="2" t="s">
        <v>99</v>
      </c>
      <c r="D458" s="2">
        <v>12</v>
      </c>
      <c r="E458" s="2" t="s">
        <v>112</v>
      </c>
      <c r="F458" s="2" t="s">
        <v>111</v>
      </c>
      <c r="G458" s="2">
        <v>0</v>
      </c>
      <c r="H458" s="4" t="str">
        <f>VLOOKUP(tblSale[[#This Row],[Mã SP]],tblData[#All],2,0)</f>
        <v>Sản phẩm 43</v>
      </c>
      <c r="I458" s="4" t="str">
        <f>VLOOKUP(tblSale[[#This Row],[Mã SP]],tblData[#All],3,0)</f>
        <v>Danh Mục 05</v>
      </c>
      <c r="J458" s="4" t="str">
        <f>VLOOKUP(tblSale[[#This Row],[Mã SP]],tblData[#All],4,0)</f>
        <v>Kg</v>
      </c>
      <c r="K458" s="4">
        <f>VLOOKUP(tblSale[[#This Row],[Mã SP]],tblData[#All],5,0)</f>
        <v>67</v>
      </c>
      <c r="L458" s="4">
        <f>VLOOKUP(tblSale[[#This Row],[Mã SP]],tblData[#All],6,0)</f>
        <v>86.08</v>
      </c>
      <c r="M458" s="6">
        <f>tblSale[[#This Row],[Số Lượng]]*tblSale[[#This Row],[Giá Mua]]</f>
        <v>804</v>
      </c>
      <c r="N458" s="6">
        <f>tblSale[[#This Row],[Số Lượng]]*tblSale[[#This Row],[Giá Bán]]*(100%-tblSale[[#This Row],[% Giảm Giá]])</f>
        <v>1032.96</v>
      </c>
      <c r="O458" s="6">
        <f>DAY(tblSale[[#This Row],[Ngày]])</f>
        <v>22</v>
      </c>
      <c r="P458" s="6" t="str">
        <f>TEXT(tblSale[[#This Row],[Ngày]],"MMM")</f>
        <v>Sep</v>
      </c>
      <c r="Q458" s="6">
        <f>YEAR(tblSale[[#This Row],[Ngày]])</f>
        <v>2024</v>
      </c>
    </row>
    <row r="459" spans="2:17" ht="14.25" customHeight="1" x14ac:dyDescent="0.25">
      <c r="B459" s="3">
        <v>45558</v>
      </c>
      <c r="C459" s="2" t="s">
        <v>34</v>
      </c>
      <c r="D459" s="2">
        <v>12</v>
      </c>
      <c r="E459" s="2" t="s">
        <v>114</v>
      </c>
      <c r="F459" s="2" t="s">
        <v>111</v>
      </c>
      <c r="G459" s="2">
        <v>0</v>
      </c>
      <c r="H459" s="4" t="str">
        <f>VLOOKUP(tblSale[[#This Row],[Mã SP]],tblData[#All],2,0)</f>
        <v>Sản phẩm 12</v>
      </c>
      <c r="I459" s="4" t="str">
        <f>VLOOKUP(tblSale[[#This Row],[Mã SP]],tblData[#All],3,0)</f>
        <v>Danh Mục 02</v>
      </c>
      <c r="J459" s="4" t="str">
        <f>VLOOKUP(tblSale[[#This Row],[Mã SP]],tblData[#All],4,0)</f>
        <v>Kg</v>
      </c>
      <c r="K459" s="4">
        <f>VLOOKUP(tblSale[[#This Row],[Mã SP]],tblData[#All],5,0)</f>
        <v>76</v>
      </c>
      <c r="L459" s="4">
        <f>VLOOKUP(tblSale[[#This Row],[Mã SP]],tblData[#All],6,0)</f>
        <v>94.17</v>
      </c>
      <c r="M459" s="6">
        <f>tblSale[[#This Row],[Số Lượng]]*tblSale[[#This Row],[Giá Mua]]</f>
        <v>912</v>
      </c>
      <c r="N459" s="6">
        <f>tblSale[[#This Row],[Số Lượng]]*tblSale[[#This Row],[Giá Bán]]*(100%-tblSale[[#This Row],[% Giảm Giá]])</f>
        <v>1130.04</v>
      </c>
      <c r="O459" s="6">
        <f>DAY(tblSale[[#This Row],[Ngày]])</f>
        <v>23</v>
      </c>
      <c r="P459" s="6" t="str">
        <f>TEXT(tblSale[[#This Row],[Ngày]],"MMM")</f>
        <v>Sep</v>
      </c>
      <c r="Q459" s="6">
        <f>YEAR(tblSale[[#This Row],[Ngày]])</f>
        <v>2024</v>
      </c>
    </row>
    <row r="460" spans="2:17" ht="14.25" customHeight="1" x14ac:dyDescent="0.25">
      <c r="B460" s="3">
        <v>45559</v>
      </c>
      <c r="C460" s="2" t="s">
        <v>76</v>
      </c>
      <c r="D460" s="2">
        <v>14</v>
      </c>
      <c r="E460" s="2" t="s">
        <v>114</v>
      </c>
      <c r="F460" s="2" t="s">
        <v>111</v>
      </c>
      <c r="G460" s="2">
        <v>0</v>
      </c>
      <c r="H460" s="4" t="str">
        <f>VLOOKUP(tblSale[[#This Row],[Mã SP]],tblData[#All],2,0)</f>
        <v>Sản phẩm 32</v>
      </c>
      <c r="I460" s="4" t="str">
        <f>VLOOKUP(tblSale[[#This Row],[Mã SP]],tblData[#All],3,0)</f>
        <v>Danh Mục 04</v>
      </c>
      <c r="J460" s="4" t="str">
        <f>VLOOKUP(tblSale[[#This Row],[Mã SP]],tblData[#All],4,0)</f>
        <v>Kg</v>
      </c>
      <c r="K460" s="4">
        <f>VLOOKUP(tblSale[[#This Row],[Mã SP]],tblData[#All],5,0)</f>
        <v>88</v>
      </c>
      <c r="L460" s="4">
        <f>VLOOKUP(tblSale[[#This Row],[Mã SP]],tblData[#All],6,0)</f>
        <v>118.48</v>
      </c>
      <c r="M460" s="6">
        <f>tblSale[[#This Row],[Số Lượng]]*tblSale[[#This Row],[Giá Mua]]</f>
        <v>1232</v>
      </c>
      <c r="N460" s="6">
        <f>tblSale[[#This Row],[Số Lượng]]*tblSale[[#This Row],[Giá Bán]]*(100%-tblSale[[#This Row],[% Giảm Giá]])</f>
        <v>1658.72</v>
      </c>
      <c r="O460" s="6">
        <f>DAY(tblSale[[#This Row],[Ngày]])</f>
        <v>24</v>
      </c>
      <c r="P460" s="6" t="str">
        <f>TEXT(tblSale[[#This Row],[Ngày]],"MMM")</f>
        <v>Sep</v>
      </c>
      <c r="Q460" s="6">
        <f>YEAR(tblSale[[#This Row],[Ngày]])</f>
        <v>2024</v>
      </c>
    </row>
    <row r="461" spans="2:17" ht="14.25" customHeight="1" x14ac:dyDescent="0.25">
      <c r="B461" s="3">
        <v>45559</v>
      </c>
      <c r="C461" s="2" t="s">
        <v>76</v>
      </c>
      <c r="D461" s="2">
        <v>8</v>
      </c>
      <c r="E461" s="2" t="s">
        <v>114</v>
      </c>
      <c r="F461" s="2" t="s">
        <v>113</v>
      </c>
      <c r="G461" s="2">
        <v>0</v>
      </c>
      <c r="H461" s="4" t="str">
        <f>VLOOKUP(tblSale[[#This Row],[Mã SP]],tblData[#All],2,0)</f>
        <v>Sản phẩm 32</v>
      </c>
      <c r="I461" s="4" t="str">
        <f>VLOOKUP(tblSale[[#This Row],[Mã SP]],tblData[#All],3,0)</f>
        <v>Danh Mục 04</v>
      </c>
      <c r="J461" s="4" t="str">
        <f>VLOOKUP(tblSale[[#This Row],[Mã SP]],tblData[#All],4,0)</f>
        <v>Kg</v>
      </c>
      <c r="K461" s="4">
        <f>VLOOKUP(tblSale[[#This Row],[Mã SP]],tblData[#All],5,0)</f>
        <v>88</v>
      </c>
      <c r="L461" s="4">
        <f>VLOOKUP(tblSale[[#This Row],[Mã SP]],tblData[#All],6,0)</f>
        <v>118.48</v>
      </c>
      <c r="M461" s="6">
        <f>tblSale[[#This Row],[Số Lượng]]*tblSale[[#This Row],[Giá Mua]]</f>
        <v>704</v>
      </c>
      <c r="N461" s="6">
        <f>tblSale[[#This Row],[Số Lượng]]*tblSale[[#This Row],[Giá Bán]]*(100%-tblSale[[#This Row],[% Giảm Giá]])</f>
        <v>947.84</v>
      </c>
      <c r="O461" s="6">
        <f>DAY(tblSale[[#This Row],[Ngày]])</f>
        <v>24</v>
      </c>
      <c r="P461" s="6" t="str">
        <f>TEXT(tblSale[[#This Row],[Ngày]],"MMM")</f>
        <v>Sep</v>
      </c>
      <c r="Q461" s="6">
        <f>YEAR(tblSale[[#This Row],[Ngày]])</f>
        <v>2024</v>
      </c>
    </row>
    <row r="462" spans="2:17" ht="14.25" customHeight="1" x14ac:dyDescent="0.25">
      <c r="B462" s="3">
        <v>45562</v>
      </c>
      <c r="C462" s="2" t="s">
        <v>84</v>
      </c>
      <c r="D462" s="2">
        <v>4</v>
      </c>
      <c r="E462" s="2" t="s">
        <v>114</v>
      </c>
      <c r="F462" s="2" t="s">
        <v>113</v>
      </c>
      <c r="G462" s="2">
        <v>0</v>
      </c>
      <c r="H462" s="4" t="str">
        <f>VLOOKUP(tblSale[[#This Row],[Mã SP]],tblData[#All],2,0)</f>
        <v>Sản phẩm 36</v>
      </c>
      <c r="I462" s="4" t="str">
        <f>VLOOKUP(tblSale[[#This Row],[Mã SP]],tblData[#All],3,0)</f>
        <v>Danh Mục 04</v>
      </c>
      <c r="J462" s="4" t="str">
        <f>VLOOKUP(tblSale[[#This Row],[Mã SP]],tblData[#All],4,0)</f>
        <v>Kg</v>
      </c>
      <c r="K462" s="4">
        <f>VLOOKUP(tblSale[[#This Row],[Mã SP]],tblData[#All],5,0)</f>
        <v>86</v>
      </c>
      <c r="L462" s="4">
        <f>VLOOKUP(tblSale[[#This Row],[Mã SP]],tblData[#All],6,0)</f>
        <v>98.3</v>
      </c>
      <c r="M462" s="6">
        <f>tblSale[[#This Row],[Số Lượng]]*tblSale[[#This Row],[Giá Mua]]</f>
        <v>344</v>
      </c>
      <c r="N462" s="6">
        <f>tblSale[[#This Row],[Số Lượng]]*tblSale[[#This Row],[Giá Bán]]*(100%-tblSale[[#This Row],[% Giảm Giá]])</f>
        <v>393.2</v>
      </c>
      <c r="O462" s="6">
        <f>DAY(tblSale[[#This Row],[Ngày]])</f>
        <v>27</v>
      </c>
      <c r="P462" s="6" t="str">
        <f>TEXT(tblSale[[#This Row],[Ngày]],"MMM")</f>
        <v>Sep</v>
      </c>
      <c r="Q462" s="6">
        <f>YEAR(tblSale[[#This Row],[Ngày]])</f>
        <v>2024</v>
      </c>
    </row>
    <row r="463" spans="2:17" ht="14.25" customHeight="1" x14ac:dyDescent="0.25">
      <c r="B463" s="3">
        <v>45562</v>
      </c>
      <c r="C463" s="2" t="s">
        <v>101</v>
      </c>
      <c r="D463" s="2">
        <v>9</v>
      </c>
      <c r="E463" s="2" t="s">
        <v>114</v>
      </c>
      <c r="F463" s="2" t="s">
        <v>113</v>
      </c>
      <c r="G463" s="2">
        <v>0</v>
      </c>
      <c r="H463" s="4" t="str">
        <f>VLOOKUP(tblSale[[#This Row],[Mã SP]],tblData[#All],2,0)</f>
        <v>Sản phẩm 44</v>
      </c>
      <c r="I463" s="4" t="str">
        <f>VLOOKUP(tblSale[[#This Row],[Mã SP]],tblData[#All],3,0)</f>
        <v>Danh Mục 05</v>
      </c>
      <c r="J463" s="4" t="str">
        <f>VLOOKUP(tblSale[[#This Row],[Mã SP]],tblData[#All],4,0)</f>
        <v>Kg</v>
      </c>
      <c r="K463" s="4">
        <f>VLOOKUP(tblSale[[#This Row],[Mã SP]],tblData[#All],5,0)</f>
        <v>76</v>
      </c>
      <c r="L463" s="4">
        <f>VLOOKUP(tblSale[[#This Row],[Mã SP]],tblData[#All],6,0)</f>
        <v>83.08</v>
      </c>
      <c r="M463" s="6">
        <f>tblSale[[#This Row],[Số Lượng]]*tblSale[[#This Row],[Giá Mua]]</f>
        <v>684</v>
      </c>
      <c r="N463" s="6">
        <f>tblSale[[#This Row],[Số Lượng]]*tblSale[[#This Row],[Giá Bán]]*(100%-tblSale[[#This Row],[% Giảm Giá]])</f>
        <v>747.72</v>
      </c>
      <c r="O463" s="6">
        <f>DAY(tblSale[[#This Row],[Ngày]])</f>
        <v>27</v>
      </c>
      <c r="P463" s="6" t="str">
        <f>TEXT(tblSale[[#This Row],[Ngày]],"MMM")</f>
        <v>Sep</v>
      </c>
      <c r="Q463" s="6">
        <f>YEAR(tblSale[[#This Row],[Ngày]])</f>
        <v>2024</v>
      </c>
    </row>
    <row r="464" spans="2:17" ht="14.25" customHeight="1" x14ac:dyDescent="0.25">
      <c r="B464" s="3">
        <v>45562</v>
      </c>
      <c r="C464" s="2" t="s">
        <v>89</v>
      </c>
      <c r="D464" s="2">
        <v>3</v>
      </c>
      <c r="E464" s="2" t="s">
        <v>110</v>
      </c>
      <c r="F464" s="2" t="s">
        <v>113</v>
      </c>
      <c r="G464" s="2">
        <v>0</v>
      </c>
      <c r="H464" s="4" t="str">
        <f>VLOOKUP(tblSale[[#This Row],[Mã SP]],tblData[#All],2,0)</f>
        <v>Sản phẩm 38</v>
      </c>
      <c r="I464" s="4" t="str">
        <f>VLOOKUP(tblSale[[#This Row],[Mã SP]],tblData[#All],3,0)</f>
        <v>Danh Mục 05</v>
      </c>
      <c r="J464" s="4" t="str">
        <f>VLOOKUP(tblSale[[#This Row],[Mã SP]],tblData[#All],4,0)</f>
        <v>Kg</v>
      </c>
      <c r="K464" s="4">
        <f>VLOOKUP(tblSale[[#This Row],[Mã SP]],tblData[#All],5,0)</f>
        <v>75</v>
      </c>
      <c r="L464" s="4">
        <f>VLOOKUP(tblSale[[#This Row],[Mã SP]],tblData[#All],6,0)</f>
        <v>81.92</v>
      </c>
      <c r="M464" s="6">
        <f>tblSale[[#This Row],[Số Lượng]]*tblSale[[#This Row],[Giá Mua]]</f>
        <v>225</v>
      </c>
      <c r="N464" s="6">
        <f>tblSale[[#This Row],[Số Lượng]]*tblSale[[#This Row],[Giá Bán]]*(100%-tblSale[[#This Row],[% Giảm Giá]])</f>
        <v>245.76</v>
      </c>
      <c r="O464" s="6">
        <f>DAY(tblSale[[#This Row],[Ngày]])</f>
        <v>27</v>
      </c>
      <c r="P464" s="6" t="str">
        <f>TEXT(tblSale[[#This Row],[Ngày]],"MMM")</f>
        <v>Sep</v>
      </c>
      <c r="Q464" s="6">
        <f>YEAR(tblSale[[#This Row],[Ngày]])</f>
        <v>2024</v>
      </c>
    </row>
    <row r="465" spans="2:17" ht="14.25" customHeight="1" x14ac:dyDescent="0.25">
      <c r="B465" s="3">
        <v>45564</v>
      </c>
      <c r="C465" s="2" t="s">
        <v>80</v>
      </c>
      <c r="D465" s="2">
        <v>13</v>
      </c>
      <c r="E465" s="2" t="s">
        <v>114</v>
      </c>
      <c r="F465" s="2" t="s">
        <v>111</v>
      </c>
      <c r="G465" s="2">
        <v>0</v>
      </c>
      <c r="H465" s="4" t="str">
        <f>VLOOKUP(tblSale[[#This Row],[Mã SP]],tblData[#All],2,0)</f>
        <v>Sản phẩm 34</v>
      </c>
      <c r="I465" s="4" t="str">
        <f>VLOOKUP(tblSale[[#This Row],[Mã SP]],tblData[#All],3,0)</f>
        <v>Danh Mục 04</v>
      </c>
      <c r="J465" s="4" t="str">
        <f>VLOOKUP(tblSale[[#This Row],[Mã SP]],tblData[#All],4,0)</f>
        <v>Cái</v>
      </c>
      <c r="K465" s="4">
        <f>VLOOKUP(tblSale[[#This Row],[Mã SP]],tblData[#All],5,0)</f>
        <v>57</v>
      </c>
      <c r="L465" s="4">
        <f>VLOOKUP(tblSale[[#This Row],[Mã SP]],tblData[#All],6,0)</f>
        <v>56.3</v>
      </c>
      <c r="M465" s="6">
        <f>tblSale[[#This Row],[Số Lượng]]*tblSale[[#This Row],[Giá Mua]]</f>
        <v>741</v>
      </c>
      <c r="N465" s="6">
        <f>tblSale[[#This Row],[Số Lượng]]*tblSale[[#This Row],[Giá Bán]]*(100%-tblSale[[#This Row],[% Giảm Giá]])</f>
        <v>731.9</v>
      </c>
      <c r="O465" s="6">
        <f>DAY(tblSale[[#This Row],[Ngày]])</f>
        <v>29</v>
      </c>
      <c r="P465" s="6" t="str">
        <f>TEXT(tblSale[[#This Row],[Ngày]],"MMM")</f>
        <v>Sep</v>
      </c>
      <c r="Q465" s="6">
        <f>YEAR(tblSale[[#This Row],[Ngày]])</f>
        <v>2024</v>
      </c>
    </row>
    <row r="466" spans="2:17" ht="14.25" customHeight="1" x14ac:dyDescent="0.25">
      <c r="B466" s="3">
        <v>45568</v>
      </c>
      <c r="C466" s="2" t="s">
        <v>32</v>
      </c>
      <c r="D466" s="2">
        <v>5</v>
      </c>
      <c r="E466" s="2" t="s">
        <v>114</v>
      </c>
      <c r="F466" s="2" t="s">
        <v>113</v>
      </c>
      <c r="G466" s="2">
        <v>0</v>
      </c>
      <c r="H466" s="4" t="str">
        <f>VLOOKUP(tblSale[[#This Row],[Mã SP]],tblData[#All],2,0)</f>
        <v>Sản phẩm 11</v>
      </c>
      <c r="I466" s="4" t="str">
        <f>VLOOKUP(tblSale[[#This Row],[Mã SP]],tblData[#All],3,0)</f>
        <v>Danh Mục 02</v>
      </c>
      <c r="J466" s="4" t="str">
        <f>VLOOKUP(tblSale[[#This Row],[Mã SP]],tblData[#All],4,0)</f>
        <v>Cái</v>
      </c>
      <c r="K466" s="4">
        <f>VLOOKUP(tblSale[[#This Row],[Mã SP]],tblData[#All],5,0)</f>
        <v>43</v>
      </c>
      <c r="L466" s="4">
        <f>VLOOKUP(tblSale[[#This Row],[Mã SP]],tblData[#All],6,0)</f>
        <v>48.4</v>
      </c>
      <c r="M466" s="6">
        <f>tblSale[[#This Row],[Số Lượng]]*tblSale[[#This Row],[Giá Mua]]</f>
        <v>215</v>
      </c>
      <c r="N466" s="6">
        <f>tblSale[[#This Row],[Số Lượng]]*tblSale[[#This Row],[Giá Bán]]*(100%-tblSale[[#This Row],[% Giảm Giá]])</f>
        <v>242</v>
      </c>
      <c r="O466" s="6">
        <f>DAY(tblSale[[#This Row],[Ngày]])</f>
        <v>3</v>
      </c>
      <c r="P466" s="6" t="str">
        <f>TEXT(tblSale[[#This Row],[Ngày]],"MMM")</f>
        <v>Oct</v>
      </c>
      <c r="Q466" s="6">
        <f>YEAR(tblSale[[#This Row],[Ngày]])</f>
        <v>2024</v>
      </c>
    </row>
    <row r="467" spans="2:17" ht="14.25" customHeight="1" x14ac:dyDescent="0.25">
      <c r="B467" s="3">
        <v>45569</v>
      </c>
      <c r="C467" s="2" t="s">
        <v>22</v>
      </c>
      <c r="D467" s="2">
        <v>15</v>
      </c>
      <c r="E467" s="2" t="s">
        <v>114</v>
      </c>
      <c r="F467" s="2" t="s">
        <v>111</v>
      </c>
      <c r="G467" s="2">
        <v>0</v>
      </c>
      <c r="H467" s="4" t="str">
        <f>VLOOKUP(tblSale[[#This Row],[Mã SP]],tblData[#All],2,0)</f>
        <v>Sản phẩm 07</v>
      </c>
      <c r="I467" s="4" t="str">
        <f>VLOOKUP(tblSale[[#This Row],[Mã SP]],tblData[#All],3,0)</f>
        <v>Danh Mục 01</v>
      </c>
      <c r="J467" s="4" t="str">
        <f>VLOOKUP(tblSale[[#This Row],[Mã SP]],tblData[#All],4,0)</f>
        <v>Cái</v>
      </c>
      <c r="K467" s="4">
        <f>VLOOKUP(tblSale[[#This Row],[Mã SP]],tblData[#All],5,0)</f>
        <v>43</v>
      </c>
      <c r="L467" s="4">
        <f>VLOOKUP(tblSale[[#This Row],[Mã SP]],tblData[#All],6,0)</f>
        <v>49.730000000000004</v>
      </c>
      <c r="M467" s="6">
        <f>tblSale[[#This Row],[Số Lượng]]*tblSale[[#This Row],[Giá Mua]]</f>
        <v>645</v>
      </c>
      <c r="N467" s="6">
        <f>tblSale[[#This Row],[Số Lượng]]*tblSale[[#This Row],[Giá Bán]]*(100%-tblSale[[#This Row],[% Giảm Giá]])</f>
        <v>745.95</v>
      </c>
      <c r="O467" s="6">
        <f>DAY(tblSale[[#This Row],[Ngày]])</f>
        <v>4</v>
      </c>
      <c r="P467" s="6" t="str">
        <f>TEXT(tblSale[[#This Row],[Ngày]],"MMM")</f>
        <v>Oct</v>
      </c>
      <c r="Q467" s="6">
        <f>YEAR(tblSale[[#This Row],[Ngày]])</f>
        <v>2024</v>
      </c>
    </row>
    <row r="468" spans="2:17" ht="14.25" customHeight="1" x14ac:dyDescent="0.25">
      <c r="B468" s="3">
        <v>45571</v>
      </c>
      <c r="C468" s="2" t="s">
        <v>82</v>
      </c>
      <c r="D468" s="2">
        <v>1</v>
      </c>
      <c r="E468" s="2" t="s">
        <v>114</v>
      </c>
      <c r="F468" s="2" t="s">
        <v>111</v>
      </c>
      <c r="G468" s="2">
        <v>0</v>
      </c>
      <c r="H468" s="4" t="str">
        <f>VLOOKUP(tblSale[[#This Row],[Mã SP]],tblData[#All],2,0)</f>
        <v>Sản phẩm 35</v>
      </c>
      <c r="I468" s="4" t="str">
        <f>VLOOKUP(tblSale[[#This Row],[Mã SP]],tblData[#All],3,0)</f>
        <v>Danh Mục 04</v>
      </c>
      <c r="J468" s="4" t="str">
        <f>VLOOKUP(tblSale[[#This Row],[Mã SP]],tblData[#All],4,0)</f>
        <v>m</v>
      </c>
      <c r="K468" s="4">
        <f>VLOOKUP(tblSale[[#This Row],[Mã SP]],tblData[#All],5,0)</f>
        <v>5</v>
      </c>
      <c r="L468" s="4">
        <f>VLOOKUP(tblSale[[#This Row],[Mã SP]],tblData[#All],6,0)</f>
        <v>6.7</v>
      </c>
      <c r="M468" s="6">
        <f>tblSale[[#This Row],[Số Lượng]]*tblSale[[#This Row],[Giá Mua]]</f>
        <v>5</v>
      </c>
      <c r="N468" s="6">
        <f>tblSale[[#This Row],[Số Lượng]]*tblSale[[#This Row],[Giá Bán]]*(100%-tblSale[[#This Row],[% Giảm Giá]])</f>
        <v>6.7</v>
      </c>
      <c r="O468" s="6">
        <f>DAY(tblSale[[#This Row],[Ngày]])</f>
        <v>6</v>
      </c>
      <c r="P468" s="6" t="str">
        <f>TEXT(tblSale[[#This Row],[Ngày]],"MMM")</f>
        <v>Oct</v>
      </c>
      <c r="Q468" s="6">
        <f>YEAR(tblSale[[#This Row],[Ngày]])</f>
        <v>2024</v>
      </c>
    </row>
    <row r="469" spans="2:17" ht="14.25" customHeight="1" x14ac:dyDescent="0.25">
      <c r="B469" s="3">
        <v>45574</v>
      </c>
      <c r="C469" s="2" t="s">
        <v>89</v>
      </c>
      <c r="D469" s="2">
        <v>14</v>
      </c>
      <c r="E469" s="2" t="s">
        <v>112</v>
      </c>
      <c r="F469" s="2" t="s">
        <v>111</v>
      </c>
      <c r="G469" s="2">
        <v>0</v>
      </c>
      <c r="H469" s="4" t="str">
        <f>VLOOKUP(tblSale[[#This Row],[Mã SP]],tblData[#All],2,0)</f>
        <v>Sản phẩm 38</v>
      </c>
      <c r="I469" s="4" t="str">
        <f>VLOOKUP(tblSale[[#This Row],[Mã SP]],tblData[#All],3,0)</f>
        <v>Danh Mục 05</v>
      </c>
      <c r="J469" s="4" t="str">
        <f>VLOOKUP(tblSale[[#This Row],[Mã SP]],tblData[#All],4,0)</f>
        <v>Kg</v>
      </c>
      <c r="K469" s="4">
        <f>VLOOKUP(tblSale[[#This Row],[Mã SP]],tblData[#All],5,0)</f>
        <v>75</v>
      </c>
      <c r="L469" s="4">
        <f>VLOOKUP(tblSale[[#This Row],[Mã SP]],tblData[#All],6,0)</f>
        <v>81.92</v>
      </c>
      <c r="M469" s="6">
        <f>tblSale[[#This Row],[Số Lượng]]*tblSale[[#This Row],[Giá Mua]]</f>
        <v>1050</v>
      </c>
      <c r="N469" s="6">
        <f>tblSale[[#This Row],[Số Lượng]]*tblSale[[#This Row],[Giá Bán]]*(100%-tblSale[[#This Row],[% Giảm Giá]])</f>
        <v>1146.8800000000001</v>
      </c>
      <c r="O469" s="6">
        <f>DAY(tblSale[[#This Row],[Ngày]])</f>
        <v>9</v>
      </c>
      <c r="P469" s="6" t="str">
        <f>TEXT(tblSale[[#This Row],[Ngày]],"MMM")</f>
        <v>Oct</v>
      </c>
      <c r="Q469" s="6">
        <f>YEAR(tblSale[[#This Row],[Ngày]])</f>
        <v>2024</v>
      </c>
    </row>
    <row r="470" spans="2:17" ht="14.25" customHeight="1" x14ac:dyDescent="0.25">
      <c r="B470" s="3">
        <v>45575</v>
      </c>
      <c r="C470" s="2" t="s">
        <v>48</v>
      </c>
      <c r="D470" s="2">
        <v>9</v>
      </c>
      <c r="E470" s="2" t="s">
        <v>114</v>
      </c>
      <c r="F470" s="2" t="s">
        <v>111</v>
      </c>
      <c r="G470" s="2">
        <v>0</v>
      </c>
      <c r="H470" s="4" t="str">
        <f>VLOOKUP(tblSale[[#This Row],[Mã SP]],tblData[#All],2,0)</f>
        <v>Sản phẩm 19</v>
      </c>
      <c r="I470" s="4" t="str">
        <f>VLOOKUP(tblSale[[#This Row],[Mã SP]],tblData[#All],3,0)</f>
        <v>Danh Mục 02</v>
      </c>
      <c r="J470" s="4" t="str">
        <f>VLOOKUP(tblSale[[#This Row],[Mã SP]],tblData[#All],4,0)</f>
        <v>Chiếc</v>
      </c>
      <c r="K470" s="4">
        <f>VLOOKUP(tblSale[[#This Row],[Mã SP]],tblData[#All],5,0)</f>
        <v>143</v>
      </c>
      <c r="L470" s="4">
        <f>VLOOKUP(tblSale[[#This Row],[Mã SP]],tblData[#All],6,0)</f>
        <v>219</v>
      </c>
      <c r="M470" s="6">
        <f>tblSale[[#This Row],[Số Lượng]]*tblSale[[#This Row],[Giá Mua]]</f>
        <v>1287</v>
      </c>
      <c r="N470" s="6">
        <f>tblSale[[#This Row],[Số Lượng]]*tblSale[[#This Row],[Giá Bán]]*(100%-tblSale[[#This Row],[% Giảm Giá]])</f>
        <v>1971</v>
      </c>
      <c r="O470" s="6">
        <f>DAY(tblSale[[#This Row],[Ngày]])</f>
        <v>10</v>
      </c>
      <c r="P470" s="6" t="str">
        <f>TEXT(tblSale[[#This Row],[Ngày]],"MMM")</f>
        <v>Oct</v>
      </c>
      <c r="Q470" s="6">
        <f>YEAR(tblSale[[#This Row],[Ngày]])</f>
        <v>2024</v>
      </c>
    </row>
    <row r="471" spans="2:17" ht="14.25" customHeight="1" x14ac:dyDescent="0.25">
      <c r="B471" s="3">
        <v>45575</v>
      </c>
      <c r="C471" s="2" t="s">
        <v>101</v>
      </c>
      <c r="D471" s="2">
        <v>12</v>
      </c>
      <c r="E471" s="2" t="s">
        <v>112</v>
      </c>
      <c r="F471" s="2" t="s">
        <v>111</v>
      </c>
      <c r="G471" s="2">
        <v>0</v>
      </c>
      <c r="H471" s="4" t="str">
        <f>VLOOKUP(tblSale[[#This Row],[Mã SP]],tblData[#All],2,0)</f>
        <v>Sản phẩm 44</v>
      </c>
      <c r="I471" s="4" t="str">
        <f>VLOOKUP(tblSale[[#This Row],[Mã SP]],tblData[#All],3,0)</f>
        <v>Danh Mục 05</v>
      </c>
      <c r="J471" s="4" t="str">
        <f>VLOOKUP(tblSale[[#This Row],[Mã SP]],tblData[#All],4,0)</f>
        <v>Kg</v>
      </c>
      <c r="K471" s="4">
        <f>VLOOKUP(tblSale[[#This Row],[Mã SP]],tblData[#All],5,0)</f>
        <v>76</v>
      </c>
      <c r="L471" s="4">
        <f>VLOOKUP(tblSale[[#This Row],[Mã SP]],tblData[#All],6,0)</f>
        <v>83.08</v>
      </c>
      <c r="M471" s="6">
        <f>tblSale[[#This Row],[Số Lượng]]*tblSale[[#This Row],[Giá Mua]]</f>
        <v>912</v>
      </c>
      <c r="N471" s="6">
        <f>tblSale[[#This Row],[Số Lượng]]*tblSale[[#This Row],[Giá Bán]]*(100%-tblSale[[#This Row],[% Giảm Giá]])</f>
        <v>996.96</v>
      </c>
      <c r="O471" s="6">
        <f>DAY(tblSale[[#This Row],[Ngày]])</f>
        <v>10</v>
      </c>
      <c r="P471" s="6" t="str">
        <f>TEXT(tblSale[[#This Row],[Ngày]],"MMM")</f>
        <v>Oct</v>
      </c>
      <c r="Q471" s="6">
        <f>YEAR(tblSale[[#This Row],[Ngày]])</f>
        <v>2024</v>
      </c>
    </row>
    <row r="472" spans="2:17" ht="14.25" customHeight="1" x14ac:dyDescent="0.25">
      <c r="B472" s="3">
        <v>45576</v>
      </c>
      <c r="C472" s="2" t="s">
        <v>24</v>
      </c>
      <c r="D472" s="2">
        <v>10</v>
      </c>
      <c r="E472" s="2" t="s">
        <v>114</v>
      </c>
      <c r="F472" s="2" t="s">
        <v>111</v>
      </c>
      <c r="G472" s="2">
        <v>0</v>
      </c>
      <c r="H472" s="4" t="str">
        <f>VLOOKUP(tblSale[[#This Row],[Mã SP]],tblData[#All],2,0)</f>
        <v>Sản phẩm 08</v>
      </c>
      <c r="I472" s="4" t="str">
        <f>VLOOKUP(tblSale[[#This Row],[Mã SP]],tblData[#All],3,0)</f>
        <v>Danh Mục 01</v>
      </c>
      <c r="J472" s="4" t="str">
        <f>VLOOKUP(tblSale[[#This Row],[Mã SP]],tblData[#All],4,0)</f>
        <v>Kg</v>
      </c>
      <c r="K472" s="4">
        <f>VLOOKUP(tblSale[[#This Row],[Mã SP]],tblData[#All],5,0)</f>
        <v>87</v>
      </c>
      <c r="L472" s="4">
        <f>VLOOKUP(tblSale[[#This Row],[Mã SP]],tblData[#All],6,0)</f>
        <v>92.62</v>
      </c>
      <c r="M472" s="6">
        <f>tblSale[[#This Row],[Số Lượng]]*tblSale[[#This Row],[Giá Mua]]</f>
        <v>870</v>
      </c>
      <c r="N472" s="6">
        <f>tblSale[[#This Row],[Số Lượng]]*tblSale[[#This Row],[Giá Bán]]*(100%-tblSale[[#This Row],[% Giảm Giá]])</f>
        <v>926.2</v>
      </c>
      <c r="O472" s="6">
        <f>DAY(tblSale[[#This Row],[Ngày]])</f>
        <v>11</v>
      </c>
      <c r="P472" s="6" t="str">
        <f>TEXT(tblSale[[#This Row],[Ngày]],"MMM")</f>
        <v>Oct</v>
      </c>
      <c r="Q472" s="6">
        <f>YEAR(tblSale[[#This Row],[Ngày]])</f>
        <v>2024</v>
      </c>
    </row>
    <row r="473" spans="2:17" ht="14.25" customHeight="1" x14ac:dyDescent="0.25">
      <c r="B473" s="3">
        <v>45578</v>
      </c>
      <c r="C473" s="2" t="s">
        <v>10</v>
      </c>
      <c r="D473" s="2">
        <v>15</v>
      </c>
      <c r="E473" s="2" t="s">
        <v>112</v>
      </c>
      <c r="F473" s="2" t="s">
        <v>111</v>
      </c>
      <c r="G473" s="2">
        <v>0</v>
      </c>
      <c r="H473" s="4" t="str">
        <f>VLOOKUP(tblSale[[#This Row],[Mã SP]],tblData[#All],2,0)</f>
        <v>Sản phẩm 02</v>
      </c>
      <c r="I473" s="4" t="str">
        <f>VLOOKUP(tblSale[[#This Row],[Mã SP]],tblData[#All],3,0)</f>
        <v>Danh Mục 01</v>
      </c>
      <c r="J473" s="4" t="str">
        <f>VLOOKUP(tblSale[[#This Row],[Mã SP]],tblData[#All],4,0)</f>
        <v>Kg</v>
      </c>
      <c r="K473" s="4">
        <f>VLOOKUP(tblSale[[#This Row],[Mã SP]],tblData[#All],5,0)</f>
        <v>104</v>
      </c>
      <c r="L473" s="4">
        <f>VLOOKUP(tblSale[[#This Row],[Mã SP]],tblData[#All],6,0)</f>
        <v>138.80000000000001</v>
      </c>
      <c r="M473" s="6">
        <f>tblSale[[#This Row],[Số Lượng]]*tblSale[[#This Row],[Giá Mua]]</f>
        <v>1560</v>
      </c>
      <c r="N473" s="6">
        <f>tblSale[[#This Row],[Số Lượng]]*tblSale[[#This Row],[Giá Bán]]*(100%-tblSale[[#This Row],[% Giảm Giá]])</f>
        <v>2082</v>
      </c>
      <c r="O473" s="6">
        <f>DAY(tblSale[[#This Row],[Ngày]])</f>
        <v>13</v>
      </c>
      <c r="P473" s="6" t="str">
        <f>TEXT(tblSale[[#This Row],[Ngày]],"MMM")</f>
        <v>Oct</v>
      </c>
      <c r="Q473" s="6">
        <f>YEAR(tblSale[[#This Row],[Ngày]])</f>
        <v>2024</v>
      </c>
    </row>
    <row r="474" spans="2:17" ht="14.25" customHeight="1" x14ac:dyDescent="0.25">
      <c r="B474" s="3">
        <v>45579</v>
      </c>
      <c r="C474" s="2" t="s">
        <v>101</v>
      </c>
      <c r="D474" s="2">
        <v>15</v>
      </c>
      <c r="E474" s="2" t="s">
        <v>110</v>
      </c>
      <c r="F474" s="2" t="s">
        <v>111</v>
      </c>
      <c r="G474" s="2">
        <v>0</v>
      </c>
      <c r="H474" s="4" t="str">
        <f>VLOOKUP(tblSale[[#This Row],[Mã SP]],tblData[#All],2,0)</f>
        <v>Sản phẩm 44</v>
      </c>
      <c r="I474" s="4" t="str">
        <f>VLOOKUP(tblSale[[#This Row],[Mã SP]],tblData[#All],3,0)</f>
        <v>Danh Mục 05</v>
      </c>
      <c r="J474" s="4" t="str">
        <f>VLOOKUP(tblSale[[#This Row],[Mã SP]],tblData[#All],4,0)</f>
        <v>Kg</v>
      </c>
      <c r="K474" s="4">
        <f>VLOOKUP(tblSale[[#This Row],[Mã SP]],tblData[#All],5,0)</f>
        <v>76</v>
      </c>
      <c r="L474" s="4">
        <f>VLOOKUP(tblSale[[#This Row],[Mã SP]],tblData[#All],6,0)</f>
        <v>83.08</v>
      </c>
      <c r="M474" s="6">
        <f>tblSale[[#This Row],[Số Lượng]]*tblSale[[#This Row],[Giá Mua]]</f>
        <v>1140</v>
      </c>
      <c r="N474" s="6">
        <f>tblSale[[#This Row],[Số Lượng]]*tblSale[[#This Row],[Giá Bán]]*(100%-tblSale[[#This Row],[% Giảm Giá]])</f>
        <v>1246.2</v>
      </c>
      <c r="O474" s="6">
        <f>DAY(tblSale[[#This Row],[Ngày]])</f>
        <v>14</v>
      </c>
      <c r="P474" s="6" t="str">
        <f>TEXT(tblSale[[#This Row],[Ngày]],"MMM")</f>
        <v>Oct</v>
      </c>
      <c r="Q474" s="6">
        <f>YEAR(tblSale[[#This Row],[Ngày]])</f>
        <v>2024</v>
      </c>
    </row>
    <row r="475" spans="2:17" ht="14.25" customHeight="1" x14ac:dyDescent="0.25">
      <c r="B475" s="3">
        <v>45580</v>
      </c>
      <c r="C475" s="2" t="s">
        <v>40</v>
      </c>
      <c r="D475" s="2">
        <v>10</v>
      </c>
      <c r="E475" s="2" t="s">
        <v>114</v>
      </c>
      <c r="F475" s="2" t="s">
        <v>113</v>
      </c>
      <c r="G475" s="2">
        <v>0</v>
      </c>
      <c r="H475" s="4" t="str">
        <f>VLOOKUP(tblSale[[#This Row],[Mã SP]],tblData[#All],2,0)</f>
        <v>Sản phẩm 15</v>
      </c>
      <c r="I475" s="4" t="str">
        <f>VLOOKUP(tblSale[[#This Row],[Mã SP]],tblData[#All],3,0)</f>
        <v>Danh Mục 02</v>
      </c>
      <c r="J475" s="4" t="str">
        <f>VLOOKUP(tblSale[[#This Row],[Mã SP]],tblData[#All],4,0)</f>
        <v>m</v>
      </c>
      <c r="K475" s="4">
        <f>VLOOKUP(tblSale[[#This Row],[Mã SP]],tblData[#All],5,0)</f>
        <v>12</v>
      </c>
      <c r="L475" s="4">
        <f>VLOOKUP(tblSale[[#This Row],[Mã SP]],tblData[#All],6,0)</f>
        <v>15.719999999999999</v>
      </c>
      <c r="M475" s="6">
        <f>tblSale[[#This Row],[Số Lượng]]*tblSale[[#This Row],[Giá Mua]]</f>
        <v>120</v>
      </c>
      <c r="N475" s="6">
        <f>tblSale[[#This Row],[Số Lượng]]*tblSale[[#This Row],[Giá Bán]]*(100%-tblSale[[#This Row],[% Giảm Giá]])</f>
        <v>157.19999999999999</v>
      </c>
      <c r="O475" s="6">
        <f>DAY(tblSale[[#This Row],[Ngày]])</f>
        <v>15</v>
      </c>
      <c r="P475" s="6" t="str">
        <f>TEXT(tblSale[[#This Row],[Ngày]],"MMM")</f>
        <v>Oct</v>
      </c>
      <c r="Q475" s="6">
        <f>YEAR(tblSale[[#This Row],[Ngày]])</f>
        <v>2024</v>
      </c>
    </row>
    <row r="476" spans="2:17" ht="14.25" customHeight="1" x14ac:dyDescent="0.25">
      <c r="B476" s="3">
        <v>45581</v>
      </c>
      <c r="C476" s="2" t="s">
        <v>84</v>
      </c>
      <c r="D476" s="2">
        <v>3</v>
      </c>
      <c r="E476" s="2" t="s">
        <v>112</v>
      </c>
      <c r="F476" s="2" t="s">
        <v>111</v>
      </c>
      <c r="G476" s="2">
        <v>0</v>
      </c>
      <c r="H476" s="4" t="str">
        <f>VLOOKUP(tblSale[[#This Row],[Mã SP]],tblData[#All],2,0)</f>
        <v>Sản phẩm 36</v>
      </c>
      <c r="I476" s="4" t="str">
        <f>VLOOKUP(tblSale[[#This Row],[Mã SP]],tblData[#All],3,0)</f>
        <v>Danh Mục 04</v>
      </c>
      <c r="J476" s="4" t="str">
        <f>VLOOKUP(tblSale[[#This Row],[Mã SP]],tblData[#All],4,0)</f>
        <v>Kg</v>
      </c>
      <c r="K476" s="4">
        <f>VLOOKUP(tblSale[[#This Row],[Mã SP]],tblData[#All],5,0)</f>
        <v>86</v>
      </c>
      <c r="L476" s="4">
        <f>VLOOKUP(tblSale[[#This Row],[Mã SP]],tblData[#All],6,0)</f>
        <v>98.3</v>
      </c>
      <c r="M476" s="6">
        <f>tblSale[[#This Row],[Số Lượng]]*tblSale[[#This Row],[Giá Mua]]</f>
        <v>258</v>
      </c>
      <c r="N476" s="6">
        <f>tblSale[[#This Row],[Số Lượng]]*tblSale[[#This Row],[Giá Bán]]*(100%-tblSale[[#This Row],[% Giảm Giá]])</f>
        <v>294.89999999999998</v>
      </c>
      <c r="O476" s="6">
        <f>DAY(tblSale[[#This Row],[Ngày]])</f>
        <v>16</v>
      </c>
      <c r="P476" s="6" t="str">
        <f>TEXT(tblSale[[#This Row],[Ngày]],"MMM")</f>
        <v>Oct</v>
      </c>
      <c r="Q476" s="6">
        <f>YEAR(tblSale[[#This Row],[Ngày]])</f>
        <v>2024</v>
      </c>
    </row>
    <row r="477" spans="2:17" ht="14.25" customHeight="1" x14ac:dyDescent="0.25">
      <c r="B477" s="3">
        <v>45588</v>
      </c>
      <c r="C477" s="2" t="s">
        <v>59</v>
      </c>
      <c r="D477" s="2">
        <v>14</v>
      </c>
      <c r="E477" s="2" t="s">
        <v>112</v>
      </c>
      <c r="F477" s="2" t="s">
        <v>113</v>
      </c>
      <c r="G477" s="2">
        <v>0</v>
      </c>
      <c r="H477" s="4" t="str">
        <f>VLOOKUP(tblSale[[#This Row],[Mã SP]],tblData[#All],2,0)</f>
        <v>Sản phẩm 24</v>
      </c>
      <c r="I477" s="4" t="str">
        <f>VLOOKUP(tblSale[[#This Row],[Mã SP]],tblData[#All],3,0)</f>
        <v>Danh Mục 03</v>
      </c>
      <c r="J477" s="4" t="str">
        <f>VLOOKUP(tblSale[[#This Row],[Mã SP]],tblData[#All],4,0)</f>
        <v>Chiếc</v>
      </c>
      <c r="K477" s="4">
        <f>VLOOKUP(tblSale[[#This Row],[Mã SP]],tblData[#All],5,0)</f>
        <v>148</v>
      </c>
      <c r="L477" s="4">
        <f>VLOOKUP(tblSale[[#This Row],[Mã SP]],tblData[#All],6,0)</f>
        <v>158.96</v>
      </c>
      <c r="M477" s="6">
        <f>tblSale[[#This Row],[Số Lượng]]*tblSale[[#This Row],[Giá Mua]]</f>
        <v>2072</v>
      </c>
      <c r="N477" s="6">
        <f>tblSale[[#This Row],[Số Lượng]]*tblSale[[#This Row],[Giá Bán]]*(100%-tblSale[[#This Row],[% Giảm Giá]])</f>
        <v>2225.44</v>
      </c>
      <c r="O477" s="6">
        <f>DAY(tblSale[[#This Row],[Ngày]])</f>
        <v>23</v>
      </c>
      <c r="P477" s="6" t="str">
        <f>TEXT(tblSale[[#This Row],[Ngày]],"MMM")</f>
        <v>Oct</v>
      </c>
      <c r="Q477" s="6">
        <f>YEAR(tblSale[[#This Row],[Ngày]])</f>
        <v>2024</v>
      </c>
    </row>
    <row r="478" spans="2:17" ht="14.25" customHeight="1" x14ac:dyDescent="0.25">
      <c r="B478" s="3">
        <v>45595</v>
      </c>
      <c r="C478" s="2" t="s">
        <v>97</v>
      </c>
      <c r="D478" s="2">
        <v>3</v>
      </c>
      <c r="E478" s="2" t="s">
        <v>114</v>
      </c>
      <c r="F478" s="2" t="s">
        <v>113</v>
      </c>
      <c r="G478" s="2">
        <v>0</v>
      </c>
      <c r="H478" s="4" t="str">
        <f>VLOOKUP(tblSale[[#This Row],[Mã SP]],tblData[#All],2,0)</f>
        <v>Sản phẩm 42</v>
      </c>
      <c r="I478" s="4" t="str">
        <f>VLOOKUP(tblSale[[#This Row],[Mã SP]],tblData[#All],3,0)</f>
        <v>Danh Mục 05</v>
      </c>
      <c r="J478" s="4" t="str">
        <f>VLOOKUP(tblSale[[#This Row],[Mã SP]],tblData[#All],4,0)</f>
        <v>Chiếc</v>
      </c>
      <c r="K478" s="4">
        <f>VLOOKUP(tblSale[[#This Row],[Mã SP]],tblData[#All],5,0)</f>
        <v>123</v>
      </c>
      <c r="L478" s="4">
        <f>VLOOKUP(tblSale[[#This Row],[Mã SP]],tblData[#All],6,0)</f>
        <v>170</v>
      </c>
      <c r="M478" s="6">
        <f>tblSale[[#This Row],[Số Lượng]]*tblSale[[#This Row],[Giá Mua]]</f>
        <v>369</v>
      </c>
      <c r="N478" s="6">
        <f>tblSale[[#This Row],[Số Lượng]]*tblSale[[#This Row],[Giá Bán]]*(100%-tblSale[[#This Row],[% Giảm Giá]])</f>
        <v>510</v>
      </c>
      <c r="O478" s="6">
        <f>DAY(tblSale[[#This Row],[Ngày]])</f>
        <v>30</v>
      </c>
      <c r="P478" s="6" t="str">
        <f>TEXT(tblSale[[#This Row],[Ngày]],"MMM")</f>
        <v>Oct</v>
      </c>
      <c r="Q478" s="6">
        <f>YEAR(tblSale[[#This Row],[Ngày]])</f>
        <v>2024</v>
      </c>
    </row>
    <row r="479" spans="2:17" ht="14.25" customHeight="1" x14ac:dyDescent="0.25">
      <c r="B479" s="3">
        <v>45596</v>
      </c>
      <c r="C479" s="2" t="s">
        <v>89</v>
      </c>
      <c r="D479" s="2">
        <v>8</v>
      </c>
      <c r="E479" s="2" t="s">
        <v>114</v>
      </c>
      <c r="F479" s="2" t="s">
        <v>111</v>
      </c>
      <c r="G479" s="2">
        <v>0</v>
      </c>
      <c r="H479" s="4" t="str">
        <f>VLOOKUP(tblSale[[#This Row],[Mã SP]],tblData[#All],2,0)</f>
        <v>Sản phẩm 38</v>
      </c>
      <c r="I479" s="4" t="str">
        <f>VLOOKUP(tblSale[[#This Row],[Mã SP]],tblData[#All],3,0)</f>
        <v>Danh Mục 05</v>
      </c>
      <c r="J479" s="4" t="str">
        <f>VLOOKUP(tblSale[[#This Row],[Mã SP]],tblData[#All],4,0)</f>
        <v>Kg</v>
      </c>
      <c r="K479" s="4">
        <f>VLOOKUP(tblSale[[#This Row],[Mã SP]],tblData[#All],5,0)</f>
        <v>75</v>
      </c>
      <c r="L479" s="4">
        <f>VLOOKUP(tblSale[[#This Row],[Mã SP]],tblData[#All],6,0)</f>
        <v>81.92</v>
      </c>
      <c r="M479" s="6">
        <f>tblSale[[#This Row],[Số Lượng]]*tblSale[[#This Row],[Giá Mua]]</f>
        <v>600</v>
      </c>
      <c r="N479" s="6">
        <f>tblSale[[#This Row],[Số Lượng]]*tblSale[[#This Row],[Giá Bán]]*(100%-tblSale[[#This Row],[% Giảm Giá]])</f>
        <v>655.36</v>
      </c>
      <c r="O479" s="6">
        <f>DAY(tblSale[[#This Row],[Ngày]])</f>
        <v>31</v>
      </c>
      <c r="P479" s="6" t="str">
        <f>TEXT(tblSale[[#This Row],[Ngày]],"MMM")</f>
        <v>Oct</v>
      </c>
      <c r="Q479" s="6">
        <f>YEAR(tblSale[[#This Row],[Ngày]])</f>
        <v>2024</v>
      </c>
    </row>
    <row r="480" spans="2:17" ht="14.25" customHeight="1" x14ac:dyDescent="0.25">
      <c r="B480" s="3">
        <v>45597</v>
      </c>
      <c r="C480" s="2" t="s">
        <v>34</v>
      </c>
      <c r="D480" s="2">
        <v>15</v>
      </c>
      <c r="E480" s="2" t="s">
        <v>110</v>
      </c>
      <c r="F480" s="2" t="s">
        <v>111</v>
      </c>
      <c r="G480" s="2">
        <v>0</v>
      </c>
      <c r="H480" s="4" t="str">
        <f>VLOOKUP(tblSale[[#This Row],[Mã SP]],tblData[#All],2,0)</f>
        <v>Sản phẩm 12</v>
      </c>
      <c r="I480" s="4" t="str">
        <f>VLOOKUP(tblSale[[#This Row],[Mã SP]],tblData[#All],3,0)</f>
        <v>Danh Mục 02</v>
      </c>
      <c r="J480" s="4" t="str">
        <f>VLOOKUP(tblSale[[#This Row],[Mã SP]],tblData[#All],4,0)</f>
        <v>Kg</v>
      </c>
      <c r="K480" s="4">
        <f>VLOOKUP(tblSale[[#This Row],[Mã SP]],tblData[#All],5,0)</f>
        <v>76</v>
      </c>
      <c r="L480" s="4">
        <f>VLOOKUP(tblSale[[#This Row],[Mã SP]],tblData[#All],6,0)</f>
        <v>94.17</v>
      </c>
      <c r="M480" s="6">
        <f>tblSale[[#This Row],[Số Lượng]]*tblSale[[#This Row],[Giá Mua]]</f>
        <v>1140</v>
      </c>
      <c r="N480" s="6">
        <f>tblSale[[#This Row],[Số Lượng]]*tblSale[[#This Row],[Giá Bán]]*(100%-tblSale[[#This Row],[% Giảm Giá]])</f>
        <v>1412.55</v>
      </c>
      <c r="O480" s="6">
        <f>DAY(tblSale[[#This Row],[Ngày]])</f>
        <v>1</v>
      </c>
      <c r="P480" s="6" t="str">
        <f>TEXT(tblSale[[#This Row],[Ngày]],"MMM")</f>
        <v>Nov</v>
      </c>
      <c r="Q480" s="6">
        <f>YEAR(tblSale[[#This Row],[Ngày]])</f>
        <v>2024</v>
      </c>
    </row>
    <row r="481" spans="2:17" ht="14.25" customHeight="1" x14ac:dyDescent="0.25">
      <c r="B481" s="3">
        <v>45598</v>
      </c>
      <c r="C481" s="2" t="s">
        <v>40</v>
      </c>
      <c r="D481" s="2">
        <v>15</v>
      </c>
      <c r="E481" s="2" t="s">
        <v>110</v>
      </c>
      <c r="F481" s="2" t="s">
        <v>113</v>
      </c>
      <c r="G481" s="2">
        <v>0</v>
      </c>
      <c r="H481" s="4" t="str">
        <f>VLOOKUP(tblSale[[#This Row],[Mã SP]],tblData[#All],2,0)</f>
        <v>Sản phẩm 15</v>
      </c>
      <c r="I481" s="4" t="str">
        <f>VLOOKUP(tblSale[[#This Row],[Mã SP]],tblData[#All],3,0)</f>
        <v>Danh Mục 02</v>
      </c>
      <c r="J481" s="4" t="str">
        <f>VLOOKUP(tblSale[[#This Row],[Mã SP]],tblData[#All],4,0)</f>
        <v>m</v>
      </c>
      <c r="K481" s="4">
        <f>VLOOKUP(tblSale[[#This Row],[Mã SP]],tblData[#All],5,0)</f>
        <v>12</v>
      </c>
      <c r="L481" s="4">
        <f>VLOOKUP(tblSale[[#This Row],[Mã SP]],tblData[#All],6,0)</f>
        <v>15.719999999999999</v>
      </c>
      <c r="M481" s="6">
        <f>tblSale[[#This Row],[Số Lượng]]*tblSale[[#This Row],[Giá Mua]]</f>
        <v>180</v>
      </c>
      <c r="N481" s="6">
        <f>tblSale[[#This Row],[Số Lượng]]*tblSale[[#This Row],[Giá Bán]]*(100%-tblSale[[#This Row],[% Giảm Giá]])</f>
        <v>235.79999999999998</v>
      </c>
      <c r="O481" s="6">
        <f>DAY(tblSale[[#This Row],[Ngày]])</f>
        <v>2</v>
      </c>
      <c r="P481" s="6" t="str">
        <f>TEXT(tblSale[[#This Row],[Ngày]],"MMM")</f>
        <v>Nov</v>
      </c>
      <c r="Q481" s="6">
        <f>YEAR(tblSale[[#This Row],[Ngày]])</f>
        <v>2024</v>
      </c>
    </row>
    <row r="482" spans="2:17" ht="14.25" customHeight="1" x14ac:dyDescent="0.25">
      <c r="B482" s="3">
        <v>45598</v>
      </c>
      <c r="C482" s="2" t="s">
        <v>72</v>
      </c>
      <c r="D482" s="2">
        <v>15</v>
      </c>
      <c r="E482" s="2" t="s">
        <v>114</v>
      </c>
      <c r="F482" s="2" t="s">
        <v>113</v>
      </c>
      <c r="G482" s="2">
        <v>0</v>
      </c>
      <c r="H482" s="4" t="str">
        <f>VLOOKUP(tblSale[[#This Row],[Mã SP]],tblData[#All],2,0)</f>
        <v>Sản phẩm 30</v>
      </c>
      <c r="I482" s="4" t="str">
        <f>VLOOKUP(tblSale[[#This Row],[Mã SP]],tblData[#All],3,0)</f>
        <v>Danh Mục 04</v>
      </c>
      <c r="J482" s="4" t="str">
        <f>VLOOKUP(tblSale[[#This Row],[Mã SP]],tblData[#All],4,0)</f>
        <v>Chiếc</v>
      </c>
      <c r="K482" s="4">
        <f>VLOOKUP(tblSale[[#This Row],[Mã SP]],tblData[#All],5,0)</f>
        <v>152</v>
      </c>
      <c r="L482" s="4">
        <f>VLOOKUP(tblSale[[#This Row],[Mã SP]],tblData[#All],6,0)</f>
        <v>199.28</v>
      </c>
      <c r="M482" s="6">
        <f>tblSale[[#This Row],[Số Lượng]]*tblSale[[#This Row],[Giá Mua]]</f>
        <v>2280</v>
      </c>
      <c r="N482" s="6">
        <f>tblSale[[#This Row],[Số Lượng]]*tblSale[[#This Row],[Giá Bán]]*(100%-tblSale[[#This Row],[% Giảm Giá]])</f>
        <v>2989.2</v>
      </c>
      <c r="O482" s="6">
        <f>DAY(tblSale[[#This Row],[Ngày]])</f>
        <v>2</v>
      </c>
      <c r="P482" s="6" t="str">
        <f>TEXT(tblSale[[#This Row],[Ngày]],"MMM")</f>
        <v>Nov</v>
      </c>
      <c r="Q482" s="6">
        <f>YEAR(tblSale[[#This Row],[Ngày]])</f>
        <v>2024</v>
      </c>
    </row>
    <row r="483" spans="2:17" ht="14.25" customHeight="1" x14ac:dyDescent="0.25">
      <c r="B483" s="3">
        <v>45598</v>
      </c>
      <c r="C483" s="2" t="s">
        <v>82</v>
      </c>
      <c r="D483" s="2">
        <v>5</v>
      </c>
      <c r="E483" s="2" t="s">
        <v>114</v>
      </c>
      <c r="F483" s="2" t="s">
        <v>113</v>
      </c>
      <c r="G483" s="2">
        <v>0</v>
      </c>
      <c r="H483" s="4" t="str">
        <f>VLOOKUP(tblSale[[#This Row],[Mã SP]],tblData[#All],2,0)</f>
        <v>Sản phẩm 35</v>
      </c>
      <c r="I483" s="4" t="str">
        <f>VLOOKUP(tblSale[[#This Row],[Mã SP]],tblData[#All],3,0)</f>
        <v>Danh Mục 04</v>
      </c>
      <c r="J483" s="4" t="str">
        <f>VLOOKUP(tblSale[[#This Row],[Mã SP]],tblData[#All],4,0)</f>
        <v>m</v>
      </c>
      <c r="K483" s="4">
        <f>VLOOKUP(tblSale[[#This Row],[Mã SP]],tblData[#All],5,0)</f>
        <v>5</v>
      </c>
      <c r="L483" s="4">
        <f>VLOOKUP(tblSale[[#This Row],[Mã SP]],tblData[#All],6,0)</f>
        <v>6.7</v>
      </c>
      <c r="M483" s="6">
        <f>tblSale[[#This Row],[Số Lượng]]*tblSale[[#This Row],[Giá Mua]]</f>
        <v>25</v>
      </c>
      <c r="N483" s="6">
        <f>tblSale[[#This Row],[Số Lượng]]*tblSale[[#This Row],[Giá Bán]]*(100%-tblSale[[#This Row],[% Giảm Giá]])</f>
        <v>33.5</v>
      </c>
      <c r="O483" s="6">
        <f>DAY(tblSale[[#This Row],[Ngày]])</f>
        <v>2</v>
      </c>
      <c r="P483" s="6" t="str">
        <f>TEXT(tblSale[[#This Row],[Ngày]],"MMM")</f>
        <v>Nov</v>
      </c>
      <c r="Q483" s="6">
        <f>YEAR(tblSale[[#This Row],[Ngày]])</f>
        <v>2024</v>
      </c>
    </row>
    <row r="484" spans="2:17" ht="14.25" customHeight="1" x14ac:dyDescent="0.25">
      <c r="B484" s="3">
        <v>45599</v>
      </c>
      <c r="C484" s="2" t="s">
        <v>50</v>
      </c>
      <c r="D484" s="2">
        <v>11</v>
      </c>
      <c r="E484" s="2" t="s">
        <v>112</v>
      </c>
      <c r="F484" s="2" t="s">
        <v>111</v>
      </c>
      <c r="G484" s="2">
        <v>0</v>
      </c>
      <c r="H484" s="4" t="str">
        <f>VLOOKUP(tblSale[[#This Row],[Mã SP]],tblData[#All],2,0)</f>
        <v>Sản phẩm 20</v>
      </c>
      <c r="I484" s="4" t="str">
        <f>VLOOKUP(tblSale[[#This Row],[Mã SP]],tblData[#All],3,0)</f>
        <v>Danh Mục 03</v>
      </c>
      <c r="J484" s="4" t="str">
        <f>VLOOKUP(tblSale[[#This Row],[Mã SP]],tblData[#All],4,0)</f>
        <v>Cái</v>
      </c>
      <c r="K484" s="4">
        <f>VLOOKUP(tblSale[[#This Row],[Mã SP]],tblData[#All],5,0)</f>
        <v>64</v>
      </c>
      <c r="L484" s="4">
        <f>VLOOKUP(tblSale[[#This Row],[Mã SP]],tblData[#All],6,0)</f>
        <v>77.25</v>
      </c>
      <c r="M484" s="6">
        <f>tblSale[[#This Row],[Số Lượng]]*tblSale[[#This Row],[Giá Mua]]</f>
        <v>704</v>
      </c>
      <c r="N484" s="6">
        <f>tblSale[[#This Row],[Số Lượng]]*tblSale[[#This Row],[Giá Bán]]*(100%-tblSale[[#This Row],[% Giảm Giá]])</f>
        <v>849.75</v>
      </c>
      <c r="O484" s="6">
        <f>DAY(tblSale[[#This Row],[Ngày]])</f>
        <v>3</v>
      </c>
      <c r="P484" s="6" t="str">
        <f>TEXT(tblSale[[#This Row],[Ngày]],"MMM")</f>
        <v>Nov</v>
      </c>
      <c r="Q484" s="6">
        <f>YEAR(tblSale[[#This Row],[Ngày]])</f>
        <v>2024</v>
      </c>
    </row>
    <row r="485" spans="2:17" ht="14.25" customHeight="1" x14ac:dyDescent="0.25">
      <c r="B485" s="3">
        <v>45600</v>
      </c>
      <c r="C485" s="2" t="s">
        <v>24</v>
      </c>
      <c r="D485" s="2">
        <v>10</v>
      </c>
      <c r="E485" s="2" t="s">
        <v>114</v>
      </c>
      <c r="F485" s="2" t="s">
        <v>111</v>
      </c>
      <c r="G485" s="2">
        <v>0</v>
      </c>
      <c r="H485" s="4" t="str">
        <f>VLOOKUP(tblSale[[#This Row],[Mã SP]],tblData[#All],2,0)</f>
        <v>Sản phẩm 08</v>
      </c>
      <c r="I485" s="4" t="str">
        <f>VLOOKUP(tblSale[[#This Row],[Mã SP]],tblData[#All],3,0)</f>
        <v>Danh Mục 01</v>
      </c>
      <c r="J485" s="4" t="str">
        <f>VLOOKUP(tblSale[[#This Row],[Mã SP]],tblData[#All],4,0)</f>
        <v>Kg</v>
      </c>
      <c r="K485" s="4">
        <f>VLOOKUP(tblSale[[#This Row],[Mã SP]],tblData[#All],5,0)</f>
        <v>87</v>
      </c>
      <c r="L485" s="4">
        <f>VLOOKUP(tblSale[[#This Row],[Mã SP]],tblData[#All],6,0)</f>
        <v>92.62</v>
      </c>
      <c r="M485" s="6">
        <f>tblSale[[#This Row],[Số Lượng]]*tblSale[[#This Row],[Giá Mua]]</f>
        <v>870</v>
      </c>
      <c r="N485" s="6">
        <f>tblSale[[#This Row],[Số Lượng]]*tblSale[[#This Row],[Giá Bán]]*(100%-tblSale[[#This Row],[% Giảm Giá]])</f>
        <v>926.2</v>
      </c>
      <c r="O485" s="6">
        <f>DAY(tblSale[[#This Row],[Ngày]])</f>
        <v>4</v>
      </c>
      <c r="P485" s="6" t="str">
        <f>TEXT(tblSale[[#This Row],[Ngày]],"MMM")</f>
        <v>Nov</v>
      </c>
      <c r="Q485" s="6">
        <f>YEAR(tblSale[[#This Row],[Ngày]])</f>
        <v>2024</v>
      </c>
    </row>
    <row r="486" spans="2:17" ht="14.25" customHeight="1" x14ac:dyDescent="0.25">
      <c r="B486" s="3">
        <v>45601</v>
      </c>
      <c r="C486" s="2" t="s">
        <v>48</v>
      </c>
      <c r="D486" s="2">
        <v>15</v>
      </c>
      <c r="E486" s="2" t="s">
        <v>114</v>
      </c>
      <c r="F486" s="2" t="s">
        <v>113</v>
      </c>
      <c r="G486" s="2">
        <v>0</v>
      </c>
      <c r="H486" s="4" t="str">
        <f>VLOOKUP(tblSale[[#This Row],[Mã SP]],tblData[#All],2,0)</f>
        <v>Sản phẩm 19</v>
      </c>
      <c r="I486" s="4" t="str">
        <f>VLOOKUP(tblSale[[#This Row],[Mã SP]],tblData[#All],3,0)</f>
        <v>Danh Mục 02</v>
      </c>
      <c r="J486" s="4" t="str">
        <f>VLOOKUP(tblSale[[#This Row],[Mã SP]],tblData[#All],4,0)</f>
        <v>Chiếc</v>
      </c>
      <c r="K486" s="4">
        <f>VLOOKUP(tblSale[[#This Row],[Mã SP]],tblData[#All],5,0)</f>
        <v>143</v>
      </c>
      <c r="L486" s="4">
        <f>VLOOKUP(tblSale[[#This Row],[Mã SP]],tblData[#All],6,0)</f>
        <v>219</v>
      </c>
      <c r="M486" s="6">
        <f>tblSale[[#This Row],[Số Lượng]]*tblSale[[#This Row],[Giá Mua]]</f>
        <v>2145</v>
      </c>
      <c r="N486" s="6">
        <f>tblSale[[#This Row],[Số Lượng]]*tblSale[[#This Row],[Giá Bán]]*(100%-tblSale[[#This Row],[% Giảm Giá]])</f>
        <v>3285</v>
      </c>
      <c r="O486" s="6">
        <f>DAY(tblSale[[#This Row],[Ngày]])</f>
        <v>5</v>
      </c>
      <c r="P486" s="6" t="str">
        <f>TEXT(tblSale[[#This Row],[Ngày]],"MMM")</f>
        <v>Nov</v>
      </c>
      <c r="Q486" s="6">
        <f>YEAR(tblSale[[#This Row],[Ngày]])</f>
        <v>2024</v>
      </c>
    </row>
    <row r="487" spans="2:17" ht="14.25" customHeight="1" x14ac:dyDescent="0.25">
      <c r="B487" s="3">
        <v>45602</v>
      </c>
      <c r="C487" s="2" t="s">
        <v>99</v>
      </c>
      <c r="D487" s="2">
        <v>13</v>
      </c>
      <c r="E487" s="2" t="s">
        <v>114</v>
      </c>
      <c r="F487" s="2" t="s">
        <v>113</v>
      </c>
      <c r="G487" s="2">
        <v>0</v>
      </c>
      <c r="H487" s="4" t="str">
        <f>VLOOKUP(tblSale[[#This Row],[Mã SP]],tblData[#All],2,0)</f>
        <v>Sản phẩm 43</v>
      </c>
      <c r="I487" s="4" t="str">
        <f>VLOOKUP(tblSale[[#This Row],[Mã SP]],tblData[#All],3,0)</f>
        <v>Danh Mục 05</v>
      </c>
      <c r="J487" s="4" t="str">
        <f>VLOOKUP(tblSale[[#This Row],[Mã SP]],tblData[#All],4,0)</f>
        <v>Kg</v>
      </c>
      <c r="K487" s="4">
        <f>VLOOKUP(tblSale[[#This Row],[Mã SP]],tblData[#All],5,0)</f>
        <v>67</v>
      </c>
      <c r="L487" s="4">
        <f>VLOOKUP(tblSale[[#This Row],[Mã SP]],tblData[#All],6,0)</f>
        <v>86.08</v>
      </c>
      <c r="M487" s="6">
        <f>tblSale[[#This Row],[Số Lượng]]*tblSale[[#This Row],[Giá Mua]]</f>
        <v>871</v>
      </c>
      <c r="N487" s="6">
        <f>tblSale[[#This Row],[Số Lượng]]*tblSale[[#This Row],[Giá Bán]]*(100%-tblSale[[#This Row],[% Giảm Giá]])</f>
        <v>1119.04</v>
      </c>
      <c r="O487" s="6">
        <f>DAY(tblSale[[#This Row],[Ngày]])</f>
        <v>6</v>
      </c>
      <c r="P487" s="6" t="str">
        <f>TEXT(tblSale[[#This Row],[Ngày]],"MMM")</f>
        <v>Nov</v>
      </c>
      <c r="Q487" s="6">
        <f>YEAR(tblSale[[#This Row],[Ngày]])</f>
        <v>2024</v>
      </c>
    </row>
    <row r="488" spans="2:17" ht="14.25" customHeight="1" x14ac:dyDescent="0.25">
      <c r="B488" s="3">
        <v>45602</v>
      </c>
      <c r="C488" s="2" t="s">
        <v>40</v>
      </c>
      <c r="D488" s="2">
        <v>13</v>
      </c>
      <c r="E488" s="2" t="s">
        <v>112</v>
      </c>
      <c r="F488" s="2" t="s">
        <v>111</v>
      </c>
      <c r="G488" s="2">
        <v>0</v>
      </c>
      <c r="H488" s="4" t="str">
        <f>VLOOKUP(tblSale[[#This Row],[Mã SP]],tblData[#All],2,0)</f>
        <v>Sản phẩm 15</v>
      </c>
      <c r="I488" s="4" t="str">
        <f>VLOOKUP(tblSale[[#This Row],[Mã SP]],tblData[#All],3,0)</f>
        <v>Danh Mục 02</v>
      </c>
      <c r="J488" s="4" t="str">
        <f>VLOOKUP(tblSale[[#This Row],[Mã SP]],tblData[#All],4,0)</f>
        <v>m</v>
      </c>
      <c r="K488" s="4">
        <f>VLOOKUP(tblSale[[#This Row],[Mã SP]],tblData[#All],5,0)</f>
        <v>12</v>
      </c>
      <c r="L488" s="4">
        <f>VLOOKUP(tblSale[[#This Row],[Mã SP]],tblData[#All],6,0)</f>
        <v>15.719999999999999</v>
      </c>
      <c r="M488" s="6">
        <f>tblSale[[#This Row],[Số Lượng]]*tblSale[[#This Row],[Giá Mua]]</f>
        <v>156</v>
      </c>
      <c r="N488" s="6">
        <f>tblSale[[#This Row],[Số Lượng]]*tblSale[[#This Row],[Giá Bán]]*(100%-tblSale[[#This Row],[% Giảm Giá]])</f>
        <v>204.35999999999999</v>
      </c>
      <c r="O488" s="6">
        <f>DAY(tblSale[[#This Row],[Ngày]])</f>
        <v>6</v>
      </c>
      <c r="P488" s="6" t="str">
        <f>TEXT(tblSale[[#This Row],[Ngày]],"MMM")</f>
        <v>Nov</v>
      </c>
      <c r="Q488" s="6">
        <f>YEAR(tblSale[[#This Row],[Ngày]])</f>
        <v>2024</v>
      </c>
    </row>
    <row r="489" spans="2:17" ht="14.25" customHeight="1" x14ac:dyDescent="0.25">
      <c r="B489" s="3">
        <v>45602</v>
      </c>
      <c r="C489" s="2" t="s">
        <v>97</v>
      </c>
      <c r="D489" s="2">
        <v>13</v>
      </c>
      <c r="E489" s="2" t="s">
        <v>114</v>
      </c>
      <c r="F489" s="2" t="s">
        <v>113</v>
      </c>
      <c r="G489" s="2">
        <v>0</v>
      </c>
      <c r="H489" s="4" t="str">
        <f>VLOOKUP(tblSale[[#This Row],[Mã SP]],tblData[#All],2,0)</f>
        <v>Sản phẩm 42</v>
      </c>
      <c r="I489" s="4" t="str">
        <f>VLOOKUP(tblSale[[#This Row],[Mã SP]],tblData[#All],3,0)</f>
        <v>Danh Mục 05</v>
      </c>
      <c r="J489" s="4" t="str">
        <f>VLOOKUP(tblSale[[#This Row],[Mã SP]],tblData[#All],4,0)</f>
        <v>Chiếc</v>
      </c>
      <c r="K489" s="4">
        <f>VLOOKUP(tblSale[[#This Row],[Mã SP]],tblData[#All],5,0)</f>
        <v>123</v>
      </c>
      <c r="L489" s="4">
        <f>VLOOKUP(tblSale[[#This Row],[Mã SP]],tblData[#All],6,0)</f>
        <v>170</v>
      </c>
      <c r="M489" s="6">
        <f>tblSale[[#This Row],[Số Lượng]]*tblSale[[#This Row],[Giá Mua]]</f>
        <v>1599</v>
      </c>
      <c r="N489" s="6">
        <f>tblSale[[#This Row],[Số Lượng]]*tblSale[[#This Row],[Giá Bán]]*(100%-tblSale[[#This Row],[% Giảm Giá]])</f>
        <v>2210</v>
      </c>
      <c r="O489" s="6">
        <f>DAY(tblSale[[#This Row],[Ngày]])</f>
        <v>6</v>
      </c>
      <c r="P489" s="6" t="str">
        <f>TEXT(tblSale[[#This Row],[Ngày]],"MMM")</f>
        <v>Nov</v>
      </c>
      <c r="Q489" s="6">
        <f>YEAR(tblSale[[#This Row],[Ngày]])</f>
        <v>2024</v>
      </c>
    </row>
    <row r="490" spans="2:17" ht="14.25" customHeight="1" x14ac:dyDescent="0.25">
      <c r="B490" s="3">
        <v>45603</v>
      </c>
      <c r="C490" s="2" t="s">
        <v>93</v>
      </c>
      <c r="D490" s="2">
        <v>13</v>
      </c>
      <c r="E490" s="2" t="s">
        <v>112</v>
      </c>
      <c r="F490" s="2" t="s">
        <v>113</v>
      </c>
      <c r="G490" s="2">
        <v>0</v>
      </c>
      <c r="H490" s="4" t="str">
        <f>VLOOKUP(tblSale[[#This Row],[Mã SP]],tblData[#All],2,0)</f>
        <v>Sản phẩm 40</v>
      </c>
      <c r="I490" s="4" t="str">
        <f>VLOOKUP(tblSale[[#This Row],[Mã SP]],tblData[#All],3,0)</f>
        <v>Danh Mục 05</v>
      </c>
      <c r="J490" s="4" t="str">
        <f>VLOOKUP(tblSale[[#This Row],[Mã SP]],tblData[#All],4,0)</f>
        <v>Kg</v>
      </c>
      <c r="K490" s="4">
        <f>VLOOKUP(tblSale[[#This Row],[Mã SP]],tblData[#All],5,0)</f>
        <v>94</v>
      </c>
      <c r="L490" s="4">
        <f>VLOOKUP(tblSale[[#This Row],[Mã SP]],tblData[#All],6,0)</f>
        <v>114.2</v>
      </c>
      <c r="M490" s="6">
        <f>tblSale[[#This Row],[Số Lượng]]*tblSale[[#This Row],[Giá Mua]]</f>
        <v>1222</v>
      </c>
      <c r="N490" s="6">
        <f>tblSale[[#This Row],[Số Lượng]]*tblSale[[#This Row],[Giá Bán]]*(100%-tblSale[[#This Row],[% Giảm Giá]])</f>
        <v>1484.6000000000001</v>
      </c>
      <c r="O490" s="6">
        <f>DAY(tblSale[[#This Row],[Ngày]])</f>
        <v>7</v>
      </c>
      <c r="P490" s="6" t="str">
        <f>TEXT(tblSale[[#This Row],[Ngày]],"MMM")</f>
        <v>Nov</v>
      </c>
      <c r="Q490" s="6">
        <f>YEAR(tblSale[[#This Row],[Ngày]])</f>
        <v>2024</v>
      </c>
    </row>
    <row r="491" spans="2:17" ht="14.25" customHeight="1" x14ac:dyDescent="0.25">
      <c r="B491" s="3">
        <v>45604</v>
      </c>
      <c r="C491" s="2" t="s">
        <v>84</v>
      </c>
      <c r="D491" s="2">
        <v>11</v>
      </c>
      <c r="E491" s="2" t="s">
        <v>110</v>
      </c>
      <c r="F491" s="2" t="s">
        <v>113</v>
      </c>
      <c r="G491" s="2">
        <v>0</v>
      </c>
      <c r="H491" s="4" t="str">
        <f>VLOOKUP(tblSale[[#This Row],[Mã SP]],tblData[#All],2,0)</f>
        <v>Sản phẩm 36</v>
      </c>
      <c r="I491" s="4" t="str">
        <f>VLOOKUP(tblSale[[#This Row],[Mã SP]],tblData[#All],3,0)</f>
        <v>Danh Mục 04</v>
      </c>
      <c r="J491" s="4" t="str">
        <f>VLOOKUP(tblSale[[#This Row],[Mã SP]],tblData[#All],4,0)</f>
        <v>Kg</v>
      </c>
      <c r="K491" s="4">
        <f>VLOOKUP(tblSale[[#This Row],[Mã SP]],tblData[#All],5,0)</f>
        <v>86</v>
      </c>
      <c r="L491" s="4">
        <f>VLOOKUP(tblSale[[#This Row],[Mã SP]],tblData[#All],6,0)</f>
        <v>98.3</v>
      </c>
      <c r="M491" s="6">
        <f>tblSale[[#This Row],[Số Lượng]]*tblSale[[#This Row],[Giá Mua]]</f>
        <v>946</v>
      </c>
      <c r="N491" s="6">
        <f>tblSale[[#This Row],[Số Lượng]]*tblSale[[#This Row],[Giá Bán]]*(100%-tblSale[[#This Row],[% Giảm Giá]])</f>
        <v>1081.3</v>
      </c>
      <c r="O491" s="6">
        <f>DAY(tblSale[[#This Row],[Ngày]])</f>
        <v>8</v>
      </c>
      <c r="P491" s="6" t="str">
        <f>TEXT(tblSale[[#This Row],[Ngày]],"MMM")</f>
        <v>Nov</v>
      </c>
      <c r="Q491" s="6">
        <f>YEAR(tblSale[[#This Row],[Ngày]])</f>
        <v>2024</v>
      </c>
    </row>
    <row r="492" spans="2:17" ht="14.25" customHeight="1" x14ac:dyDescent="0.25">
      <c r="B492" s="3">
        <v>45604</v>
      </c>
      <c r="C492" s="2" t="s">
        <v>48</v>
      </c>
      <c r="D492" s="2">
        <v>10</v>
      </c>
      <c r="E492" s="2" t="s">
        <v>110</v>
      </c>
      <c r="F492" s="2" t="s">
        <v>111</v>
      </c>
      <c r="G492" s="2">
        <v>0</v>
      </c>
      <c r="H492" s="4" t="str">
        <f>VLOOKUP(tblSale[[#This Row],[Mã SP]],tblData[#All],2,0)</f>
        <v>Sản phẩm 19</v>
      </c>
      <c r="I492" s="4" t="str">
        <f>VLOOKUP(tblSale[[#This Row],[Mã SP]],tblData[#All],3,0)</f>
        <v>Danh Mục 02</v>
      </c>
      <c r="J492" s="4" t="str">
        <f>VLOOKUP(tblSale[[#This Row],[Mã SP]],tblData[#All],4,0)</f>
        <v>Chiếc</v>
      </c>
      <c r="K492" s="4">
        <f>VLOOKUP(tblSale[[#This Row],[Mã SP]],tblData[#All],5,0)</f>
        <v>143</v>
      </c>
      <c r="L492" s="4">
        <f>VLOOKUP(tblSale[[#This Row],[Mã SP]],tblData[#All],6,0)</f>
        <v>219</v>
      </c>
      <c r="M492" s="6">
        <f>tblSale[[#This Row],[Số Lượng]]*tblSale[[#This Row],[Giá Mua]]</f>
        <v>1430</v>
      </c>
      <c r="N492" s="6">
        <f>tblSale[[#This Row],[Số Lượng]]*tblSale[[#This Row],[Giá Bán]]*(100%-tblSale[[#This Row],[% Giảm Giá]])</f>
        <v>2190</v>
      </c>
      <c r="O492" s="6">
        <f>DAY(tblSale[[#This Row],[Ngày]])</f>
        <v>8</v>
      </c>
      <c r="P492" s="6" t="str">
        <f>TEXT(tblSale[[#This Row],[Ngày]],"MMM")</f>
        <v>Nov</v>
      </c>
      <c r="Q492" s="6">
        <f>YEAR(tblSale[[#This Row],[Ngày]])</f>
        <v>2024</v>
      </c>
    </row>
    <row r="493" spans="2:17" ht="14.25" customHeight="1" x14ac:dyDescent="0.25">
      <c r="B493" s="3">
        <v>45605</v>
      </c>
      <c r="C493" s="2" t="s">
        <v>66</v>
      </c>
      <c r="D493" s="2">
        <v>8</v>
      </c>
      <c r="E493" s="2" t="s">
        <v>112</v>
      </c>
      <c r="F493" s="2" t="s">
        <v>113</v>
      </c>
      <c r="G493" s="2">
        <v>0</v>
      </c>
      <c r="H493" s="4" t="str">
        <f>VLOOKUP(tblSale[[#This Row],[Mã SP]],tblData[#All],2,0)</f>
        <v>Sản phẩm 27</v>
      </c>
      <c r="I493" s="4" t="str">
        <f>VLOOKUP(tblSale[[#This Row],[Mã SP]],tblData[#All],3,0)</f>
        <v>Danh Mục 04</v>
      </c>
      <c r="J493" s="4" t="str">
        <f>VLOOKUP(tblSale[[#This Row],[Mã SP]],tblData[#All],4,0)</f>
        <v>Cái</v>
      </c>
      <c r="K493" s="4">
        <f>VLOOKUP(tblSale[[#This Row],[Mã SP]],tblData[#All],5,0)</f>
        <v>48</v>
      </c>
      <c r="L493" s="4">
        <f>VLOOKUP(tblSale[[#This Row],[Mã SP]],tblData[#All],6,0)</f>
        <v>55.120000000000005</v>
      </c>
      <c r="M493" s="6">
        <f>tblSale[[#This Row],[Số Lượng]]*tblSale[[#This Row],[Giá Mua]]</f>
        <v>384</v>
      </c>
      <c r="N493" s="6">
        <f>tblSale[[#This Row],[Số Lượng]]*tblSale[[#This Row],[Giá Bán]]*(100%-tblSale[[#This Row],[% Giảm Giá]])</f>
        <v>440.96000000000004</v>
      </c>
      <c r="O493" s="6">
        <f>DAY(tblSale[[#This Row],[Ngày]])</f>
        <v>9</v>
      </c>
      <c r="P493" s="6" t="str">
        <f>TEXT(tblSale[[#This Row],[Ngày]],"MMM")</f>
        <v>Nov</v>
      </c>
      <c r="Q493" s="6">
        <f>YEAR(tblSale[[#This Row],[Ngày]])</f>
        <v>2024</v>
      </c>
    </row>
    <row r="494" spans="2:17" ht="14.25" customHeight="1" x14ac:dyDescent="0.25">
      <c r="B494" s="3">
        <v>45606</v>
      </c>
      <c r="C494" s="2" t="s">
        <v>46</v>
      </c>
      <c r="D494" s="2">
        <v>7</v>
      </c>
      <c r="E494" s="2" t="s">
        <v>114</v>
      </c>
      <c r="F494" s="2" t="s">
        <v>111</v>
      </c>
      <c r="G494" s="2">
        <v>0</v>
      </c>
      <c r="H494" s="4" t="str">
        <f>VLOOKUP(tblSale[[#This Row],[Mã SP]],tblData[#All],2,0)</f>
        <v>Sản phẩm 18</v>
      </c>
      <c r="I494" s="4" t="str">
        <f>VLOOKUP(tblSale[[#This Row],[Mã SP]],tblData[#All],3,0)</f>
        <v>Danh Mục 02</v>
      </c>
      <c r="J494" s="4" t="str">
        <f>VLOOKUP(tblSale[[#This Row],[Mã SP]],tblData[#All],4,0)</f>
        <v>m</v>
      </c>
      <c r="K494" s="4">
        <f>VLOOKUP(tblSale[[#This Row],[Mã SP]],tblData[#All],5,0)</f>
        <v>37</v>
      </c>
      <c r="L494" s="4">
        <f>VLOOKUP(tblSale[[#This Row],[Mã SP]],tblData[#All],6,0)</f>
        <v>47.21</v>
      </c>
      <c r="M494" s="6">
        <f>tblSale[[#This Row],[Số Lượng]]*tblSale[[#This Row],[Giá Mua]]</f>
        <v>259</v>
      </c>
      <c r="N494" s="6">
        <f>tblSale[[#This Row],[Số Lượng]]*tblSale[[#This Row],[Giá Bán]]*(100%-tblSale[[#This Row],[% Giảm Giá]])</f>
        <v>330.47</v>
      </c>
      <c r="O494" s="6">
        <f>DAY(tblSale[[#This Row],[Ngày]])</f>
        <v>10</v>
      </c>
      <c r="P494" s="6" t="str">
        <f>TEXT(tblSale[[#This Row],[Ngày]],"MMM")</f>
        <v>Nov</v>
      </c>
      <c r="Q494" s="6">
        <f>YEAR(tblSale[[#This Row],[Ngày]])</f>
        <v>2024</v>
      </c>
    </row>
    <row r="495" spans="2:17" ht="14.25" customHeight="1" x14ac:dyDescent="0.25">
      <c r="B495" s="3">
        <v>45609</v>
      </c>
      <c r="C495" s="2" t="s">
        <v>66</v>
      </c>
      <c r="D495" s="2">
        <v>10</v>
      </c>
      <c r="E495" s="2" t="s">
        <v>110</v>
      </c>
      <c r="F495" s="2" t="s">
        <v>113</v>
      </c>
      <c r="G495" s="2">
        <v>0</v>
      </c>
      <c r="H495" s="4" t="str">
        <f>VLOOKUP(tblSale[[#This Row],[Mã SP]],tblData[#All],2,0)</f>
        <v>Sản phẩm 27</v>
      </c>
      <c r="I495" s="4" t="str">
        <f>VLOOKUP(tblSale[[#This Row],[Mã SP]],tblData[#All],3,0)</f>
        <v>Danh Mục 04</v>
      </c>
      <c r="J495" s="4" t="str">
        <f>VLOOKUP(tblSale[[#This Row],[Mã SP]],tblData[#All],4,0)</f>
        <v>Cái</v>
      </c>
      <c r="K495" s="4">
        <f>VLOOKUP(tblSale[[#This Row],[Mã SP]],tblData[#All],5,0)</f>
        <v>48</v>
      </c>
      <c r="L495" s="4">
        <f>VLOOKUP(tblSale[[#This Row],[Mã SP]],tblData[#All],6,0)</f>
        <v>55.120000000000005</v>
      </c>
      <c r="M495" s="6">
        <f>tblSale[[#This Row],[Số Lượng]]*tblSale[[#This Row],[Giá Mua]]</f>
        <v>480</v>
      </c>
      <c r="N495" s="6">
        <f>tblSale[[#This Row],[Số Lượng]]*tblSale[[#This Row],[Giá Bán]]*(100%-tblSale[[#This Row],[% Giảm Giá]])</f>
        <v>551.20000000000005</v>
      </c>
      <c r="O495" s="6">
        <f>DAY(tblSale[[#This Row],[Ngày]])</f>
        <v>13</v>
      </c>
      <c r="P495" s="6" t="str">
        <f>TEXT(tblSale[[#This Row],[Ngày]],"MMM")</f>
        <v>Nov</v>
      </c>
      <c r="Q495" s="6">
        <f>YEAR(tblSale[[#This Row],[Ngày]])</f>
        <v>2024</v>
      </c>
    </row>
    <row r="496" spans="2:17" ht="14.25" customHeight="1" x14ac:dyDescent="0.25">
      <c r="B496" s="3">
        <v>45610</v>
      </c>
      <c r="C496" s="2" t="s">
        <v>10</v>
      </c>
      <c r="D496" s="2">
        <v>1</v>
      </c>
      <c r="E496" s="2" t="s">
        <v>114</v>
      </c>
      <c r="F496" s="2" t="s">
        <v>113</v>
      </c>
      <c r="G496" s="2">
        <v>0</v>
      </c>
      <c r="H496" s="4" t="str">
        <f>VLOOKUP(tblSale[[#This Row],[Mã SP]],tblData[#All],2,0)</f>
        <v>Sản phẩm 02</v>
      </c>
      <c r="I496" s="4" t="str">
        <f>VLOOKUP(tblSale[[#This Row],[Mã SP]],tblData[#All],3,0)</f>
        <v>Danh Mục 01</v>
      </c>
      <c r="J496" s="4" t="str">
        <f>VLOOKUP(tblSale[[#This Row],[Mã SP]],tblData[#All],4,0)</f>
        <v>Kg</v>
      </c>
      <c r="K496" s="4">
        <f>VLOOKUP(tblSale[[#This Row],[Mã SP]],tblData[#All],5,0)</f>
        <v>104</v>
      </c>
      <c r="L496" s="4">
        <f>VLOOKUP(tblSale[[#This Row],[Mã SP]],tblData[#All],6,0)</f>
        <v>138.80000000000001</v>
      </c>
      <c r="M496" s="6">
        <f>tblSale[[#This Row],[Số Lượng]]*tblSale[[#This Row],[Giá Mua]]</f>
        <v>104</v>
      </c>
      <c r="N496" s="6">
        <f>tblSale[[#This Row],[Số Lượng]]*tblSale[[#This Row],[Giá Bán]]*(100%-tblSale[[#This Row],[% Giảm Giá]])</f>
        <v>138.80000000000001</v>
      </c>
      <c r="O496" s="6">
        <f>DAY(tblSale[[#This Row],[Ngày]])</f>
        <v>14</v>
      </c>
      <c r="P496" s="6" t="str">
        <f>TEXT(tblSale[[#This Row],[Ngày]],"MMM")</f>
        <v>Nov</v>
      </c>
      <c r="Q496" s="6">
        <f>YEAR(tblSale[[#This Row],[Ngày]])</f>
        <v>2024</v>
      </c>
    </row>
    <row r="497" spans="2:17" ht="14.25" customHeight="1" x14ac:dyDescent="0.25">
      <c r="B497" s="3">
        <v>45611</v>
      </c>
      <c r="C497" s="2" t="s">
        <v>34</v>
      </c>
      <c r="D497" s="2">
        <v>14</v>
      </c>
      <c r="E497" s="2" t="s">
        <v>114</v>
      </c>
      <c r="F497" s="2" t="s">
        <v>113</v>
      </c>
      <c r="G497" s="2">
        <v>0</v>
      </c>
      <c r="H497" s="4" t="str">
        <f>VLOOKUP(tblSale[[#This Row],[Mã SP]],tblData[#All],2,0)</f>
        <v>Sản phẩm 12</v>
      </c>
      <c r="I497" s="4" t="str">
        <f>VLOOKUP(tblSale[[#This Row],[Mã SP]],tblData[#All],3,0)</f>
        <v>Danh Mục 02</v>
      </c>
      <c r="J497" s="4" t="str">
        <f>VLOOKUP(tblSale[[#This Row],[Mã SP]],tblData[#All],4,0)</f>
        <v>Kg</v>
      </c>
      <c r="K497" s="4">
        <f>VLOOKUP(tblSale[[#This Row],[Mã SP]],tblData[#All],5,0)</f>
        <v>76</v>
      </c>
      <c r="L497" s="4">
        <f>VLOOKUP(tblSale[[#This Row],[Mã SP]],tblData[#All],6,0)</f>
        <v>94.17</v>
      </c>
      <c r="M497" s="6">
        <f>tblSale[[#This Row],[Số Lượng]]*tblSale[[#This Row],[Giá Mua]]</f>
        <v>1064</v>
      </c>
      <c r="N497" s="6">
        <f>tblSale[[#This Row],[Số Lượng]]*tblSale[[#This Row],[Giá Bán]]*(100%-tblSale[[#This Row],[% Giảm Giá]])</f>
        <v>1318.38</v>
      </c>
      <c r="O497" s="6">
        <f>DAY(tblSale[[#This Row],[Ngày]])</f>
        <v>15</v>
      </c>
      <c r="P497" s="6" t="str">
        <f>TEXT(tblSale[[#This Row],[Ngày]],"MMM")</f>
        <v>Nov</v>
      </c>
      <c r="Q497" s="6">
        <f>YEAR(tblSale[[#This Row],[Ngày]])</f>
        <v>2024</v>
      </c>
    </row>
    <row r="498" spans="2:17" ht="14.25" customHeight="1" x14ac:dyDescent="0.25">
      <c r="B498" s="3">
        <v>45612</v>
      </c>
      <c r="C498" s="2" t="s">
        <v>44</v>
      </c>
      <c r="D498" s="2">
        <v>8</v>
      </c>
      <c r="E498" s="2" t="s">
        <v>112</v>
      </c>
      <c r="F498" s="2" t="s">
        <v>111</v>
      </c>
      <c r="G498" s="2">
        <v>0</v>
      </c>
      <c r="H498" s="4" t="str">
        <f>VLOOKUP(tblSale[[#This Row],[Mã SP]],tblData[#All],2,0)</f>
        <v>Sản phẩm 17</v>
      </c>
      <c r="I498" s="4" t="str">
        <f>VLOOKUP(tblSale[[#This Row],[Mã SP]],tblData[#All],3,0)</f>
        <v>Danh Mục 02</v>
      </c>
      <c r="J498" s="4" t="str">
        <f>VLOOKUP(tblSale[[#This Row],[Mã SP]],tblData[#All],4,0)</f>
        <v>Chiếc</v>
      </c>
      <c r="K498" s="4">
        <f>VLOOKUP(tblSale[[#This Row],[Mã SP]],tblData[#All],5,0)</f>
        <v>133</v>
      </c>
      <c r="L498" s="4">
        <f>VLOOKUP(tblSale[[#This Row],[Mã SP]],tblData[#All],6,0)</f>
        <v>158.78</v>
      </c>
      <c r="M498" s="6">
        <f>tblSale[[#This Row],[Số Lượng]]*tblSale[[#This Row],[Giá Mua]]</f>
        <v>1064</v>
      </c>
      <c r="N498" s="6">
        <f>tblSale[[#This Row],[Số Lượng]]*tblSale[[#This Row],[Giá Bán]]*(100%-tblSale[[#This Row],[% Giảm Giá]])</f>
        <v>1270.24</v>
      </c>
      <c r="O498" s="6">
        <f>DAY(tblSale[[#This Row],[Ngày]])</f>
        <v>16</v>
      </c>
      <c r="P498" s="6" t="str">
        <f>TEXT(tblSale[[#This Row],[Ngày]],"MMM")</f>
        <v>Nov</v>
      </c>
      <c r="Q498" s="6">
        <f>YEAR(tblSale[[#This Row],[Ngày]])</f>
        <v>2024</v>
      </c>
    </row>
    <row r="499" spans="2:17" ht="14.25" customHeight="1" x14ac:dyDescent="0.25">
      <c r="B499" s="3">
        <v>45614</v>
      </c>
      <c r="C499" s="2" t="s">
        <v>80</v>
      </c>
      <c r="D499" s="2">
        <v>8</v>
      </c>
      <c r="E499" s="2" t="s">
        <v>114</v>
      </c>
      <c r="F499" s="2" t="s">
        <v>113</v>
      </c>
      <c r="G499" s="2">
        <v>0</v>
      </c>
      <c r="H499" s="4" t="str">
        <f>VLOOKUP(tblSale[[#This Row],[Mã SP]],tblData[#All],2,0)</f>
        <v>Sản phẩm 34</v>
      </c>
      <c r="I499" s="4" t="str">
        <f>VLOOKUP(tblSale[[#This Row],[Mã SP]],tblData[#All],3,0)</f>
        <v>Danh Mục 04</v>
      </c>
      <c r="J499" s="4" t="str">
        <f>VLOOKUP(tblSale[[#This Row],[Mã SP]],tblData[#All],4,0)</f>
        <v>Cái</v>
      </c>
      <c r="K499" s="4">
        <f>VLOOKUP(tblSale[[#This Row],[Mã SP]],tblData[#All],5,0)</f>
        <v>57</v>
      </c>
      <c r="L499" s="4">
        <f>VLOOKUP(tblSale[[#This Row],[Mã SP]],tblData[#All],6,0)</f>
        <v>56.3</v>
      </c>
      <c r="M499" s="6">
        <f>tblSale[[#This Row],[Số Lượng]]*tblSale[[#This Row],[Giá Mua]]</f>
        <v>456</v>
      </c>
      <c r="N499" s="6">
        <f>tblSale[[#This Row],[Số Lượng]]*tblSale[[#This Row],[Giá Bán]]*(100%-tblSale[[#This Row],[% Giảm Giá]])</f>
        <v>450.4</v>
      </c>
      <c r="O499" s="6">
        <f>DAY(tblSale[[#This Row],[Ngày]])</f>
        <v>18</v>
      </c>
      <c r="P499" s="6" t="str">
        <f>TEXT(tblSale[[#This Row],[Ngày]],"MMM")</f>
        <v>Nov</v>
      </c>
      <c r="Q499" s="6">
        <f>YEAR(tblSale[[#This Row],[Ngày]])</f>
        <v>2024</v>
      </c>
    </row>
    <row r="500" spans="2:17" ht="14.25" customHeight="1" x14ac:dyDescent="0.25">
      <c r="B500" s="3">
        <v>45617</v>
      </c>
      <c r="C500" s="2" t="s">
        <v>50</v>
      </c>
      <c r="D500" s="2">
        <v>6</v>
      </c>
      <c r="E500" s="2" t="s">
        <v>114</v>
      </c>
      <c r="F500" s="2" t="s">
        <v>113</v>
      </c>
      <c r="G500" s="2">
        <v>0</v>
      </c>
      <c r="H500" s="4" t="str">
        <f>VLOOKUP(tblSale[[#This Row],[Mã SP]],tblData[#All],2,0)</f>
        <v>Sản phẩm 20</v>
      </c>
      <c r="I500" s="4" t="str">
        <f>VLOOKUP(tblSale[[#This Row],[Mã SP]],tblData[#All],3,0)</f>
        <v>Danh Mục 03</v>
      </c>
      <c r="J500" s="4" t="str">
        <f>VLOOKUP(tblSale[[#This Row],[Mã SP]],tblData[#All],4,0)</f>
        <v>Cái</v>
      </c>
      <c r="K500" s="4">
        <f>VLOOKUP(tblSale[[#This Row],[Mã SP]],tblData[#All],5,0)</f>
        <v>64</v>
      </c>
      <c r="L500" s="4">
        <f>VLOOKUP(tblSale[[#This Row],[Mã SP]],tblData[#All],6,0)</f>
        <v>77.25</v>
      </c>
      <c r="M500" s="6">
        <f>tblSale[[#This Row],[Số Lượng]]*tblSale[[#This Row],[Giá Mua]]</f>
        <v>384</v>
      </c>
      <c r="N500" s="6">
        <f>tblSale[[#This Row],[Số Lượng]]*tblSale[[#This Row],[Giá Bán]]*(100%-tblSale[[#This Row],[% Giảm Giá]])</f>
        <v>463.5</v>
      </c>
      <c r="O500" s="6">
        <f>DAY(tblSale[[#This Row],[Ngày]])</f>
        <v>21</v>
      </c>
      <c r="P500" s="6" t="str">
        <f>TEXT(tblSale[[#This Row],[Ngày]],"MMM")</f>
        <v>Nov</v>
      </c>
      <c r="Q500" s="6">
        <f>YEAR(tblSale[[#This Row],[Ngày]])</f>
        <v>2024</v>
      </c>
    </row>
    <row r="501" spans="2:17" ht="14.25" customHeight="1" x14ac:dyDescent="0.25">
      <c r="B501" s="3">
        <v>45619</v>
      </c>
      <c r="C501" s="2" t="s">
        <v>84</v>
      </c>
      <c r="D501" s="2">
        <v>12</v>
      </c>
      <c r="E501" s="2" t="s">
        <v>112</v>
      </c>
      <c r="F501" s="2" t="s">
        <v>111</v>
      </c>
      <c r="G501" s="2">
        <v>0</v>
      </c>
      <c r="H501" s="4" t="str">
        <f>VLOOKUP(tblSale[[#This Row],[Mã SP]],tblData[#All],2,0)</f>
        <v>Sản phẩm 36</v>
      </c>
      <c r="I501" s="4" t="str">
        <f>VLOOKUP(tblSale[[#This Row],[Mã SP]],tblData[#All],3,0)</f>
        <v>Danh Mục 04</v>
      </c>
      <c r="J501" s="4" t="str">
        <f>VLOOKUP(tblSale[[#This Row],[Mã SP]],tblData[#All],4,0)</f>
        <v>Kg</v>
      </c>
      <c r="K501" s="4">
        <f>VLOOKUP(tblSale[[#This Row],[Mã SP]],tblData[#All],5,0)</f>
        <v>86</v>
      </c>
      <c r="L501" s="4">
        <f>VLOOKUP(tblSale[[#This Row],[Mã SP]],tblData[#All],6,0)</f>
        <v>98.3</v>
      </c>
      <c r="M501" s="6">
        <f>tblSale[[#This Row],[Số Lượng]]*tblSale[[#This Row],[Giá Mua]]</f>
        <v>1032</v>
      </c>
      <c r="N501" s="6">
        <f>tblSale[[#This Row],[Số Lượng]]*tblSale[[#This Row],[Giá Bán]]*(100%-tblSale[[#This Row],[% Giảm Giá]])</f>
        <v>1179.5999999999999</v>
      </c>
      <c r="O501" s="6">
        <f>DAY(tblSale[[#This Row],[Ngày]])</f>
        <v>23</v>
      </c>
      <c r="P501" s="6" t="str">
        <f>TEXT(tblSale[[#This Row],[Ngày]],"MMM")</f>
        <v>Nov</v>
      </c>
      <c r="Q501" s="6">
        <f>YEAR(tblSale[[#This Row],[Ngày]])</f>
        <v>2024</v>
      </c>
    </row>
    <row r="502" spans="2:17" ht="14.25" customHeight="1" x14ac:dyDescent="0.25">
      <c r="B502" s="3">
        <v>45621</v>
      </c>
      <c r="C502" s="2" t="s">
        <v>14</v>
      </c>
      <c r="D502" s="2">
        <v>5</v>
      </c>
      <c r="E502" s="2" t="s">
        <v>114</v>
      </c>
      <c r="F502" s="2" t="s">
        <v>113</v>
      </c>
      <c r="G502" s="2">
        <v>0</v>
      </c>
      <c r="H502" s="4" t="str">
        <f>VLOOKUP(tblSale[[#This Row],[Mã SP]],tblData[#All],2,0)</f>
        <v>Sản phẩm 04</v>
      </c>
      <c r="I502" s="4" t="str">
        <f>VLOOKUP(tblSale[[#This Row],[Mã SP]],tblData[#All],3,0)</f>
        <v>Danh Mục 01</v>
      </c>
      <c r="J502" s="4" t="str">
        <f>VLOOKUP(tblSale[[#This Row],[Mã SP]],tblData[#All],4,0)</f>
        <v>Cái</v>
      </c>
      <c r="K502" s="4">
        <f>VLOOKUP(tblSale[[#This Row],[Mã SP]],tblData[#All],5,0)</f>
        <v>42</v>
      </c>
      <c r="L502" s="4">
        <f>VLOOKUP(tblSale[[#This Row],[Mã SP]],tblData[#All],6,0)</f>
        <v>47.84</v>
      </c>
      <c r="M502" s="6">
        <f>tblSale[[#This Row],[Số Lượng]]*tblSale[[#This Row],[Giá Mua]]</f>
        <v>210</v>
      </c>
      <c r="N502" s="6">
        <f>tblSale[[#This Row],[Số Lượng]]*tblSale[[#This Row],[Giá Bán]]*(100%-tblSale[[#This Row],[% Giảm Giá]])</f>
        <v>239.20000000000002</v>
      </c>
      <c r="O502" s="6">
        <f>DAY(tblSale[[#This Row],[Ngày]])</f>
        <v>25</v>
      </c>
      <c r="P502" s="6" t="str">
        <f>TEXT(tblSale[[#This Row],[Ngày]],"MMM")</f>
        <v>Nov</v>
      </c>
      <c r="Q502" s="6">
        <f>YEAR(tblSale[[#This Row],[Ngày]])</f>
        <v>2024</v>
      </c>
    </row>
    <row r="503" spans="2:17" ht="14.25" customHeight="1" x14ac:dyDescent="0.25">
      <c r="B503" s="3">
        <v>45622</v>
      </c>
      <c r="C503" s="2" t="s">
        <v>76</v>
      </c>
      <c r="D503" s="2">
        <v>5</v>
      </c>
      <c r="E503" s="2" t="s">
        <v>114</v>
      </c>
      <c r="F503" s="2" t="s">
        <v>111</v>
      </c>
      <c r="G503" s="2">
        <v>0</v>
      </c>
      <c r="H503" s="4" t="str">
        <f>VLOOKUP(tblSale[[#This Row],[Mã SP]],tblData[#All],2,0)</f>
        <v>Sản phẩm 32</v>
      </c>
      <c r="I503" s="4" t="str">
        <f>VLOOKUP(tblSale[[#This Row],[Mã SP]],tblData[#All],3,0)</f>
        <v>Danh Mục 04</v>
      </c>
      <c r="J503" s="4" t="str">
        <f>VLOOKUP(tblSale[[#This Row],[Mã SP]],tblData[#All],4,0)</f>
        <v>Kg</v>
      </c>
      <c r="K503" s="4">
        <f>VLOOKUP(tblSale[[#This Row],[Mã SP]],tblData[#All],5,0)</f>
        <v>88</v>
      </c>
      <c r="L503" s="4">
        <f>VLOOKUP(tblSale[[#This Row],[Mã SP]],tblData[#All],6,0)</f>
        <v>118.48</v>
      </c>
      <c r="M503" s="6">
        <f>tblSale[[#This Row],[Số Lượng]]*tblSale[[#This Row],[Giá Mua]]</f>
        <v>440</v>
      </c>
      <c r="N503" s="6">
        <f>tblSale[[#This Row],[Số Lượng]]*tblSale[[#This Row],[Giá Bán]]*(100%-tblSale[[#This Row],[% Giảm Giá]])</f>
        <v>592.4</v>
      </c>
      <c r="O503" s="6">
        <f>DAY(tblSale[[#This Row],[Ngày]])</f>
        <v>26</v>
      </c>
      <c r="P503" s="6" t="str">
        <f>TEXT(tblSale[[#This Row],[Ngày]],"MMM")</f>
        <v>Nov</v>
      </c>
      <c r="Q503" s="6">
        <f>YEAR(tblSale[[#This Row],[Ngày]])</f>
        <v>2024</v>
      </c>
    </row>
    <row r="504" spans="2:17" ht="14.25" customHeight="1" x14ac:dyDescent="0.25">
      <c r="B504" s="3">
        <v>45623</v>
      </c>
      <c r="C504" s="2" t="s">
        <v>80</v>
      </c>
      <c r="D504" s="2">
        <v>15</v>
      </c>
      <c r="E504" s="2" t="s">
        <v>114</v>
      </c>
      <c r="F504" s="2" t="s">
        <v>111</v>
      </c>
      <c r="G504" s="2">
        <v>0</v>
      </c>
      <c r="H504" s="4" t="str">
        <f>VLOOKUP(tblSale[[#This Row],[Mã SP]],tblData[#All],2,0)</f>
        <v>Sản phẩm 34</v>
      </c>
      <c r="I504" s="4" t="str">
        <f>VLOOKUP(tblSale[[#This Row],[Mã SP]],tblData[#All],3,0)</f>
        <v>Danh Mục 04</v>
      </c>
      <c r="J504" s="4" t="str">
        <f>VLOOKUP(tblSale[[#This Row],[Mã SP]],tblData[#All],4,0)</f>
        <v>Cái</v>
      </c>
      <c r="K504" s="4">
        <f>VLOOKUP(tblSale[[#This Row],[Mã SP]],tblData[#All],5,0)</f>
        <v>57</v>
      </c>
      <c r="L504" s="4">
        <f>VLOOKUP(tblSale[[#This Row],[Mã SP]],tblData[#All],6,0)</f>
        <v>56.3</v>
      </c>
      <c r="M504" s="6">
        <f>tblSale[[#This Row],[Số Lượng]]*tblSale[[#This Row],[Giá Mua]]</f>
        <v>855</v>
      </c>
      <c r="N504" s="6">
        <f>tblSale[[#This Row],[Số Lượng]]*tblSale[[#This Row],[Giá Bán]]*(100%-tblSale[[#This Row],[% Giảm Giá]])</f>
        <v>844.5</v>
      </c>
      <c r="O504" s="6">
        <f>DAY(tblSale[[#This Row],[Ngày]])</f>
        <v>27</v>
      </c>
      <c r="P504" s="6" t="str">
        <f>TEXT(tblSale[[#This Row],[Ngày]],"MMM")</f>
        <v>Nov</v>
      </c>
      <c r="Q504" s="6">
        <f>YEAR(tblSale[[#This Row],[Ngày]])</f>
        <v>2024</v>
      </c>
    </row>
    <row r="505" spans="2:17" ht="14.25" customHeight="1" x14ac:dyDescent="0.25">
      <c r="B505" s="3">
        <v>45624</v>
      </c>
      <c r="C505" s="2" t="s">
        <v>74</v>
      </c>
      <c r="D505" s="2">
        <v>8</v>
      </c>
      <c r="E505" s="2" t="s">
        <v>114</v>
      </c>
      <c r="F505" s="2" t="s">
        <v>113</v>
      </c>
      <c r="G505" s="2">
        <v>0</v>
      </c>
      <c r="H505" s="4" t="str">
        <f>VLOOKUP(tblSale[[#This Row],[Mã SP]],tblData[#All],2,0)</f>
        <v>Sản phẩm 31</v>
      </c>
      <c r="I505" s="4" t="str">
        <f>VLOOKUP(tblSale[[#This Row],[Mã SP]],tblData[#All],3,0)</f>
        <v>Danh Mục 04</v>
      </c>
      <c r="J505" s="4" t="str">
        <f>VLOOKUP(tblSale[[#This Row],[Mã SP]],tblData[#All],4,0)</f>
        <v>Kg</v>
      </c>
      <c r="K505" s="4">
        <f>VLOOKUP(tblSale[[#This Row],[Mã SP]],tblData[#All],5,0)</f>
        <v>95</v>
      </c>
      <c r="L505" s="4">
        <f>VLOOKUP(tblSale[[#This Row],[Mã SP]],tblData[#All],6,0)</f>
        <v>106.16</v>
      </c>
      <c r="M505" s="6">
        <f>tblSale[[#This Row],[Số Lượng]]*tblSale[[#This Row],[Giá Mua]]</f>
        <v>760</v>
      </c>
      <c r="N505" s="6">
        <f>tblSale[[#This Row],[Số Lượng]]*tblSale[[#This Row],[Giá Bán]]*(100%-tblSale[[#This Row],[% Giảm Giá]])</f>
        <v>849.28</v>
      </c>
      <c r="O505" s="6">
        <f>DAY(tblSale[[#This Row],[Ngày]])</f>
        <v>28</v>
      </c>
      <c r="P505" s="6" t="str">
        <f>TEXT(tblSale[[#This Row],[Ngày]],"MMM")</f>
        <v>Nov</v>
      </c>
      <c r="Q505" s="6">
        <f>YEAR(tblSale[[#This Row],[Ngày]])</f>
        <v>2024</v>
      </c>
    </row>
    <row r="506" spans="2:17" ht="14.25" customHeight="1" x14ac:dyDescent="0.25">
      <c r="B506" s="3">
        <v>45626</v>
      </c>
      <c r="C506" s="2" t="s">
        <v>40</v>
      </c>
      <c r="D506" s="2">
        <v>2</v>
      </c>
      <c r="E506" s="2" t="s">
        <v>114</v>
      </c>
      <c r="F506" s="2" t="s">
        <v>111</v>
      </c>
      <c r="G506" s="2">
        <v>0</v>
      </c>
      <c r="H506" s="4" t="str">
        <f>VLOOKUP(tblSale[[#This Row],[Mã SP]],tblData[#All],2,0)</f>
        <v>Sản phẩm 15</v>
      </c>
      <c r="I506" s="4" t="str">
        <f>VLOOKUP(tblSale[[#This Row],[Mã SP]],tblData[#All],3,0)</f>
        <v>Danh Mục 02</v>
      </c>
      <c r="J506" s="4" t="str">
        <f>VLOOKUP(tblSale[[#This Row],[Mã SP]],tblData[#All],4,0)</f>
        <v>m</v>
      </c>
      <c r="K506" s="4">
        <f>VLOOKUP(tblSale[[#This Row],[Mã SP]],tblData[#All],5,0)</f>
        <v>12</v>
      </c>
      <c r="L506" s="4">
        <f>VLOOKUP(tblSale[[#This Row],[Mã SP]],tblData[#All],6,0)</f>
        <v>15.719999999999999</v>
      </c>
      <c r="M506" s="6">
        <f>tblSale[[#This Row],[Số Lượng]]*tblSale[[#This Row],[Giá Mua]]</f>
        <v>24</v>
      </c>
      <c r="N506" s="6">
        <f>tblSale[[#This Row],[Số Lượng]]*tblSale[[#This Row],[Giá Bán]]*(100%-tblSale[[#This Row],[% Giảm Giá]])</f>
        <v>31.439999999999998</v>
      </c>
      <c r="O506" s="6">
        <f>DAY(tblSale[[#This Row],[Ngày]])</f>
        <v>30</v>
      </c>
      <c r="P506" s="6" t="str">
        <f>TEXT(tblSale[[#This Row],[Ngày]],"MMM")</f>
        <v>Nov</v>
      </c>
      <c r="Q506" s="6">
        <f>YEAR(tblSale[[#This Row],[Ngày]])</f>
        <v>2024</v>
      </c>
    </row>
    <row r="507" spans="2:17" ht="14.25" customHeight="1" x14ac:dyDescent="0.25">
      <c r="B507" s="3">
        <v>45629</v>
      </c>
      <c r="C507" s="2" t="s">
        <v>68</v>
      </c>
      <c r="D507" s="2">
        <v>5</v>
      </c>
      <c r="E507" s="2" t="s">
        <v>110</v>
      </c>
      <c r="F507" s="2" t="s">
        <v>113</v>
      </c>
      <c r="G507" s="2">
        <v>0</v>
      </c>
      <c r="H507" s="4" t="str">
        <f>VLOOKUP(tblSale[[#This Row],[Mã SP]],tblData[#All],2,0)</f>
        <v>Sản phẩm 28</v>
      </c>
      <c r="I507" s="4" t="str">
        <f>VLOOKUP(tblSale[[#This Row],[Mã SP]],tblData[#All],3,0)</f>
        <v>Danh Mục 04</v>
      </c>
      <c r="J507" s="4" t="str">
        <f>VLOOKUP(tblSale[[#This Row],[Mã SP]],tblData[#All],4,0)</f>
        <v>m</v>
      </c>
      <c r="K507" s="4">
        <f>VLOOKUP(tblSale[[#This Row],[Mã SP]],tblData[#All],5,0)</f>
        <v>37</v>
      </c>
      <c r="L507" s="4">
        <f>VLOOKUP(tblSale[[#This Row],[Mã SP]],tblData[#All],6,0)</f>
        <v>39.81</v>
      </c>
      <c r="M507" s="6">
        <f>tblSale[[#This Row],[Số Lượng]]*tblSale[[#This Row],[Giá Mua]]</f>
        <v>185</v>
      </c>
      <c r="N507" s="6">
        <f>tblSale[[#This Row],[Số Lượng]]*tblSale[[#This Row],[Giá Bán]]*(100%-tblSale[[#This Row],[% Giảm Giá]])</f>
        <v>199.05</v>
      </c>
      <c r="O507" s="6">
        <f>DAY(tblSale[[#This Row],[Ngày]])</f>
        <v>3</v>
      </c>
      <c r="P507" s="6" t="str">
        <f>TEXT(tblSale[[#This Row],[Ngày]],"MMM")</f>
        <v>Dec</v>
      </c>
      <c r="Q507" s="6">
        <f>YEAR(tblSale[[#This Row],[Ngày]])</f>
        <v>2024</v>
      </c>
    </row>
    <row r="508" spans="2:17" ht="14.25" customHeight="1" x14ac:dyDescent="0.25">
      <c r="B508" s="3">
        <v>45630</v>
      </c>
      <c r="C508" s="2" t="s">
        <v>63</v>
      </c>
      <c r="D508" s="2">
        <v>10</v>
      </c>
      <c r="E508" s="2" t="s">
        <v>114</v>
      </c>
      <c r="F508" s="2" t="s">
        <v>113</v>
      </c>
      <c r="G508" s="2">
        <v>0</v>
      </c>
      <c r="H508" s="4" t="str">
        <f>VLOOKUP(tblSale[[#This Row],[Mã SP]],tblData[#All],2,0)</f>
        <v>Sản phẩm 26</v>
      </c>
      <c r="I508" s="4" t="str">
        <f>VLOOKUP(tblSale[[#This Row],[Mã SP]],tblData[#All],3,0)</f>
        <v>Danh Mục 04</v>
      </c>
      <c r="J508" s="4" t="str">
        <f>VLOOKUP(tblSale[[#This Row],[Mã SP]],tblData[#All],4,0)</f>
        <v>m</v>
      </c>
      <c r="K508" s="4">
        <f>VLOOKUP(tblSale[[#This Row],[Mã SP]],tblData[#All],5,0)</f>
        <v>18</v>
      </c>
      <c r="L508" s="4">
        <f>VLOOKUP(tblSale[[#This Row],[Mã SP]],tblData[#All],6,0)</f>
        <v>24.66</v>
      </c>
      <c r="M508" s="6">
        <f>tblSale[[#This Row],[Số Lượng]]*tblSale[[#This Row],[Giá Mua]]</f>
        <v>180</v>
      </c>
      <c r="N508" s="6">
        <f>tblSale[[#This Row],[Số Lượng]]*tblSale[[#This Row],[Giá Bán]]*(100%-tblSale[[#This Row],[% Giảm Giá]])</f>
        <v>246.6</v>
      </c>
      <c r="O508" s="6">
        <f>DAY(tblSale[[#This Row],[Ngày]])</f>
        <v>4</v>
      </c>
      <c r="P508" s="6" t="str">
        <f>TEXT(tblSale[[#This Row],[Ngày]],"MMM")</f>
        <v>Dec</v>
      </c>
      <c r="Q508" s="6">
        <f>YEAR(tblSale[[#This Row],[Ngày]])</f>
        <v>2024</v>
      </c>
    </row>
    <row r="509" spans="2:17" ht="14.25" customHeight="1" x14ac:dyDescent="0.25">
      <c r="B509" s="3">
        <v>45630</v>
      </c>
      <c r="C509" s="2" t="s">
        <v>101</v>
      </c>
      <c r="D509" s="2">
        <v>15</v>
      </c>
      <c r="E509" s="2" t="s">
        <v>114</v>
      </c>
      <c r="F509" s="2" t="s">
        <v>113</v>
      </c>
      <c r="G509" s="2">
        <v>0</v>
      </c>
      <c r="H509" s="4" t="str">
        <f>VLOOKUP(tblSale[[#This Row],[Mã SP]],tblData[#All],2,0)</f>
        <v>Sản phẩm 44</v>
      </c>
      <c r="I509" s="4" t="str">
        <f>VLOOKUP(tblSale[[#This Row],[Mã SP]],tblData[#All],3,0)</f>
        <v>Danh Mục 05</v>
      </c>
      <c r="J509" s="4" t="str">
        <f>VLOOKUP(tblSale[[#This Row],[Mã SP]],tblData[#All],4,0)</f>
        <v>Kg</v>
      </c>
      <c r="K509" s="4">
        <f>VLOOKUP(tblSale[[#This Row],[Mã SP]],tblData[#All],5,0)</f>
        <v>76</v>
      </c>
      <c r="L509" s="4">
        <f>VLOOKUP(tblSale[[#This Row],[Mã SP]],tblData[#All],6,0)</f>
        <v>83.08</v>
      </c>
      <c r="M509" s="6">
        <f>tblSale[[#This Row],[Số Lượng]]*tblSale[[#This Row],[Giá Mua]]</f>
        <v>1140</v>
      </c>
      <c r="N509" s="6">
        <f>tblSale[[#This Row],[Số Lượng]]*tblSale[[#This Row],[Giá Bán]]*(100%-tblSale[[#This Row],[% Giảm Giá]])</f>
        <v>1246.2</v>
      </c>
      <c r="O509" s="6">
        <f>DAY(tblSale[[#This Row],[Ngày]])</f>
        <v>4</v>
      </c>
      <c r="P509" s="6" t="str">
        <f>TEXT(tblSale[[#This Row],[Ngày]],"MMM")</f>
        <v>Dec</v>
      </c>
      <c r="Q509" s="6">
        <f>YEAR(tblSale[[#This Row],[Ngày]])</f>
        <v>2024</v>
      </c>
    </row>
    <row r="510" spans="2:17" ht="14.25" customHeight="1" x14ac:dyDescent="0.25">
      <c r="B510" s="3">
        <v>45633</v>
      </c>
      <c r="C510" s="2" t="s">
        <v>89</v>
      </c>
      <c r="D510" s="2">
        <v>12</v>
      </c>
      <c r="E510" s="2" t="s">
        <v>114</v>
      </c>
      <c r="F510" s="2" t="s">
        <v>113</v>
      </c>
      <c r="G510" s="2">
        <v>0</v>
      </c>
      <c r="H510" s="4" t="str">
        <f>VLOOKUP(tblSale[[#This Row],[Mã SP]],tblData[#All],2,0)</f>
        <v>Sản phẩm 38</v>
      </c>
      <c r="I510" s="4" t="str">
        <f>VLOOKUP(tblSale[[#This Row],[Mã SP]],tblData[#All],3,0)</f>
        <v>Danh Mục 05</v>
      </c>
      <c r="J510" s="4" t="str">
        <f>VLOOKUP(tblSale[[#This Row],[Mã SP]],tblData[#All],4,0)</f>
        <v>Kg</v>
      </c>
      <c r="K510" s="4">
        <f>VLOOKUP(tblSale[[#This Row],[Mã SP]],tblData[#All],5,0)</f>
        <v>75</v>
      </c>
      <c r="L510" s="4">
        <f>VLOOKUP(tblSale[[#This Row],[Mã SP]],tblData[#All],6,0)</f>
        <v>81.92</v>
      </c>
      <c r="M510" s="6">
        <f>tblSale[[#This Row],[Số Lượng]]*tblSale[[#This Row],[Giá Mua]]</f>
        <v>900</v>
      </c>
      <c r="N510" s="6">
        <f>tblSale[[#This Row],[Số Lượng]]*tblSale[[#This Row],[Giá Bán]]*(100%-tblSale[[#This Row],[% Giảm Giá]])</f>
        <v>983.04</v>
      </c>
      <c r="O510" s="6">
        <f>DAY(tblSale[[#This Row],[Ngày]])</f>
        <v>7</v>
      </c>
      <c r="P510" s="6" t="str">
        <f>TEXT(tblSale[[#This Row],[Ngày]],"MMM")</f>
        <v>Dec</v>
      </c>
      <c r="Q510" s="6">
        <f>YEAR(tblSale[[#This Row],[Ngày]])</f>
        <v>2024</v>
      </c>
    </row>
    <row r="511" spans="2:17" ht="14.25" customHeight="1" x14ac:dyDescent="0.25">
      <c r="B511" s="3">
        <v>45633</v>
      </c>
      <c r="C511" s="2" t="s">
        <v>42</v>
      </c>
      <c r="D511" s="2">
        <v>13</v>
      </c>
      <c r="E511" s="2" t="s">
        <v>114</v>
      </c>
      <c r="F511" s="2" t="s">
        <v>111</v>
      </c>
      <c r="G511" s="2">
        <v>0</v>
      </c>
      <c r="H511" s="4" t="str">
        <f>VLOOKUP(tblSale[[#This Row],[Mã SP]],tblData[#All],2,0)</f>
        <v>Sản phẩm 16</v>
      </c>
      <c r="I511" s="4" t="str">
        <f>VLOOKUP(tblSale[[#This Row],[Mã SP]],tblData[#All],3,0)</f>
        <v>Danh Mục 02</v>
      </c>
      <c r="J511" s="4" t="str">
        <f>VLOOKUP(tblSale[[#This Row],[Mã SP]],tblData[#All],4,0)</f>
        <v>m</v>
      </c>
      <c r="K511" s="4">
        <f>VLOOKUP(tblSale[[#This Row],[Mã SP]],tblData[#All],5,0)</f>
        <v>13</v>
      </c>
      <c r="L511" s="4">
        <f>VLOOKUP(tblSale[[#This Row],[Mã SP]],tblData[#All],6,0)</f>
        <v>16.64</v>
      </c>
      <c r="M511" s="6">
        <f>tblSale[[#This Row],[Số Lượng]]*tblSale[[#This Row],[Giá Mua]]</f>
        <v>169</v>
      </c>
      <c r="N511" s="6">
        <f>tblSale[[#This Row],[Số Lượng]]*tblSale[[#This Row],[Giá Bán]]*(100%-tblSale[[#This Row],[% Giảm Giá]])</f>
        <v>216.32</v>
      </c>
      <c r="O511" s="6">
        <f>DAY(tblSale[[#This Row],[Ngày]])</f>
        <v>7</v>
      </c>
      <c r="P511" s="6" t="str">
        <f>TEXT(tblSale[[#This Row],[Ngày]],"MMM")</f>
        <v>Dec</v>
      </c>
      <c r="Q511" s="6">
        <f>YEAR(tblSale[[#This Row],[Ngày]])</f>
        <v>2024</v>
      </c>
    </row>
    <row r="512" spans="2:17" ht="14.25" customHeight="1" x14ac:dyDescent="0.25">
      <c r="B512" s="3">
        <v>45633</v>
      </c>
      <c r="C512" s="2" t="s">
        <v>89</v>
      </c>
      <c r="D512" s="2">
        <v>5</v>
      </c>
      <c r="E512" s="2" t="s">
        <v>114</v>
      </c>
      <c r="F512" s="2" t="s">
        <v>113</v>
      </c>
      <c r="G512" s="2">
        <v>0</v>
      </c>
      <c r="H512" s="4" t="str">
        <f>VLOOKUP(tblSale[[#This Row],[Mã SP]],tblData[#All],2,0)</f>
        <v>Sản phẩm 38</v>
      </c>
      <c r="I512" s="4" t="str">
        <f>VLOOKUP(tblSale[[#This Row],[Mã SP]],tblData[#All],3,0)</f>
        <v>Danh Mục 05</v>
      </c>
      <c r="J512" s="4" t="str">
        <f>VLOOKUP(tblSale[[#This Row],[Mã SP]],tblData[#All],4,0)</f>
        <v>Kg</v>
      </c>
      <c r="K512" s="4">
        <f>VLOOKUP(tblSale[[#This Row],[Mã SP]],tblData[#All],5,0)</f>
        <v>75</v>
      </c>
      <c r="L512" s="4">
        <f>VLOOKUP(tblSale[[#This Row],[Mã SP]],tblData[#All],6,0)</f>
        <v>81.92</v>
      </c>
      <c r="M512" s="6">
        <f>tblSale[[#This Row],[Số Lượng]]*tblSale[[#This Row],[Giá Mua]]</f>
        <v>375</v>
      </c>
      <c r="N512" s="6">
        <f>tblSale[[#This Row],[Số Lượng]]*tblSale[[#This Row],[Giá Bán]]*(100%-tblSale[[#This Row],[% Giảm Giá]])</f>
        <v>409.6</v>
      </c>
      <c r="O512" s="6">
        <f>DAY(tblSale[[#This Row],[Ngày]])</f>
        <v>7</v>
      </c>
      <c r="P512" s="6" t="str">
        <f>TEXT(tblSale[[#This Row],[Ngày]],"MMM")</f>
        <v>Dec</v>
      </c>
      <c r="Q512" s="6">
        <f>YEAR(tblSale[[#This Row],[Ngày]])</f>
        <v>2024</v>
      </c>
    </row>
    <row r="513" spans="2:17" ht="14.25" customHeight="1" x14ac:dyDescent="0.25">
      <c r="B513" s="3">
        <v>45637</v>
      </c>
      <c r="C513" s="2" t="s">
        <v>66</v>
      </c>
      <c r="D513" s="2">
        <v>5</v>
      </c>
      <c r="E513" s="2" t="s">
        <v>114</v>
      </c>
      <c r="F513" s="2" t="s">
        <v>111</v>
      </c>
      <c r="G513" s="2">
        <v>0</v>
      </c>
      <c r="H513" s="4" t="str">
        <f>VLOOKUP(tblSale[[#This Row],[Mã SP]],tblData[#All],2,0)</f>
        <v>Sản phẩm 27</v>
      </c>
      <c r="I513" s="4" t="str">
        <f>VLOOKUP(tblSale[[#This Row],[Mã SP]],tblData[#All],3,0)</f>
        <v>Danh Mục 04</v>
      </c>
      <c r="J513" s="4" t="str">
        <f>VLOOKUP(tblSale[[#This Row],[Mã SP]],tblData[#All],4,0)</f>
        <v>Cái</v>
      </c>
      <c r="K513" s="4">
        <f>VLOOKUP(tblSale[[#This Row],[Mã SP]],tblData[#All],5,0)</f>
        <v>48</v>
      </c>
      <c r="L513" s="4">
        <f>VLOOKUP(tblSale[[#This Row],[Mã SP]],tblData[#All],6,0)</f>
        <v>55.120000000000005</v>
      </c>
      <c r="M513" s="6">
        <f>tblSale[[#This Row],[Số Lượng]]*tblSale[[#This Row],[Giá Mua]]</f>
        <v>240</v>
      </c>
      <c r="N513" s="6">
        <f>tblSale[[#This Row],[Số Lượng]]*tblSale[[#This Row],[Giá Bán]]*(100%-tblSale[[#This Row],[% Giảm Giá]])</f>
        <v>275.60000000000002</v>
      </c>
      <c r="O513" s="6">
        <f>DAY(tblSale[[#This Row],[Ngày]])</f>
        <v>11</v>
      </c>
      <c r="P513" s="6" t="str">
        <f>TEXT(tblSale[[#This Row],[Ngày]],"MMM")</f>
        <v>Dec</v>
      </c>
      <c r="Q513" s="6">
        <f>YEAR(tblSale[[#This Row],[Ngày]])</f>
        <v>2024</v>
      </c>
    </row>
    <row r="514" spans="2:17" ht="14.25" customHeight="1" x14ac:dyDescent="0.25">
      <c r="B514" s="3">
        <v>45637</v>
      </c>
      <c r="C514" s="2" t="s">
        <v>36</v>
      </c>
      <c r="D514" s="2">
        <v>9</v>
      </c>
      <c r="E514" s="2" t="s">
        <v>110</v>
      </c>
      <c r="F514" s="2" t="s">
        <v>111</v>
      </c>
      <c r="G514" s="2">
        <v>0</v>
      </c>
      <c r="H514" s="4" t="str">
        <f>VLOOKUP(tblSale[[#This Row],[Mã SP]],tblData[#All],2,0)</f>
        <v>Sản phẩm 13</v>
      </c>
      <c r="I514" s="4" t="str">
        <f>VLOOKUP(tblSale[[#This Row],[Mã SP]],tblData[#All],3,0)</f>
        <v>Danh Mục 02</v>
      </c>
      <c r="J514" s="4" t="str">
        <f>VLOOKUP(tblSale[[#This Row],[Mã SP]],tblData[#All],4,0)</f>
        <v>Kg</v>
      </c>
      <c r="K514" s="4">
        <f>VLOOKUP(tblSale[[#This Row],[Mã SP]],tblData[#All],5,0)</f>
        <v>116</v>
      </c>
      <c r="L514" s="4">
        <f>VLOOKUP(tblSale[[#This Row],[Mã SP]],tblData[#All],6,0)</f>
        <v>120.08</v>
      </c>
      <c r="M514" s="6">
        <f>tblSale[[#This Row],[Số Lượng]]*tblSale[[#This Row],[Giá Mua]]</f>
        <v>1044</v>
      </c>
      <c r="N514" s="6">
        <f>tblSale[[#This Row],[Số Lượng]]*tblSale[[#This Row],[Giá Bán]]*(100%-tblSale[[#This Row],[% Giảm Giá]])</f>
        <v>1080.72</v>
      </c>
      <c r="O514" s="6">
        <f>DAY(tblSale[[#This Row],[Ngày]])</f>
        <v>11</v>
      </c>
      <c r="P514" s="6" t="str">
        <f>TEXT(tblSale[[#This Row],[Ngày]],"MMM")</f>
        <v>Dec</v>
      </c>
      <c r="Q514" s="6">
        <f>YEAR(tblSale[[#This Row],[Ngày]])</f>
        <v>2024</v>
      </c>
    </row>
    <row r="515" spans="2:17" ht="14.25" customHeight="1" x14ac:dyDescent="0.25">
      <c r="B515" s="3">
        <v>45637</v>
      </c>
      <c r="C515" s="2" t="s">
        <v>38</v>
      </c>
      <c r="D515" s="2">
        <v>10</v>
      </c>
      <c r="E515" s="2" t="s">
        <v>112</v>
      </c>
      <c r="F515" s="2" t="s">
        <v>113</v>
      </c>
      <c r="G515" s="2">
        <v>0</v>
      </c>
      <c r="H515" s="4" t="str">
        <f>VLOOKUP(tblSale[[#This Row],[Mã SP]],tblData[#All],2,0)</f>
        <v>Sản phẩm 14</v>
      </c>
      <c r="I515" s="4" t="str">
        <f>VLOOKUP(tblSale[[#This Row],[Mã SP]],tblData[#All],3,0)</f>
        <v>Danh Mục 02</v>
      </c>
      <c r="J515" s="4" t="str">
        <f>VLOOKUP(tblSale[[#This Row],[Mã SP]],tblData[#All],4,0)</f>
        <v>Kg</v>
      </c>
      <c r="K515" s="4">
        <f>VLOOKUP(tblSale[[#This Row],[Mã SP]],tblData[#All],5,0)</f>
        <v>113</v>
      </c>
      <c r="L515" s="4">
        <f>VLOOKUP(tblSale[[#This Row],[Mã SP]],tblData[#All],6,0)</f>
        <v>143.72</v>
      </c>
      <c r="M515" s="6">
        <f>tblSale[[#This Row],[Số Lượng]]*tblSale[[#This Row],[Giá Mua]]</f>
        <v>1130</v>
      </c>
      <c r="N515" s="6">
        <f>tblSale[[#This Row],[Số Lượng]]*tblSale[[#This Row],[Giá Bán]]*(100%-tblSale[[#This Row],[% Giảm Giá]])</f>
        <v>1437.2</v>
      </c>
      <c r="O515" s="6">
        <f>DAY(tblSale[[#This Row],[Ngày]])</f>
        <v>11</v>
      </c>
      <c r="P515" s="6" t="str">
        <f>TEXT(tblSale[[#This Row],[Ngày]],"MMM")</f>
        <v>Dec</v>
      </c>
      <c r="Q515" s="6">
        <f>YEAR(tblSale[[#This Row],[Ngày]])</f>
        <v>2024</v>
      </c>
    </row>
    <row r="516" spans="2:17" ht="14.25" customHeight="1" x14ac:dyDescent="0.25">
      <c r="B516" s="3">
        <v>45638</v>
      </c>
      <c r="C516" s="2" t="s">
        <v>72</v>
      </c>
      <c r="D516" s="2">
        <v>9</v>
      </c>
      <c r="E516" s="2" t="s">
        <v>110</v>
      </c>
      <c r="F516" s="2" t="s">
        <v>113</v>
      </c>
      <c r="G516" s="2">
        <v>0</v>
      </c>
      <c r="H516" s="4" t="str">
        <f>VLOOKUP(tblSale[[#This Row],[Mã SP]],tblData[#All],2,0)</f>
        <v>Sản phẩm 30</v>
      </c>
      <c r="I516" s="4" t="str">
        <f>VLOOKUP(tblSale[[#This Row],[Mã SP]],tblData[#All],3,0)</f>
        <v>Danh Mục 04</v>
      </c>
      <c r="J516" s="4" t="str">
        <f>VLOOKUP(tblSale[[#This Row],[Mã SP]],tblData[#All],4,0)</f>
        <v>Chiếc</v>
      </c>
      <c r="K516" s="4">
        <f>VLOOKUP(tblSale[[#This Row],[Mã SP]],tblData[#All],5,0)</f>
        <v>152</v>
      </c>
      <c r="L516" s="4">
        <f>VLOOKUP(tblSale[[#This Row],[Mã SP]],tblData[#All],6,0)</f>
        <v>199.28</v>
      </c>
      <c r="M516" s="6">
        <f>tblSale[[#This Row],[Số Lượng]]*tblSale[[#This Row],[Giá Mua]]</f>
        <v>1368</v>
      </c>
      <c r="N516" s="6">
        <f>tblSale[[#This Row],[Số Lượng]]*tblSale[[#This Row],[Giá Bán]]*(100%-tblSale[[#This Row],[% Giảm Giá]])</f>
        <v>1793.52</v>
      </c>
      <c r="O516" s="6">
        <f>DAY(tblSale[[#This Row],[Ngày]])</f>
        <v>12</v>
      </c>
      <c r="P516" s="6" t="str">
        <f>TEXT(tblSale[[#This Row],[Ngày]],"MMM")</f>
        <v>Dec</v>
      </c>
      <c r="Q516" s="6">
        <f>YEAR(tblSale[[#This Row],[Ngày]])</f>
        <v>2024</v>
      </c>
    </row>
    <row r="517" spans="2:17" ht="14.25" customHeight="1" x14ac:dyDescent="0.25">
      <c r="B517" s="3">
        <v>45638</v>
      </c>
      <c r="C517" s="2" t="s">
        <v>95</v>
      </c>
      <c r="D517" s="2">
        <v>10</v>
      </c>
      <c r="E517" s="2" t="s">
        <v>110</v>
      </c>
      <c r="F517" s="2" t="s">
        <v>111</v>
      </c>
      <c r="G517" s="2">
        <v>0</v>
      </c>
      <c r="H517" s="4" t="str">
        <f>VLOOKUP(tblSale[[#This Row],[Mã SP]],tblData[#All],2,0)</f>
        <v>Sản phẩm 41</v>
      </c>
      <c r="I517" s="4" t="str">
        <f>VLOOKUP(tblSale[[#This Row],[Mã SP]],tblData[#All],3,0)</f>
        <v>Danh Mục 05</v>
      </c>
      <c r="J517" s="4" t="str">
        <f>VLOOKUP(tblSale[[#This Row],[Mã SP]],tblData[#All],4,0)</f>
        <v>Chiếc</v>
      </c>
      <c r="K517" s="4">
        <f>VLOOKUP(tblSale[[#This Row],[Mã SP]],tblData[#All],5,0)</f>
        <v>133</v>
      </c>
      <c r="L517" s="4">
        <f>VLOOKUP(tblSale[[#This Row],[Mã SP]],tblData[#All],6,0)</f>
        <v>181.88</v>
      </c>
      <c r="M517" s="6">
        <f>tblSale[[#This Row],[Số Lượng]]*tblSale[[#This Row],[Giá Mua]]</f>
        <v>1330</v>
      </c>
      <c r="N517" s="6">
        <f>tblSale[[#This Row],[Số Lượng]]*tblSale[[#This Row],[Giá Bán]]*(100%-tblSale[[#This Row],[% Giảm Giá]])</f>
        <v>1818.8</v>
      </c>
      <c r="O517" s="6">
        <f>DAY(tblSale[[#This Row],[Ngày]])</f>
        <v>12</v>
      </c>
      <c r="P517" s="6" t="str">
        <f>TEXT(tblSale[[#This Row],[Ngày]],"MMM")</f>
        <v>Dec</v>
      </c>
      <c r="Q517" s="6">
        <f>YEAR(tblSale[[#This Row],[Ngày]])</f>
        <v>2024</v>
      </c>
    </row>
    <row r="518" spans="2:17" ht="14.25" customHeight="1" x14ac:dyDescent="0.25">
      <c r="B518" s="3">
        <v>45640</v>
      </c>
      <c r="C518" s="2" t="s">
        <v>17</v>
      </c>
      <c r="D518" s="2">
        <v>4</v>
      </c>
      <c r="E518" s="2" t="s">
        <v>114</v>
      </c>
      <c r="F518" s="2" t="s">
        <v>113</v>
      </c>
      <c r="G518" s="2">
        <v>0</v>
      </c>
      <c r="H518" s="4" t="str">
        <f>VLOOKUP(tblSale[[#This Row],[Mã SP]],tblData[#All],2,0)</f>
        <v>Sản phẩm 05</v>
      </c>
      <c r="I518" s="4" t="str">
        <f>VLOOKUP(tblSale[[#This Row],[Mã SP]],tblData[#All],3,0)</f>
        <v>Danh Mục 01</v>
      </c>
      <c r="J518" s="4" t="str">
        <f>VLOOKUP(tblSale[[#This Row],[Mã SP]],tblData[#All],4,0)</f>
        <v>Chiếc</v>
      </c>
      <c r="K518" s="4">
        <f>VLOOKUP(tblSale[[#This Row],[Mã SP]],tblData[#All],5,0)</f>
        <v>134</v>
      </c>
      <c r="L518" s="4">
        <f>VLOOKUP(tblSale[[#This Row],[Mã SP]],tblData[#All],6,0)</f>
        <v>156.61000000000001</v>
      </c>
      <c r="M518" s="6">
        <f>tblSale[[#This Row],[Số Lượng]]*tblSale[[#This Row],[Giá Mua]]</f>
        <v>536</v>
      </c>
      <c r="N518" s="6">
        <f>tblSale[[#This Row],[Số Lượng]]*tblSale[[#This Row],[Giá Bán]]*(100%-tblSale[[#This Row],[% Giảm Giá]])</f>
        <v>626.44000000000005</v>
      </c>
      <c r="O518" s="6">
        <f>DAY(tblSale[[#This Row],[Ngày]])</f>
        <v>14</v>
      </c>
      <c r="P518" s="6" t="str">
        <f>TEXT(tblSale[[#This Row],[Ngày]],"MMM")</f>
        <v>Dec</v>
      </c>
      <c r="Q518" s="6">
        <f>YEAR(tblSale[[#This Row],[Ngày]])</f>
        <v>2024</v>
      </c>
    </row>
    <row r="519" spans="2:17" ht="14.25" customHeight="1" x14ac:dyDescent="0.25">
      <c r="B519" s="3">
        <v>45641</v>
      </c>
      <c r="C519" s="2" t="s">
        <v>26</v>
      </c>
      <c r="D519" s="2">
        <v>13</v>
      </c>
      <c r="E519" s="2" t="s">
        <v>114</v>
      </c>
      <c r="F519" s="2" t="s">
        <v>111</v>
      </c>
      <c r="G519" s="2">
        <v>0</v>
      </c>
      <c r="H519" s="4" t="str">
        <f>VLOOKUP(tblSale[[#This Row],[Mã SP]],tblData[#All],2,0)</f>
        <v>Sản phẩm 09</v>
      </c>
      <c r="I519" s="4" t="str">
        <f>VLOOKUP(tblSale[[#This Row],[Mã SP]],tblData[#All],3,0)</f>
        <v>Danh Mục 01</v>
      </c>
      <c r="J519" s="4" t="str">
        <f>VLOOKUP(tblSale[[#This Row],[Mã SP]],tblData[#All],4,0)</f>
        <v>m</v>
      </c>
      <c r="K519" s="4">
        <f>VLOOKUP(tblSale[[#This Row],[Mã SP]],tblData[#All],5,0)</f>
        <v>6</v>
      </c>
      <c r="L519" s="4">
        <f>VLOOKUP(tblSale[[#This Row],[Mã SP]],tblData[#All],6,0)</f>
        <v>7.8599999999999994</v>
      </c>
      <c r="M519" s="6">
        <f>tblSale[[#This Row],[Số Lượng]]*tblSale[[#This Row],[Giá Mua]]</f>
        <v>78</v>
      </c>
      <c r="N519" s="6">
        <f>tblSale[[#This Row],[Số Lượng]]*tblSale[[#This Row],[Giá Bán]]*(100%-tblSale[[#This Row],[% Giảm Giá]])</f>
        <v>102.17999999999999</v>
      </c>
      <c r="O519" s="6">
        <f>DAY(tblSale[[#This Row],[Ngày]])</f>
        <v>15</v>
      </c>
      <c r="P519" s="6" t="str">
        <f>TEXT(tblSale[[#This Row],[Ngày]],"MMM")</f>
        <v>Dec</v>
      </c>
      <c r="Q519" s="6">
        <f>YEAR(tblSale[[#This Row],[Ngày]])</f>
        <v>2024</v>
      </c>
    </row>
    <row r="520" spans="2:17" ht="14.25" customHeight="1" x14ac:dyDescent="0.25">
      <c r="B520" s="3">
        <v>45645</v>
      </c>
      <c r="C520" s="2" t="s">
        <v>101</v>
      </c>
      <c r="D520" s="2">
        <v>7</v>
      </c>
      <c r="E520" s="2" t="s">
        <v>114</v>
      </c>
      <c r="F520" s="2" t="s">
        <v>111</v>
      </c>
      <c r="G520" s="2">
        <v>0</v>
      </c>
      <c r="H520" s="4" t="str">
        <f>VLOOKUP(tblSale[[#This Row],[Mã SP]],tblData[#All],2,0)</f>
        <v>Sản phẩm 44</v>
      </c>
      <c r="I520" s="4" t="str">
        <f>VLOOKUP(tblSale[[#This Row],[Mã SP]],tblData[#All],3,0)</f>
        <v>Danh Mục 05</v>
      </c>
      <c r="J520" s="4" t="str">
        <f>VLOOKUP(tblSale[[#This Row],[Mã SP]],tblData[#All],4,0)</f>
        <v>Kg</v>
      </c>
      <c r="K520" s="4">
        <f>VLOOKUP(tblSale[[#This Row],[Mã SP]],tblData[#All],5,0)</f>
        <v>76</v>
      </c>
      <c r="L520" s="4">
        <f>VLOOKUP(tblSale[[#This Row],[Mã SP]],tblData[#All],6,0)</f>
        <v>83.08</v>
      </c>
      <c r="M520" s="6">
        <f>tblSale[[#This Row],[Số Lượng]]*tblSale[[#This Row],[Giá Mua]]</f>
        <v>532</v>
      </c>
      <c r="N520" s="6">
        <f>tblSale[[#This Row],[Số Lượng]]*tblSale[[#This Row],[Giá Bán]]*(100%-tblSale[[#This Row],[% Giảm Giá]])</f>
        <v>581.55999999999995</v>
      </c>
      <c r="O520" s="6">
        <f>DAY(tblSale[[#This Row],[Ngày]])</f>
        <v>19</v>
      </c>
      <c r="P520" s="6" t="str">
        <f>TEXT(tblSale[[#This Row],[Ngày]],"MMM")</f>
        <v>Dec</v>
      </c>
      <c r="Q520" s="6">
        <f>YEAR(tblSale[[#This Row],[Ngày]])</f>
        <v>2024</v>
      </c>
    </row>
    <row r="521" spans="2:17" ht="14.25" customHeight="1" x14ac:dyDescent="0.25">
      <c r="B521" s="3">
        <v>45645</v>
      </c>
      <c r="C521" s="2" t="s">
        <v>32</v>
      </c>
      <c r="D521" s="2">
        <v>14</v>
      </c>
      <c r="E521" s="2" t="s">
        <v>114</v>
      </c>
      <c r="F521" s="2" t="s">
        <v>113</v>
      </c>
      <c r="G521" s="2">
        <v>0</v>
      </c>
      <c r="H521" s="4" t="str">
        <f>VLOOKUP(tblSale[[#This Row],[Mã SP]],tblData[#All],2,0)</f>
        <v>Sản phẩm 11</v>
      </c>
      <c r="I521" s="4" t="str">
        <f>VLOOKUP(tblSale[[#This Row],[Mã SP]],tblData[#All],3,0)</f>
        <v>Danh Mục 02</v>
      </c>
      <c r="J521" s="4" t="str">
        <f>VLOOKUP(tblSale[[#This Row],[Mã SP]],tblData[#All],4,0)</f>
        <v>Cái</v>
      </c>
      <c r="K521" s="4">
        <f>VLOOKUP(tblSale[[#This Row],[Mã SP]],tblData[#All],5,0)</f>
        <v>43</v>
      </c>
      <c r="L521" s="4">
        <f>VLOOKUP(tblSale[[#This Row],[Mã SP]],tblData[#All],6,0)</f>
        <v>48.4</v>
      </c>
      <c r="M521" s="6">
        <f>tblSale[[#This Row],[Số Lượng]]*tblSale[[#This Row],[Giá Mua]]</f>
        <v>602</v>
      </c>
      <c r="N521" s="6">
        <f>tblSale[[#This Row],[Số Lượng]]*tblSale[[#This Row],[Giá Bán]]*(100%-tblSale[[#This Row],[% Giảm Giá]])</f>
        <v>677.6</v>
      </c>
      <c r="O521" s="6">
        <f>DAY(tblSale[[#This Row],[Ngày]])</f>
        <v>19</v>
      </c>
      <c r="P521" s="6" t="str">
        <f>TEXT(tblSale[[#This Row],[Ngày]],"MMM")</f>
        <v>Dec</v>
      </c>
      <c r="Q521" s="6">
        <f>YEAR(tblSale[[#This Row],[Ngày]])</f>
        <v>2024</v>
      </c>
    </row>
    <row r="522" spans="2:17" ht="14.25" customHeight="1" x14ac:dyDescent="0.25">
      <c r="B522" s="3">
        <v>45645</v>
      </c>
      <c r="C522" s="2" t="s">
        <v>26</v>
      </c>
      <c r="D522" s="2">
        <v>11</v>
      </c>
      <c r="E522" s="2" t="s">
        <v>112</v>
      </c>
      <c r="F522" s="2" t="s">
        <v>111</v>
      </c>
      <c r="G522" s="2">
        <v>0</v>
      </c>
      <c r="H522" s="4" t="str">
        <f>VLOOKUP(tblSale[[#This Row],[Mã SP]],tblData[#All],2,0)</f>
        <v>Sản phẩm 09</v>
      </c>
      <c r="I522" s="4" t="str">
        <f>VLOOKUP(tblSale[[#This Row],[Mã SP]],tblData[#All],3,0)</f>
        <v>Danh Mục 01</v>
      </c>
      <c r="J522" s="4" t="str">
        <f>VLOOKUP(tblSale[[#This Row],[Mã SP]],tblData[#All],4,0)</f>
        <v>m</v>
      </c>
      <c r="K522" s="4">
        <f>VLOOKUP(tblSale[[#This Row],[Mã SP]],tblData[#All],5,0)</f>
        <v>6</v>
      </c>
      <c r="L522" s="4">
        <f>VLOOKUP(tblSale[[#This Row],[Mã SP]],tblData[#All],6,0)</f>
        <v>7.8599999999999994</v>
      </c>
      <c r="M522" s="6">
        <f>tblSale[[#This Row],[Số Lượng]]*tblSale[[#This Row],[Giá Mua]]</f>
        <v>66</v>
      </c>
      <c r="N522" s="6">
        <f>tblSale[[#This Row],[Số Lượng]]*tblSale[[#This Row],[Giá Bán]]*(100%-tblSale[[#This Row],[% Giảm Giá]])</f>
        <v>86.46</v>
      </c>
      <c r="O522" s="6">
        <f>DAY(tblSale[[#This Row],[Ngày]])</f>
        <v>19</v>
      </c>
      <c r="P522" s="6" t="str">
        <f>TEXT(tblSale[[#This Row],[Ngày]],"MMM")</f>
        <v>Dec</v>
      </c>
      <c r="Q522" s="6">
        <f>YEAR(tblSale[[#This Row],[Ngày]])</f>
        <v>2024</v>
      </c>
    </row>
    <row r="523" spans="2:17" ht="14.25" customHeight="1" x14ac:dyDescent="0.25">
      <c r="B523" s="3">
        <v>45647</v>
      </c>
      <c r="C523" s="2" t="s">
        <v>20</v>
      </c>
      <c r="D523" s="2">
        <v>10</v>
      </c>
      <c r="E523" s="2" t="s">
        <v>114</v>
      </c>
      <c r="F523" s="2" t="s">
        <v>111</v>
      </c>
      <c r="G523" s="2">
        <v>0</v>
      </c>
      <c r="H523" s="4" t="str">
        <f>VLOOKUP(tblSale[[#This Row],[Mã SP]],tblData[#All],2,0)</f>
        <v>Sản phẩm 06</v>
      </c>
      <c r="I523" s="4" t="str">
        <f>VLOOKUP(tblSale[[#This Row],[Mã SP]],tblData[#All],3,0)</f>
        <v>Danh Mục 01</v>
      </c>
      <c r="J523" s="4" t="str">
        <f>VLOOKUP(tblSale[[#This Row],[Mã SP]],tblData[#All],4,0)</f>
        <v>Kg</v>
      </c>
      <c r="K523" s="4">
        <f>VLOOKUP(tblSale[[#This Row],[Mã SP]],tblData[#All],5,0)</f>
        <v>75</v>
      </c>
      <c r="L523" s="4">
        <f>VLOOKUP(tblSale[[#This Row],[Mã SP]],tblData[#All],6,0)</f>
        <v>89.5</v>
      </c>
      <c r="M523" s="6">
        <f>tblSale[[#This Row],[Số Lượng]]*tblSale[[#This Row],[Giá Mua]]</f>
        <v>750</v>
      </c>
      <c r="N523" s="6">
        <f>tblSale[[#This Row],[Số Lượng]]*tblSale[[#This Row],[Giá Bán]]*(100%-tblSale[[#This Row],[% Giảm Giá]])</f>
        <v>895</v>
      </c>
      <c r="O523" s="6">
        <f>DAY(tblSale[[#This Row],[Ngày]])</f>
        <v>21</v>
      </c>
      <c r="P523" s="6" t="str">
        <f>TEXT(tblSale[[#This Row],[Ngày]],"MMM")</f>
        <v>Dec</v>
      </c>
      <c r="Q523" s="6">
        <f>YEAR(tblSale[[#This Row],[Ngày]])</f>
        <v>2024</v>
      </c>
    </row>
    <row r="524" spans="2:17" ht="14.25" customHeight="1" x14ac:dyDescent="0.25">
      <c r="B524" s="3">
        <v>45655</v>
      </c>
      <c r="C524" s="2" t="s">
        <v>24</v>
      </c>
      <c r="D524" s="2">
        <v>15</v>
      </c>
      <c r="E524" s="2" t="s">
        <v>114</v>
      </c>
      <c r="F524" s="2" t="s">
        <v>111</v>
      </c>
      <c r="G524" s="2">
        <v>0</v>
      </c>
      <c r="H524" s="4" t="str">
        <f>VLOOKUP(tblSale[[#This Row],[Mã SP]],tblData[#All],2,0)</f>
        <v>Sản phẩm 08</v>
      </c>
      <c r="I524" s="4" t="str">
        <f>VLOOKUP(tblSale[[#This Row],[Mã SP]],tblData[#All],3,0)</f>
        <v>Danh Mục 01</v>
      </c>
      <c r="J524" s="4" t="str">
        <f>VLOOKUP(tblSale[[#This Row],[Mã SP]],tblData[#All],4,0)</f>
        <v>Kg</v>
      </c>
      <c r="K524" s="4">
        <f>VLOOKUP(tblSale[[#This Row],[Mã SP]],tblData[#All],5,0)</f>
        <v>87</v>
      </c>
      <c r="L524" s="4">
        <f>VLOOKUP(tblSale[[#This Row],[Mã SP]],tblData[#All],6,0)</f>
        <v>92.62</v>
      </c>
      <c r="M524" s="6">
        <f>tblSale[[#This Row],[Số Lượng]]*tblSale[[#This Row],[Giá Mua]]</f>
        <v>1305</v>
      </c>
      <c r="N524" s="6">
        <f>tblSale[[#This Row],[Số Lượng]]*tblSale[[#This Row],[Giá Bán]]*(100%-tblSale[[#This Row],[% Giảm Giá]])</f>
        <v>1389.3000000000002</v>
      </c>
      <c r="O524" s="6">
        <f>DAY(tblSale[[#This Row],[Ngày]])</f>
        <v>29</v>
      </c>
      <c r="P524" s="6" t="str">
        <f>TEXT(tblSale[[#This Row],[Ngày]],"MMM")</f>
        <v>Dec</v>
      </c>
      <c r="Q524" s="6">
        <f>YEAR(tblSale[[#This Row],[Ngày]])</f>
        <v>2024</v>
      </c>
    </row>
    <row r="525" spans="2:17" ht="14.25" customHeight="1" x14ac:dyDescent="0.25">
      <c r="B525" s="3">
        <v>45655</v>
      </c>
      <c r="C525" s="2" t="s">
        <v>97</v>
      </c>
      <c r="D525" s="2">
        <v>1</v>
      </c>
      <c r="E525" s="2" t="s">
        <v>110</v>
      </c>
      <c r="F525" s="2" t="s">
        <v>113</v>
      </c>
      <c r="G525" s="2">
        <v>0</v>
      </c>
      <c r="H525" s="4" t="str">
        <f>VLOOKUP(tblSale[[#This Row],[Mã SP]],tblData[#All],2,0)</f>
        <v>Sản phẩm 42</v>
      </c>
      <c r="I525" s="4" t="str">
        <f>VLOOKUP(tblSale[[#This Row],[Mã SP]],tblData[#All],3,0)</f>
        <v>Danh Mục 05</v>
      </c>
      <c r="J525" s="4" t="str">
        <f>VLOOKUP(tblSale[[#This Row],[Mã SP]],tblData[#All],4,0)</f>
        <v>Chiếc</v>
      </c>
      <c r="K525" s="4">
        <f>VLOOKUP(tblSale[[#This Row],[Mã SP]],tblData[#All],5,0)</f>
        <v>123</v>
      </c>
      <c r="L525" s="4">
        <f>VLOOKUP(tblSale[[#This Row],[Mã SP]],tblData[#All],6,0)</f>
        <v>170</v>
      </c>
      <c r="M525" s="6">
        <f>tblSale[[#This Row],[Số Lượng]]*tblSale[[#This Row],[Giá Mua]]</f>
        <v>123</v>
      </c>
      <c r="N525" s="6">
        <f>tblSale[[#This Row],[Số Lượng]]*tblSale[[#This Row],[Giá Bán]]*(100%-tblSale[[#This Row],[% Giảm Giá]])</f>
        <v>170</v>
      </c>
      <c r="O525" s="6">
        <f>DAY(tblSale[[#This Row],[Ngày]])</f>
        <v>29</v>
      </c>
      <c r="P525" s="6" t="str">
        <f>TEXT(tblSale[[#This Row],[Ngày]],"MMM")</f>
        <v>Dec</v>
      </c>
      <c r="Q525" s="6">
        <f>YEAR(tblSale[[#This Row],[Ngày]])</f>
        <v>2024</v>
      </c>
    </row>
    <row r="526" spans="2:17" ht="14.25" customHeight="1" x14ac:dyDescent="0.25">
      <c r="B526" s="3">
        <v>45656</v>
      </c>
      <c r="C526" s="2" t="s">
        <v>95</v>
      </c>
      <c r="D526" s="2">
        <v>14</v>
      </c>
      <c r="E526" s="2" t="s">
        <v>114</v>
      </c>
      <c r="F526" s="2" t="s">
        <v>111</v>
      </c>
      <c r="G526" s="2">
        <v>0</v>
      </c>
      <c r="H526" s="4" t="str">
        <f>VLOOKUP(tblSale[[#This Row],[Mã SP]],tblData[#All],2,0)</f>
        <v>Sản phẩm 41</v>
      </c>
      <c r="I526" s="4" t="str">
        <f>VLOOKUP(tblSale[[#This Row],[Mã SP]],tblData[#All],3,0)</f>
        <v>Danh Mục 05</v>
      </c>
      <c r="J526" s="4" t="str">
        <f>VLOOKUP(tblSale[[#This Row],[Mã SP]],tblData[#All],4,0)</f>
        <v>Chiếc</v>
      </c>
      <c r="K526" s="4">
        <f>VLOOKUP(tblSale[[#This Row],[Mã SP]],tblData[#All],5,0)</f>
        <v>133</v>
      </c>
      <c r="L526" s="4">
        <f>VLOOKUP(tblSale[[#This Row],[Mã SP]],tblData[#All],6,0)</f>
        <v>181.88</v>
      </c>
      <c r="M526" s="6">
        <f>tblSale[[#This Row],[Số Lượng]]*tblSale[[#This Row],[Giá Mua]]</f>
        <v>1862</v>
      </c>
      <c r="N526" s="6">
        <f>tblSale[[#This Row],[Số Lượng]]*tblSale[[#This Row],[Giá Bán]]*(100%-tblSale[[#This Row],[% Giảm Giá]])</f>
        <v>2546.3199999999997</v>
      </c>
      <c r="O526" s="6">
        <f>DAY(tblSale[[#This Row],[Ngày]])</f>
        <v>30</v>
      </c>
      <c r="P526" s="6" t="str">
        <f>TEXT(tblSale[[#This Row],[Ngày]],"MMM")</f>
        <v>Dec</v>
      </c>
      <c r="Q526" s="6">
        <f>YEAR(tblSale[[#This Row],[Ngày]])</f>
        <v>2024</v>
      </c>
    </row>
    <row r="527" spans="2:17" ht="14.25" customHeight="1" x14ac:dyDescent="0.25">
      <c r="B527" s="3">
        <v>45657</v>
      </c>
      <c r="C527" s="2" t="s">
        <v>78</v>
      </c>
      <c r="D527" s="2">
        <v>12</v>
      </c>
      <c r="E527" s="2" t="s">
        <v>112</v>
      </c>
      <c r="F527" s="2" t="s">
        <v>111</v>
      </c>
      <c r="G527" s="2">
        <v>0</v>
      </c>
      <c r="H527" s="4" t="str">
        <f>VLOOKUP(tblSale[[#This Row],[Mã SP]],tblData[#All],2,0)</f>
        <v>Sản phẩm 33</v>
      </c>
      <c r="I527" s="4" t="str">
        <f>VLOOKUP(tblSale[[#This Row],[Mã SP]],tblData[#All],3,0)</f>
        <v>Danh Mục 04</v>
      </c>
      <c r="J527" s="4" t="str">
        <f>VLOOKUP(tblSale[[#This Row],[Mã SP]],tblData[#All],4,0)</f>
        <v>Kg</v>
      </c>
      <c r="K527" s="4">
        <f>VLOOKUP(tblSale[[#This Row],[Mã SP]],tblData[#All],5,0)</f>
        <v>95</v>
      </c>
      <c r="L527" s="4">
        <f>VLOOKUP(tblSale[[#This Row],[Mã SP]],tblData[#All],6,0)</f>
        <v>114.7</v>
      </c>
      <c r="M527" s="6">
        <f>tblSale[[#This Row],[Số Lượng]]*tblSale[[#This Row],[Giá Mua]]</f>
        <v>1140</v>
      </c>
      <c r="N527" s="6">
        <f>tblSale[[#This Row],[Số Lượng]]*tblSale[[#This Row],[Giá Bán]]*(100%-tblSale[[#This Row],[% Giảm Giá]])</f>
        <v>1376.4</v>
      </c>
      <c r="O527" s="6">
        <f>DAY(tblSale[[#This Row],[Ngày]])</f>
        <v>31</v>
      </c>
      <c r="P527" s="6" t="str">
        <f>TEXT(tblSale[[#This Row],[Ngày]],"MMM")</f>
        <v>Dec</v>
      </c>
      <c r="Q527" s="6">
        <f>YEAR(tblSale[[#This Row],[Ngày]])</f>
        <v>2024</v>
      </c>
    </row>
    <row r="528" spans="2:17" ht="14.25" customHeight="1" x14ac:dyDescent="0.25">
      <c r="B528" s="3">
        <v>45657</v>
      </c>
      <c r="C528" s="2" t="s">
        <v>32</v>
      </c>
      <c r="D528" s="2">
        <v>6</v>
      </c>
      <c r="E528" s="2" t="s">
        <v>112</v>
      </c>
      <c r="F528" s="2" t="s">
        <v>111</v>
      </c>
      <c r="G528" s="2">
        <v>0</v>
      </c>
      <c r="H528" s="4" t="str">
        <f>VLOOKUP(tblSale[[#This Row],[Mã SP]],tblData[#All],2,0)</f>
        <v>Sản phẩm 11</v>
      </c>
      <c r="I528" s="4" t="str">
        <f>VLOOKUP(tblSale[[#This Row],[Mã SP]],tblData[#All],3,0)</f>
        <v>Danh Mục 02</v>
      </c>
      <c r="J528" s="4" t="str">
        <f>VLOOKUP(tblSale[[#This Row],[Mã SP]],tblData[#All],4,0)</f>
        <v>Cái</v>
      </c>
      <c r="K528" s="4">
        <f>VLOOKUP(tblSale[[#This Row],[Mã SP]],tblData[#All],5,0)</f>
        <v>43</v>
      </c>
      <c r="L528" s="4">
        <f>VLOOKUP(tblSale[[#This Row],[Mã SP]],tblData[#All],6,0)</f>
        <v>48.4</v>
      </c>
      <c r="M528" s="6">
        <f>tblSale[[#This Row],[Số Lượng]]*tblSale[[#This Row],[Giá Mua]]</f>
        <v>258</v>
      </c>
      <c r="N528" s="6">
        <f>tblSale[[#This Row],[Số Lượng]]*tblSale[[#This Row],[Giá Bán]]*(100%-tblSale[[#This Row],[% Giảm Giá]])</f>
        <v>290.39999999999998</v>
      </c>
      <c r="O528" s="6">
        <f>DAY(tblSale[[#This Row],[Ngày]])</f>
        <v>31</v>
      </c>
      <c r="P528" s="6" t="str">
        <f>TEXT(tblSale[[#This Row],[Ngày]],"MMM")</f>
        <v>Dec</v>
      </c>
      <c r="Q528" s="6">
        <f>YEAR(tblSale[[#This Row],[Ngày]])</f>
        <v>2024</v>
      </c>
    </row>
    <row r="529" spans="2:17" ht="14.25" customHeight="1" x14ac:dyDescent="0.25">
      <c r="B529" s="3">
        <v>45657</v>
      </c>
      <c r="C529" s="2" t="s">
        <v>32</v>
      </c>
      <c r="D529" s="2">
        <v>3</v>
      </c>
      <c r="E529" s="2" t="s">
        <v>110</v>
      </c>
      <c r="F529" s="2" t="s">
        <v>113</v>
      </c>
      <c r="G529" s="2">
        <v>0</v>
      </c>
      <c r="H529" s="4" t="str">
        <f>VLOOKUP(tblSale[[#This Row],[Mã SP]],tblData[#All],2,0)</f>
        <v>Sản phẩm 11</v>
      </c>
      <c r="I529" s="4" t="str">
        <f>VLOOKUP(tblSale[[#This Row],[Mã SP]],tblData[#All],3,0)</f>
        <v>Danh Mục 02</v>
      </c>
      <c r="J529" s="4" t="str">
        <f>VLOOKUP(tblSale[[#This Row],[Mã SP]],tblData[#All],4,0)</f>
        <v>Cái</v>
      </c>
      <c r="K529" s="4">
        <f>VLOOKUP(tblSale[[#This Row],[Mã SP]],tblData[#All],5,0)</f>
        <v>43</v>
      </c>
      <c r="L529" s="4">
        <f>VLOOKUP(tblSale[[#This Row],[Mã SP]],tblData[#All],6,0)</f>
        <v>48.4</v>
      </c>
      <c r="M529" s="6">
        <f>tblSale[[#This Row],[Số Lượng]]*tblSale[[#This Row],[Giá Mua]]</f>
        <v>129</v>
      </c>
      <c r="N529" s="6">
        <f>tblSale[[#This Row],[Số Lượng]]*tblSale[[#This Row],[Giá Bán]]*(100%-tblSale[[#This Row],[% Giảm Giá]])</f>
        <v>145.19999999999999</v>
      </c>
      <c r="O529" s="6">
        <f>DAY(tblSale[[#This Row],[Ngày]])</f>
        <v>31</v>
      </c>
      <c r="P529" s="6" t="str">
        <f>TEXT(tblSale[[#This Row],[Ngày]],"MMM")</f>
        <v>Dec</v>
      </c>
      <c r="Q529" s="6">
        <f>YEAR(tblSale[[#This Row],[Ngày]])</f>
        <v>2024</v>
      </c>
    </row>
    <row r="530" spans="2:17" ht="14.25" customHeight="1" x14ac:dyDescent="0.25"/>
    <row r="531" spans="2:17" ht="14.25" customHeight="1" x14ac:dyDescent="0.25"/>
    <row r="532" spans="2:17" ht="14.25" customHeight="1" x14ac:dyDescent="0.25"/>
    <row r="533" spans="2:17" ht="14.25" customHeight="1" x14ac:dyDescent="0.25"/>
    <row r="534" spans="2:17" ht="14.25" customHeight="1" x14ac:dyDescent="0.25"/>
    <row r="535" spans="2:17" ht="14.25" customHeight="1" x14ac:dyDescent="0.25"/>
    <row r="536" spans="2:17" ht="14.25" customHeight="1" x14ac:dyDescent="0.25"/>
    <row r="537" spans="2:17" ht="14.25" customHeight="1" x14ac:dyDescent="0.25"/>
    <row r="538" spans="2:17" ht="14.25" customHeight="1" x14ac:dyDescent="0.25"/>
    <row r="539" spans="2:17" ht="14.25" customHeight="1" x14ac:dyDescent="0.25"/>
    <row r="540" spans="2:17" ht="14.25" customHeight="1" x14ac:dyDescent="0.25"/>
    <row r="541" spans="2:17" ht="14.25" customHeight="1" x14ac:dyDescent="0.25"/>
    <row r="542" spans="2:17" ht="14.25" customHeight="1" x14ac:dyDescent="0.25"/>
    <row r="543" spans="2:17" ht="14.25" customHeight="1" x14ac:dyDescent="0.25"/>
    <row r="544" spans="2:17"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dataValidations count="2">
    <dataValidation type="list" allowBlank="1" showInputMessage="1" showErrorMessage="1" sqref="E3:E529">
      <formula1>"Online,NPP Bán Buôn, Bán Trực Tiếp "</formula1>
    </dataValidation>
    <dataValidation type="list" allowBlank="1" showInputMessage="1" showErrorMessage="1" sqref="F3">
      <formula1>"Chuyển Khoản,Tiền Mặt"</formula1>
    </dataValidation>
  </dataValidations>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46"/>
  <sheetViews>
    <sheetView topLeftCell="T1" workbookViewId="0">
      <selection activeCell="U2" sqref="U2:V7"/>
    </sheetView>
  </sheetViews>
  <sheetFormatPr defaultRowHeight="15" x14ac:dyDescent="0.25"/>
  <cols>
    <col min="2" max="2" width="16.42578125" bestFit="1" customWidth="1"/>
    <col min="3" max="3" width="15.7109375" bestFit="1" customWidth="1"/>
    <col min="5" max="5" width="11.28515625" bestFit="1" customWidth="1"/>
    <col min="6" max="6" width="15.7109375" bestFit="1" customWidth="1"/>
    <col min="9" max="9" width="11.28515625" customWidth="1"/>
    <col min="10" max="10" width="16.42578125" bestFit="1" customWidth="1"/>
    <col min="11" max="11" width="15.7109375" bestFit="1" customWidth="1"/>
    <col min="14" max="15" width="10.42578125" bestFit="1" customWidth="1"/>
    <col min="16" max="16" width="12" bestFit="1" customWidth="1"/>
    <col min="18" max="18" width="12.140625" customWidth="1"/>
    <col min="19" max="19" width="15.7109375" bestFit="1" customWidth="1"/>
    <col min="21" max="22" width="12.140625" bestFit="1" customWidth="1"/>
    <col min="24" max="24" width="17" bestFit="1" customWidth="1"/>
    <col min="25" max="25" width="9.5703125" customWidth="1"/>
    <col min="26" max="26" width="15.7109375" customWidth="1"/>
    <col min="27" max="28" width="16.140625" customWidth="1"/>
    <col min="29" max="29" width="15.7109375" customWidth="1"/>
    <col min="30" max="30" width="12" bestFit="1" customWidth="1"/>
    <col min="31" max="31" width="15.7109375" customWidth="1"/>
    <col min="32" max="32" width="16.140625" customWidth="1"/>
    <col min="33" max="33" width="15.7109375" bestFit="1" customWidth="1"/>
    <col min="34" max="34" width="7.28515625" customWidth="1"/>
    <col min="35" max="35" width="13.85546875" customWidth="1"/>
    <col min="36" max="36" width="15.7109375" bestFit="1" customWidth="1"/>
    <col min="37" max="37" width="16.140625" bestFit="1" customWidth="1"/>
    <col min="38" max="38" width="27.5703125" bestFit="1" customWidth="1"/>
    <col min="39" max="39" width="28" bestFit="1" customWidth="1"/>
    <col min="40" max="40" width="16.140625" customWidth="1"/>
    <col min="41" max="41" width="16.140625" bestFit="1" customWidth="1"/>
    <col min="42" max="42" width="27.5703125" bestFit="1" customWidth="1"/>
    <col min="43" max="43" width="28" bestFit="1" customWidth="1"/>
    <col min="44" max="44" width="16.140625" customWidth="1"/>
    <col min="45" max="45" width="16.140625" bestFit="1" customWidth="1"/>
    <col min="46" max="46" width="27.5703125" bestFit="1" customWidth="1"/>
    <col min="47" max="47" width="28" bestFit="1" customWidth="1"/>
    <col min="48" max="48" width="16.140625" customWidth="1"/>
    <col min="49" max="49" width="16.140625" bestFit="1" customWidth="1"/>
    <col min="50" max="50" width="27.5703125" bestFit="1" customWidth="1"/>
    <col min="51" max="51" width="28" bestFit="1" customWidth="1"/>
    <col min="52" max="52" width="16.140625" customWidth="1"/>
    <col min="53" max="53" width="16.140625" bestFit="1" customWidth="1"/>
    <col min="54" max="54" width="27.5703125" bestFit="1" customWidth="1"/>
    <col min="55" max="55" width="28" bestFit="1" customWidth="1"/>
    <col min="56" max="56" width="16.140625" customWidth="1"/>
    <col min="57" max="57" width="16.140625" bestFit="1" customWidth="1"/>
    <col min="58" max="58" width="27.5703125" bestFit="1" customWidth="1"/>
    <col min="59" max="59" width="28" bestFit="1" customWidth="1"/>
    <col min="60" max="60" width="16.140625" customWidth="1"/>
    <col min="61" max="61" width="16.140625" bestFit="1" customWidth="1"/>
    <col min="62" max="62" width="27.5703125" bestFit="1" customWidth="1"/>
    <col min="63" max="63" width="28" bestFit="1" customWidth="1"/>
    <col min="64" max="64" width="16.140625" customWidth="1"/>
    <col min="65" max="65" width="16.140625" bestFit="1" customWidth="1"/>
    <col min="66" max="66" width="27.5703125" bestFit="1" customWidth="1"/>
    <col min="67" max="67" width="28" bestFit="1" customWidth="1"/>
    <col min="68" max="68" width="16.140625" customWidth="1"/>
    <col min="69" max="69" width="16.140625" bestFit="1" customWidth="1"/>
    <col min="70" max="70" width="27.5703125" bestFit="1" customWidth="1"/>
    <col min="71" max="71" width="28" bestFit="1" customWidth="1"/>
    <col min="72" max="72" width="16.140625" customWidth="1"/>
    <col min="73" max="73" width="16.140625" bestFit="1" customWidth="1"/>
    <col min="74" max="74" width="27.5703125" bestFit="1" customWidth="1"/>
    <col min="75" max="75" width="28" bestFit="1" customWidth="1"/>
    <col min="76" max="76" width="16.140625" customWidth="1"/>
    <col min="77" max="77" width="16.140625" bestFit="1" customWidth="1"/>
    <col min="78" max="78" width="27.5703125" bestFit="1" customWidth="1"/>
    <col min="79" max="79" width="28" bestFit="1" customWidth="1"/>
    <col min="80" max="80" width="16.140625" customWidth="1"/>
    <col min="81" max="81" width="16.140625" bestFit="1" customWidth="1"/>
    <col min="82" max="82" width="27.5703125" bestFit="1" customWidth="1"/>
    <col min="83" max="83" width="28" bestFit="1" customWidth="1"/>
    <col min="84" max="84" width="16.140625" customWidth="1"/>
    <col min="85" max="85" width="16.140625" bestFit="1" customWidth="1"/>
    <col min="86" max="86" width="27.5703125" bestFit="1" customWidth="1"/>
    <col min="87" max="87" width="28" bestFit="1" customWidth="1"/>
    <col min="88" max="88" width="16.140625" customWidth="1"/>
    <col min="89" max="89" width="16.140625" bestFit="1" customWidth="1"/>
    <col min="90" max="90" width="27.5703125" bestFit="1" customWidth="1"/>
    <col min="91" max="91" width="28" bestFit="1" customWidth="1"/>
    <col min="92" max="92" width="16.140625" customWidth="1"/>
    <col min="93" max="93" width="16.140625" bestFit="1" customWidth="1"/>
    <col min="94" max="94" width="27.5703125" bestFit="1" customWidth="1"/>
    <col min="95" max="95" width="28" bestFit="1" customWidth="1"/>
    <col min="96" max="96" width="16.140625" customWidth="1"/>
    <col min="97" max="97" width="16.140625" bestFit="1" customWidth="1"/>
    <col min="98" max="98" width="27.5703125" bestFit="1" customWidth="1"/>
    <col min="99" max="99" width="28" bestFit="1" customWidth="1"/>
    <col min="100" max="100" width="16.140625" customWidth="1"/>
    <col min="101" max="101" width="16.140625" bestFit="1" customWidth="1"/>
    <col min="102" max="102" width="27.5703125" bestFit="1" customWidth="1"/>
    <col min="103" max="103" width="28" bestFit="1" customWidth="1"/>
    <col min="104" max="104" width="16.140625" customWidth="1"/>
    <col min="105" max="105" width="16.140625" bestFit="1" customWidth="1"/>
    <col min="106" max="106" width="27.5703125" bestFit="1" customWidth="1"/>
    <col min="107" max="107" width="28" bestFit="1" customWidth="1"/>
    <col min="108" max="108" width="16.140625" customWidth="1"/>
    <col min="109" max="109" width="16.140625" bestFit="1" customWidth="1"/>
    <col min="110" max="110" width="27.5703125" bestFit="1" customWidth="1"/>
    <col min="111" max="111" width="28" bestFit="1" customWidth="1"/>
    <col min="112" max="112" width="16.140625" customWidth="1"/>
    <col min="113" max="113" width="16.140625" bestFit="1" customWidth="1"/>
    <col min="114" max="114" width="27.5703125" bestFit="1" customWidth="1"/>
    <col min="115" max="115" width="28" bestFit="1" customWidth="1"/>
    <col min="116" max="117" width="16.140625" bestFit="1" customWidth="1"/>
    <col min="118" max="118" width="27.5703125" bestFit="1" customWidth="1"/>
    <col min="119" max="119" width="28" bestFit="1" customWidth="1"/>
    <col min="120" max="121" width="16.140625" bestFit="1" customWidth="1"/>
    <col min="122" max="122" width="27.5703125" bestFit="1" customWidth="1"/>
    <col min="123" max="123" width="28" bestFit="1" customWidth="1"/>
    <col min="124" max="125" width="16.140625" bestFit="1" customWidth="1"/>
    <col min="126" max="126" width="27.5703125" bestFit="1" customWidth="1"/>
    <col min="127" max="127" width="28" bestFit="1" customWidth="1"/>
    <col min="128" max="129" width="16.140625" bestFit="1" customWidth="1"/>
    <col min="130" max="130" width="27.5703125" bestFit="1" customWidth="1"/>
    <col min="131" max="131" width="28" bestFit="1" customWidth="1"/>
    <col min="132" max="133" width="16.140625" bestFit="1" customWidth="1"/>
    <col min="134" max="134" width="27.5703125" bestFit="1" customWidth="1"/>
    <col min="135" max="135" width="28" bestFit="1" customWidth="1"/>
    <col min="136" max="137" width="16.140625" bestFit="1" customWidth="1"/>
    <col min="138" max="138" width="27.5703125" bestFit="1" customWidth="1"/>
    <col min="139" max="139" width="28" bestFit="1" customWidth="1"/>
    <col min="140" max="141" width="16.140625" bestFit="1" customWidth="1"/>
    <col min="142" max="142" width="27.5703125" bestFit="1" customWidth="1"/>
    <col min="143" max="143" width="28" bestFit="1" customWidth="1"/>
    <col min="144" max="145" width="16.140625" bestFit="1" customWidth="1"/>
    <col min="146" max="146" width="27.5703125" bestFit="1" customWidth="1"/>
    <col min="147" max="147" width="28" bestFit="1" customWidth="1"/>
    <col min="148" max="149" width="16.140625" bestFit="1" customWidth="1"/>
    <col min="150" max="150" width="27.5703125" bestFit="1" customWidth="1"/>
    <col min="151" max="151" width="28" bestFit="1" customWidth="1"/>
    <col min="152" max="153" width="16.140625" bestFit="1" customWidth="1"/>
    <col min="154" max="154" width="27.5703125" bestFit="1" customWidth="1"/>
    <col min="155" max="155" width="28" bestFit="1" customWidth="1"/>
    <col min="156" max="157" width="16.140625" bestFit="1" customWidth="1"/>
    <col min="158" max="158" width="27.5703125" bestFit="1" customWidth="1"/>
    <col min="159" max="159" width="28" bestFit="1" customWidth="1"/>
    <col min="160" max="161" width="16.140625" bestFit="1" customWidth="1"/>
    <col min="162" max="162" width="27.5703125" bestFit="1" customWidth="1"/>
    <col min="163" max="163" width="28" bestFit="1" customWidth="1"/>
    <col min="164" max="165" width="16.140625" bestFit="1" customWidth="1"/>
    <col min="166" max="166" width="27.5703125" bestFit="1" customWidth="1"/>
    <col min="167" max="167" width="28" bestFit="1" customWidth="1"/>
    <col min="168" max="169" width="16.140625" bestFit="1" customWidth="1"/>
    <col min="170" max="170" width="27.5703125" bestFit="1" customWidth="1"/>
    <col min="171" max="171" width="28" bestFit="1" customWidth="1"/>
    <col min="172" max="173" width="16.140625" bestFit="1" customWidth="1"/>
    <col min="174" max="174" width="27.5703125" bestFit="1" customWidth="1"/>
    <col min="175" max="175" width="28" bestFit="1" customWidth="1"/>
    <col min="176" max="177" width="16.140625" bestFit="1" customWidth="1"/>
    <col min="178" max="178" width="27.5703125" bestFit="1" customWidth="1"/>
    <col min="179" max="179" width="28" bestFit="1" customWidth="1"/>
    <col min="180" max="181" width="16.140625" bestFit="1" customWidth="1"/>
    <col min="182" max="182" width="27.5703125" bestFit="1" customWidth="1"/>
    <col min="183" max="183" width="28" bestFit="1" customWidth="1"/>
    <col min="184" max="185" width="16.140625" bestFit="1" customWidth="1"/>
    <col min="186" max="186" width="27.5703125" bestFit="1" customWidth="1"/>
    <col min="187" max="187" width="28" bestFit="1" customWidth="1"/>
    <col min="188" max="189" width="16.140625" bestFit="1" customWidth="1"/>
    <col min="190" max="190" width="27.5703125" bestFit="1" customWidth="1"/>
    <col min="191" max="191" width="28" bestFit="1" customWidth="1"/>
    <col min="192" max="193" width="16.140625" bestFit="1" customWidth="1"/>
    <col min="194" max="194" width="27.5703125" bestFit="1" customWidth="1"/>
    <col min="195" max="195" width="28" bestFit="1" customWidth="1"/>
    <col min="196" max="197" width="16.140625" bestFit="1" customWidth="1"/>
    <col min="198" max="198" width="27.5703125" bestFit="1" customWidth="1"/>
    <col min="199" max="199" width="28" bestFit="1" customWidth="1"/>
    <col min="200" max="200" width="20.7109375" bestFit="1" customWidth="1"/>
    <col min="201" max="201" width="21.140625" bestFit="1" customWidth="1"/>
  </cols>
  <sheetData>
    <row r="1" spans="2:36" x14ac:dyDescent="0.25">
      <c r="N1" t="b">
        <v>1</v>
      </c>
      <c r="O1" t="b">
        <v>1</v>
      </c>
      <c r="P1" t="b">
        <v>1</v>
      </c>
    </row>
    <row r="2" spans="2:36" x14ac:dyDescent="0.25">
      <c r="B2" t="s">
        <v>120</v>
      </c>
      <c r="C2" t="s">
        <v>121</v>
      </c>
      <c r="F2" t="s">
        <v>121</v>
      </c>
      <c r="I2" s="13" t="s">
        <v>118</v>
      </c>
      <c r="J2" t="s">
        <v>120</v>
      </c>
      <c r="K2" t="s">
        <v>121</v>
      </c>
      <c r="M2" s="15" t="s">
        <v>118</v>
      </c>
      <c r="N2" s="16" t="s">
        <v>122</v>
      </c>
      <c r="O2" s="16" t="s">
        <v>123</v>
      </c>
      <c r="P2" s="16" t="s">
        <v>124</v>
      </c>
      <c r="S2" t="s">
        <v>121</v>
      </c>
      <c r="U2" s="8" t="s">
        <v>138</v>
      </c>
      <c r="V2" s="4" t="s">
        <v>139</v>
      </c>
      <c r="X2" s="13" t="s">
        <v>1</v>
      </c>
      <c r="Y2" s="13" t="s">
        <v>3</v>
      </c>
      <c r="Z2" t="s">
        <v>121</v>
      </c>
      <c r="AA2" t="s">
        <v>141</v>
      </c>
      <c r="AC2" s="15" t="s">
        <v>1</v>
      </c>
      <c r="AD2" s="14" t="str">
        <f>INDEX(X:X, MATCH($AD$4,Z:Z,0))</f>
        <v>Sản phẩm 41</v>
      </c>
      <c r="AF2" s="13" t="s">
        <v>107</v>
      </c>
      <c r="AG2" t="s">
        <v>121</v>
      </c>
      <c r="AI2" s="13" t="s">
        <v>108</v>
      </c>
      <c r="AJ2" t="s">
        <v>121</v>
      </c>
    </row>
    <row r="3" spans="2:36" x14ac:dyDescent="0.25">
      <c r="B3" s="10">
        <v>334007</v>
      </c>
      <c r="C3" s="10">
        <v>402899.91999999975</v>
      </c>
      <c r="E3" s="14">
        <v>1</v>
      </c>
      <c r="F3" s="10">
        <v>13174.810000000001</v>
      </c>
      <c r="I3" t="s">
        <v>125</v>
      </c>
      <c r="J3" s="10">
        <v>34662</v>
      </c>
      <c r="K3" s="10">
        <v>41641.959999999992</v>
      </c>
      <c r="M3" t="s">
        <v>125</v>
      </c>
      <c r="N3" s="11">
        <f>IF($N$1 = TRUE,VLOOKUP(M3,I:K,3,0),NA())</f>
        <v>41641.959999999992</v>
      </c>
      <c r="O3" s="11">
        <f>IF($O$1=TRUE,VLOOKUP(M3,I:K,3,0)-VLOOKUP(M3,I:K,2,0),NA())</f>
        <v>6979.9599999999919</v>
      </c>
      <c r="P3" s="9">
        <f>IFERROR(IF($P$1=TRUE,O3/(N3-O3),NA()),"")</f>
        <v>0.20137210778373987</v>
      </c>
      <c r="R3" t="s">
        <v>8</v>
      </c>
      <c r="S3" s="10">
        <v>69418.950000000012</v>
      </c>
      <c r="U3" t="s">
        <v>8</v>
      </c>
      <c r="V3" s="11">
        <f>VLOOKUP(U3,R:S,2,0)</f>
        <v>69418.950000000012</v>
      </c>
      <c r="X3" t="s">
        <v>7</v>
      </c>
      <c r="Y3" t="s">
        <v>9</v>
      </c>
      <c r="Z3" s="17">
        <v>10234.719999999999</v>
      </c>
      <c r="AA3" s="17">
        <v>94</v>
      </c>
      <c r="AC3" s="15" t="s">
        <v>3</v>
      </c>
      <c r="AD3" s="14" t="str">
        <f>INDEX(Y:Y, MATCH($AD$4,Z:Z,0))</f>
        <v>Chiếc</v>
      </c>
      <c r="AF3" t="s">
        <v>114</v>
      </c>
      <c r="AG3" s="10">
        <v>209011.15000000008</v>
      </c>
      <c r="AI3" t="s">
        <v>111</v>
      </c>
      <c r="AJ3" s="10">
        <v>202518.01999999993</v>
      </c>
    </row>
    <row r="4" spans="2:36" x14ac:dyDescent="0.25">
      <c r="E4" s="14">
        <v>2</v>
      </c>
      <c r="F4" s="10">
        <v>13125.220000000001</v>
      </c>
      <c r="I4" t="s">
        <v>126</v>
      </c>
      <c r="J4" s="10">
        <v>25519</v>
      </c>
      <c r="K4" s="10">
        <v>30764.300000000003</v>
      </c>
      <c r="M4" t="s">
        <v>126</v>
      </c>
      <c r="N4" s="11">
        <f t="shared" ref="N4:N14" si="0">IF($N$1 = TRUE,VLOOKUP(M4,I:K,3,0),NA())</f>
        <v>30764.300000000003</v>
      </c>
      <c r="O4" s="11">
        <f t="shared" ref="O4:O14" si="1">IF($O$1=TRUE,VLOOKUP(M4,I:K,3,0)-VLOOKUP(M4,I:K,2,0),NA())</f>
        <v>5245.3000000000029</v>
      </c>
      <c r="P4" s="9">
        <f t="shared" ref="P4:P14" si="2">IFERROR(IF($P$1=TRUE,O4/(N4-O4),NA()),"")</f>
        <v>0.20554488812257546</v>
      </c>
      <c r="R4" t="s">
        <v>31</v>
      </c>
      <c r="S4" s="10">
        <v>93390.869999999981</v>
      </c>
      <c r="U4" t="s">
        <v>31</v>
      </c>
      <c r="V4" s="11">
        <f t="shared" ref="V4:V7" si="3">VLOOKUP(U4,R:S,2,0)</f>
        <v>93390.869999999981</v>
      </c>
      <c r="X4" t="s">
        <v>11</v>
      </c>
      <c r="Y4" t="s">
        <v>9</v>
      </c>
      <c r="Z4" s="17">
        <v>13047.199999999999</v>
      </c>
      <c r="AA4" s="17">
        <v>94</v>
      </c>
      <c r="AC4" s="18" t="s">
        <v>121</v>
      </c>
      <c r="AD4" s="20">
        <f>MAX(Z:Z)</f>
        <v>24008.16</v>
      </c>
      <c r="AF4" t="s">
        <v>110</v>
      </c>
      <c r="AG4" s="10">
        <v>59896.900000000009</v>
      </c>
      <c r="AI4" t="s">
        <v>113</v>
      </c>
      <c r="AJ4" s="10">
        <v>200381.90000000008</v>
      </c>
    </row>
    <row r="5" spans="2:36" x14ac:dyDescent="0.25">
      <c r="E5" s="14">
        <v>3</v>
      </c>
      <c r="F5" s="10">
        <v>20062.099999999995</v>
      </c>
      <c r="I5" t="s">
        <v>127</v>
      </c>
      <c r="J5" s="10">
        <v>23464</v>
      </c>
      <c r="K5" s="10">
        <v>28715.65</v>
      </c>
      <c r="M5" t="s">
        <v>127</v>
      </c>
      <c r="N5" s="11">
        <f t="shared" si="0"/>
        <v>28715.65</v>
      </c>
      <c r="O5" s="11">
        <f t="shared" si="1"/>
        <v>5251.6500000000015</v>
      </c>
      <c r="P5" s="9">
        <f t="shared" si="2"/>
        <v>0.22381733719740887</v>
      </c>
      <c r="R5" t="s">
        <v>52</v>
      </c>
      <c r="S5" s="10">
        <v>51632.509999999995</v>
      </c>
      <c r="U5" t="s">
        <v>52</v>
      </c>
      <c r="V5" s="11">
        <f t="shared" si="3"/>
        <v>51632.509999999995</v>
      </c>
      <c r="X5" t="s">
        <v>13</v>
      </c>
      <c r="Y5" t="s">
        <v>9</v>
      </c>
      <c r="Z5" s="17">
        <v>6394.2599999999993</v>
      </c>
      <c r="AA5" s="17">
        <v>79</v>
      </c>
      <c r="AC5" s="18" t="s">
        <v>141</v>
      </c>
      <c r="AD5" s="19">
        <f>INDEX(AA:AA, MATCH($AD$4,Z:Z,0))</f>
        <v>132</v>
      </c>
      <c r="AF5" t="s">
        <v>112</v>
      </c>
      <c r="AG5" s="10">
        <v>133991.87000000002</v>
      </c>
    </row>
    <row r="6" spans="2:36" x14ac:dyDescent="0.25">
      <c r="B6" s="12" t="s">
        <v>122</v>
      </c>
      <c r="C6" s="11">
        <f>GETPIVOTDATA("Sum of Tiền Bán ",$B$2)</f>
        <v>402899.91999999975</v>
      </c>
      <c r="E6" s="14">
        <v>4</v>
      </c>
      <c r="F6" s="10">
        <v>11342.2</v>
      </c>
      <c r="I6" t="s">
        <v>128</v>
      </c>
      <c r="J6" s="10">
        <v>21377</v>
      </c>
      <c r="K6" s="10">
        <v>26524.11</v>
      </c>
      <c r="M6" t="s">
        <v>128</v>
      </c>
      <c r="N6" s="11">
        <f t="shared" si="0"/>
        <v>26524.11</v>
      </c>
      <c r="O6" s="11">
        <f t="shared" si="1"/>
        <v>5147.1100000000006</v>
      </c>
      <c r="P6" s="9">
        <f t="shared" si="2"/>
        <v>0.2407779389063012</v>
      </c>
      <c r="R6" t="s">
        <v>65</v>
      </c>
      <c r="S6" s="10">
        <v>93922.4</v>
      </c>
      <c r="U6" t="s">
        <v>65</v>
      </c>
      <c r="V6" s="11">
        <f t="shared" si="3"/>
        <v>93922.4</v>
      </c>
      <c r="X6" t="s">
        <v>15</v>
      </c>
      <c r="Y6" t="s">
        <v>16</v>
      </c>
      <c r="Z6" s="17">
        <v>5932.1600000000008</v>
      </c>
      <c r="AA6" s="17">
        <v>124</v>
      </c>
      <c r="AJ6" s="10"/>
    </row>
    <row r="7" spans="2:36" x14ac:dyDescent="0.25">
      <c r="B7" s="12" t="s">
        <v>123</v>
      </c>
      <c r="C7" s="11">
        <f>C6-GETPIVOTDATA("Sum of Tiền Mua ",$B$2)</f>
        <v>68892.919999999751</v>
      </c>
      <c r="E7" s="14">
        <v>5</v>
      </c>
      <c r="F7" s="10">
        <v>11749.449999999999</v>
      </c>
      <c r="I7" t="s">
        <v>129</v>
      </c>
      <c r="J7" s="10">
        <v>26917</v>
      </c>
      <c r="K7" s="10">
        <v>30782.45</v>
      </c>
      <c r="M7" t="s">
        <v>129</v>
      </c>
      <c r="N7" s="11">
        <f t="shared" si="0"/>
        <v>30782.45</v>
      </c>
      <c r="O7" s="11">
        <f t="shared" si="1"/>
        <v>3865.4500000000007</v>
      </c>
      <c r="P7" s="9">
        <f t="shared" si="2"/>
        <v>0.14360627112976931</v>
      </c>
      <c r="R7" t="s">
        <v>88</v>
      </c>
      <c r="S7" s="10">
        <v>94535.19</v>
      </c>
      <c r="U7" t="s">
        <v>88</v>
      </c>
      <c r="V7" s="11">
        <f t="shared" si="3"/>
        <v>94535.19</v>
      </c>
      <c r="X7" t="s">
        <v>18</v>
      </c>
      <c r="Y7" t="s">
        <v>19</v>
      </c>
      <c r="Z7" s="17">
        <v>15817.61</v>
      </c>
      <c r="AA7" s="17">
        <v>101</v>
      </c>
      <c r="AC7" s="19">
        <v>9</v>
      </c>
      <c r="AD7">
        <f>MIN(AC7:AC7,COUNTA(X:X)-7)</f>
        <v>9</v>
      </c>
      <c r="AJ7" s="10"/>
    </row>
    <row r="8" spans="2:36" x14ac:dyDescent="0.25">
      <c r="B8" s="12" t="s">
        <v>124</v>
      </c>
      <c r="C8" s="9">
        <f>C7/GETPIVOTDATA("Sum of Tiền Mua ",$B$2)</f>
        <v>0.2062619046906195</v>
      </c>
      <c r="E8" s="14">
        <v>6</v>
      </c>
      <c r="F8" s="10">
        <v>14601.540000000005</v>
      </c>
      <c r="I8" t="s">
        <v>130</v>
      </c>
      <c r="J8" s="10">
        <v>24873</v>
      </c>
      <c r="K8" s="10">
        <v>30553.710000000003</v>
      </c>
      <c r="M8" t="s">
        <v>130</v>
      </c>
      <c r="N8" s="11">
        <f t="shared" si="0"/>
        <v>30553.710000000003</v>
      </c>
      <c r="O8" s="11">
        <f t="shared" si="1"/>
        <v>5680.7100000000028</v>
      </c>
      <c r="P8" s="9">
        <f t="shared" si="2"/>
        <v>0.22838861415993256</v>
      </c>
      <c r="X8" t="s">
        <v>21</v>
      </c>
      <c r="Y8" t="s">
        <v>9</v>
      </c>
      <c r="Z8" s="17">
        <v>4743.5</v>
      </c>
      <c r="AA8" s="17">
        <v>53</v>
      </c>
      <c r="AC8" s="15" t="s">
        <v>142</v>
      </c>
      <c r="AD8" s="15" t="s">
        <v>122</v>
      </c>
    </row>
    <row r="9" spans="2:36" x14ac:dyDescent="0.25">
      <c r="E9" s="14">
        <v>7</v>
      </c>
      <c r="F9" s="10">
        <v>7124.79</v>
      </c>
      <c r="I9" t="s">
        <v>131</v>
      </c>
      <c r="J9" s="10">
        <v>29882</v>
      </c>
      <c r="K9" s="10">
        <v>35428.79</v>
      </c>
      <c r="M9" t="s">
        <v>131</v>
      </c>
      <c r="N9" s="11">
        <f t="shared" si="0"/>
        <v>35428.79</v>
      </c>
      <c r="O9" s="11">
        <f t="shared" si="1"/>
        <v>5546.7900000000009</v>
      </c>
      <c r="P9" s="9">
        <f t="shared" si="2"/>
        <v>0.18562311759587716</v>
      </c>
      <c r="X9" t="s">
        <v>23</v>
      </c>
      <c r="Y9" t="s">
        <v>16</v>
      </c>
      <c r="Z9" s="17">
        <v>2387.04</v>
      </c>
      <c r="AA9" s="17">
        <v>48</v>
      </c>
      <c r="AC9" t="str">
        <f ca="1">OFFSET(X2,1+$AD$7,0)</f>
        <v>Sản phẩm 10</v>
      </c>
      <c r="AD9" s="11">
        <f ca="1">OFFSET(Z2,1+$AD$7,0)</f>
        <v>16428</v>
      </c>
    </row>
    <row r="10" spans="2:36" x14ac:dyDescent="0.25">
      <c r="E10" s="14">
        <v>8</v>
      </c>
      <c r="F10" s="10">
        <v>14286.46</v>
      </c>
      <c r="I10" t="s">
        <v>132</v>
      </c>
      <c r="J10" s="10">
        <v>29973</v>
      </c>
      <c r="K10" s="10">
        <v>35287.400000000016</v>
      </c>
      <c r="M10" t="s">
        <v>132</v>
      </c>
      <c r="N10" s="11">
        <f t="shared" si="0"/>
        <v>35287.400000000016</v>
      </c>
      <c r="O10" s="11">
        <f t="shared" si="1"/>
        <v>5314.400000000016</v>
      </c>
      <c r="P10" s="9">
        <f t="shared" si="2"/>
        <v>0.17730624228472344</v>
      </c>
      <c r="U10" s="4" t="s">
        <v>140</v>
      </c>
      <c r="V10" t="str">
        <f>INDEX(R:R,MATCH(V11,S:S,0))</f>
        <v>Danh Mục 05</v>
      </c>
      <c r="X10" t="s">
        <v>25</v>
      </c>
      <c r="Y10" t="s">
        <v>9</v>
      </c>
      <c r="Z10" s="17">
        <v>10280.82</v>
      </c>
      <c r="AA10" s="17">
        <v>111</v>
      </c>
      <c r="AC10" t="str">
        <f t="shared" ref="AC10:AC14" ca="1" si="4">OFFSET(X3,1+$AD$7,0)</f>
        <v>Sản phẩm 11</v>
      </c>
      <c r="AD10" s="11">
        <f t="shared" ref="AD10:AD14" ca="1" si="5">OFFSET(Z3,1+$AD$7,0)</f>
        <v>5856.4</v>
      </c>
    </row>
    <row r="11" spans="2:36" x14ac:dyDescent="0.25">
      <c r="E11" s="14">
        <v>9</v>
      </c>
      <c r="F11" s="10">
        <v>16926.670000000002</v>
      </c>
      <c r="I11" t="s">
        <v>133</v>
      </c>
      <c r="J11" s="10">
        <v>28802</v>
      </c>
      <c r="K11" s="10">
        <v>35656.810000000005</v>
      </c>
      <c r="M11" t="s">
        <v>133</v>
      </c>
      <c r="N11" s="11">
        <f t="shared" si="0"/>
        <v>35656.810000000005</v>
      </c>
      <c r="O11" s="11">
        <f t="shared" si="1"/>
        <v>6854.8100000000049</v>
      </c>
      <c r="P11" s="9">
        <f t="shared" si="2"/>
        <v>0.23799770849246596</v>
      </c>
      <c r="U11" s="4" t="s">
        <v>139</v>
      </c>
      <c r="V11" s="11">
        <f>MAX(S:S)</f>
        <v>94535.19</v>
      </c>
      <c r="X11" t="s">
        <v>27</v>
      </c>
      <c r="Y11" t="s">
        <v>28</v>
      </c>
      <c r="Z11" s="17">
        <v>581.64</v>
      </c>
      <c r="AA11" s="17">
        <v>74</v>
      </c>
      <c r="AC11" t="str">
        <f t="shared" ca="1" si="4"/>
        <v>Sản phẩm 12</v>
      </c>
      <c r="AD11" s="11">
        <f t="shared" ca="1" si="5"/>
        <v>11582.910000000003</v>
      </c>
    </row>
    <row r="12" spans="2:36" x14ac:dyDescent="0.25">
      <c r="E12" s="14">
        <v>10</v>
      </c>
      <c r="F12" s="10">
        <v>15247.35</v>
      </c>
      <c r="I12" t="s">
        <v>134</v>
      </c>
      <c r="J12" s="10">
        <v>27822</v>
      </c>
      <c r="K12" s="10">
        <v>33703.69000000001</v>
      </c>
      <c r="M12" t="s">
        <v>134</v>
      </c>
      <c r="N12" s="11">
        <f t="shared" si="0"/>
        <v>33703.69000000001</v>
      </c>
      <c r="O12" s="11">
        <f t="shared" si="1"/>
        <v>5881.6900000000096</v>
      </c>
      <c r="P12" s="9">
        <f t="shared" si="2"/>
        <v>0.21140428437926856</v>
      </c>
      <c r="X12" t="s">
        <v>30</v>
      </c>
      <c r="Y12" t="s">
        <v>19</v>
      </c>
      <c r="Z12" s="17">
        <v>16428</v>
      </c>
      <c r="AA12" s="17">
        <v>100</v>
      </c>
      <c r="AC12" t="str">
        <f t="shared" ca="1" si="4"/>
        <v>Sản phẩm 13</v>
      </c>
      <c r="AD12" s="11">
        <f t="shared" ca="1" si="5"/>
        <v>8285.52</v>
      </c>
    </row>
    <row r="13" spans="2:36" x14ac:dyDescent="0.25">
      <c r="E13" s="14">
        <v>11</v>
      </c>
      <c r="F13" s="10">
        <v>11871.58</v>
      </c>
      <c r="I13" t="s">
        <v>135</v>
      </c>
      <c r="J13" s="10">
        <v>29567</v>
      </c>
      <c r="K13" s="10">
        <v>36450.07</v>
      </c>
      <c r="M13" t="s">
        <v>135</v>
      </c>
      <c r="N13" s="11">
        <f t="shared" si="0"/>
        <v>36450.07</v>
      </c>
      <c r="O13" s="11">
        <f t="shared" si="1"/>
        <v>6883.07</v>
      </c>
      <c r="P13" s="9">
        <f t="shared" si="2"/>
        <v>0.23279568437785367</v>
      </c>
      <c r="X13" t="s">
        <v>33</v>
      </c>
      <c r="Y13" t="s">
        <v>16</v>
      </c>
      <c r="Z13" s="17">
        <v>5856.4</v>
      </c>
      <c r="AA13" s="17">
        <v>121</v>
      </c>
      <c r="AC13" t="str">
        <f t="shared" ca="1" si="4"/>
        <v>Sản phẩm 14</v>
      </c>
      <c r="AD13" s="11">
        <f t="shared" ca="1" si="5"/>
        <v>12503.640000000001</v>
      </c>
    </row>
    <row r="14" spans="2:36" x14ac:dyDescent="0.25">
      <c r="E14" s="14">
        <v>12</v>
      </c>
      <c r="F14" s="10">
        <v>14882.359999999999</v>
      </c>
      <c r="I14" t="s">
        <v>136</v>
      </c>
      <c r="J14" s="10">
        <v>31149</v>
      </c>
      <c r="K14" s="10">
        <v>37390.979999999996</v>
      </c>
      <c r="M14" t="s">
        <v>136</v>
      </c>
      <c r="N14" s="11">
        <f t="shared" si="0"/>
        <v>37390.979999999996</v>
      </c>
      <c r="O14" s="11">
        <f t="shared" si="1"/>
        <v>6241.9799999999959</v>
      </c>
      <c r="P14" s="9">
        <f t="shared" si="2"/>
        <v>0.20039102378888554</v>
      </c>
      <c r="X14" t="s">
        <v>35</v>
      </c>
      <c r="Y14" t="s">
        <v>9</v>
      </c>
      <c r="Z14" s="17">
        <v>11582.910000000003</v>
      </c>
      <c r="AA14" s="17">
        <v>123</v>
      </c>
      <c r="AC14" t="str">
        <f t="shared" ca="1" si="4"/>
        <v>Sản phẩm 15</v>
      </c>
      <c r="AD14" s="11">
        <f t="shared" ca="1" si="5"/>
        <v>1839.2399999999998</v>
      </c>
    </row>
    <row r="15" spans="2:36" x14ac:dyDescent="0.25">
      <c r="E15" s="14">
        <v>13</v>
      </c>
      <c r="F15" s="10">
        <v>8077.26</v>
      </c>
      <c r="I15" t="s">
        <v>137</v>
      </c>
      <c r="J15" s="10">
        <v>334007</v>
      </c>
      <c r="K15" s="10">
        <v>402899.92000000004</v>
      </c>
      <c r="X15" t="s">
        <v>37</v>
      </c>
      <c r="Y15" t="s">
        <v>9</v>
      </c>
      <c r="Z15" s="17">
        <v>8285.52</v>
      </c>
      <c r="AA15" s="17">
        <v>69</v>
      </c>
    </row>
    <row r="16" spans="2:36" x14ac:dyDescent="0.25">
      <c r="E16" s="14">
        <v>14</v>
      </c>
      <c r="F16" s="10">
        <v>9395.1400000000012</v>
      </c>
      <c r="X16" t="s">
        <v>39</v>
      </c>
      <c r="Y16" t="s">
        <v>9</v>
      </c>
      <c r="Z16" s="17">
        <v>12503.640000000001</v>
      </c>
      <c r="AA16" s="17">
        <v>87</v>
      </c>
    </row>
    <row r="17" spans="5:27" x14ac:dyDescent="0.25">
      <c r="E17" s="14">
        <v>15</v>
      </c>
      <c r="F17" s="10">
        <v>12466.7</v>
      </c>
      <c r="X17" t="s">
        <v>41</v>
      </c>
      <c r="Y17" t="s">
        <v>28</v>
      </c>
      <c r="Z17" s="17">
        <v>1839.2399999999998</v>
      </c>
      <c r="AA17" s="17">
        <v>117</v>
      </c>
    </row>
    <row r="18" spans="5:27" x14ac:dyDescent="0.25">
      <c r="E18" s="14">
        <v>16</v>
      </c>
      <c r="F18" s="10">
        <v>12766.63</v>
      </c>
      <c r="X18" t="s">
        <v>43</v>
      </c>
      <c r="Y18" t="s">
        <v>28</v>
      </c>
      <c r="Z18" s="17">
        <v>1996.8</v>
      </c>
      <c r="AA18" s="17">
        <v>120</v>
      </c>
    </row>
    <row r="19" spans="5:27" x14ac:dyDescent="0.25">
      <c r="E19" s="14">
        <v>17</v>
      </c>
      <c r="F19" s="10">
        <v>3768.24</v>
      </c>
      <c r="X19" t="s">
        <v>45</v>
      </c>
      <c r="Y19" t="s">
        <v>19</v>
      </c>
      <c r="Z19" s="17">
        <v>10003.140000000001</v>
      </c>
      <c r="AA19" s="17">
        <v>63</v>
      </c>
    </row>
    <row r="20" spans="5:27" x14ac:dyDescent="0.25">
      <c r="E20" s="14">
        <v>18</v>
      </c>
      <c r="F20" s="10">
        <v>18665.390000000003</v>
      </c>
      <c r="X20" t="s">
        <v>47</v>
      </c>
      <c r="Y20" t="s">
        <v>28</v>
      </c>
      <c r="Z20" s="17">
        <v>3871.2200000000003</v>
      </c>
      <c r="AA20" s="17">
        <v>82</v>
      </c>
    </row>
    <row r="21" spans="5:27" x14ac:dyDescent="0.25">
      <c r="E21" s="14">
        <v>19</v>
      </c>
      <c r="F21" s="10">
        <v>10145.229999999998</v>
      </c>
      <c r="X21" t="s">
        <v>49</v>
      </c>
      <c r="Y21" t="s">
        <v>19</v>
      </c>
      <c r="Z21" s="17">
        <v>21024</v>
      </c>
      <c r="AA21" s="17">
        <v>96</v>
      </c>
    </row>
    <row r="22" spans="5:27" x14ac:dyDescent="0.25">
      <c r="E22" s="14">
        <v>20</v>
      </c>
      <c r="F22" s="10">
        <v>20445.78</v>
      </c>
      <c r="X22" t="s">
        <v>51</v>
      </c>
      <c r="Y22" t="s">
        <v>16</v>
      </c>
      <c r="Z22" s="17">
        <v>8111.25</v>
      </c>
      <c r="AA22" s="17">
        <v>105</v>
      </c>
    </row>
    <row r="23" spans="5:27" x14ac:dyDescent="0.25">
      <c r="E23" s="14">
        <v>21</v>
      </c>
      <c r="F23" s="10">
        <v>10738.4</v>
      </c>
      <c r="X23" t="s">
        <v>54</v>
      </c>
      <c r="Y23" t="s">
        <v>19</v>
      </c>
      <c r="Z23" s="17">
        <v>10331.64</v>
      </c>
      <c r="AA23" s="17">
        <v>66</v>
      </c>
    </row>
    <row r="24" spans="5:27" x14ac:dyDescent="0.25">
      <c r="E24" s="14">
        <v>22</v>
      </c>
      <c r="F24" s="10">
        <v>11373.839999999997</v>
      </c>
      <c r="X24" t="s">
        <v>56</v>
      </c>
      <c r="Y24" t="s">
        <v>19</v>
      </c>
      <c r="Z24" s="17">
        <v>9489.9</v>
      </c>
      <c r="AA24" s="17">
        <v>70</v>
      </c>
    </row>
    <row r="25" spans="5:27" x14ac:dyDescent="0.25">
      <c r="E25" s="14">
        <v>23</v>
      </c>
      <c r="F25" s="10">
        <v>18904.189999999995</v>
      </c>
      <c r="X25" t="s">
        <v>58</v>
      </c>
      <c r="Y25" t="s">
        <v>19</v>
      </c>
      <c r="Z25" s="17">
        <v>12767.560000000001</v>
      </c>
      <c r="AA25" s="17">
        <v>86</v>
      </c>
    </row>
    <row r="26" spans="5:27" x14ac:dyDescent="0.25">
      <c r="E26" s="14">
        <v>24</v>
      </c>
      <c r="F26" s="10">
        <v>11593.4</v>
      </c>
      <c r="X26" t="s">
        <v>60</v>
      </c>
      <c r="Y26" t="s">
        <v>19</v>
      </c>
      <c r="Z26" s="17">
        <v>10332.400000000001</v>
      </c>
      <c r="AA26" s="17">
        <v>65</v>
      </c>
    </row>
    <row r="27" spans="5:27" x14ac:dyDescent="0.25">
      <c r="E27" s="14">
        <v>25</v>
      </c>
      <c r="F27" s="10">
        <v>18736.430000000004</v>
      </c>
      <c r="X27" t="s">
        <v>62</v>
      </c>
      <c r="Y27" t="s">
        <v>28</v>
      </c>
      <c r="Z27" s="17">
        <v>599.7600000000001</v>
      </c>
      <c r="AA27" s="17">
        <v>72</v>
      </c>
    </row>
    <row r="28" spans="5:27" x14ac:dyDescent="0.25">
      <c r="E28" s="14">
        <v>26</v>
      </c>
      <c r="F28" s="10">
        <v>14091.079999999998</v>
      </c>
      <c r="X28" t="s">
        <v>64</v>
      </c>
      <c r="Y28" t="s">
        <v>28</v>
      </c>
      <c r="Z28" s="17">
        <v>2761.9200000000005</v>
      </c>
      <c r="AA28" s="17">
        <v>112</v>
      </c>
    </row>
    <row r="29" spans="5:27" x14ac:dyDescent="0.25">
      <c r="E29" s="14">
        <v>27</v>
      </c>
      <c r="F29" s="10">
        <v>11412.67</v>
      </c>
      <c r="X29" t="s">
        <v>67</v>
      </c>
      <c r="Y29" t="s">
        <v>16</v>
      </c>
      <c r="Z29" s="17">
        <v>6008.0800000000008</v>
      </c>
      <c r="AA29" s="17">
        <v>109</v>
      </c>
    </row>
    <row r="30" spans="5:27" x14ac:dyDescent="0.25">
      <c r="E30" s="14">
        <v>28</v>
      </c>
      <c r="F30" s="10">
        <v>13385.16</v>
      </c>
      <c r="X30" t="s">
        <v>69</v>
      </c>
      <c r="Y30" t="s">
        <v>28</v>
      </c>
      <c r="Z30" s="17">
        <v>4458.72</v>
      </c>
      <c r="AA30" s="17">
        <v>112</v>
      </c>
    </row>
    <row r="31" spans="5:27" x14ac:dyDescent="0.25">
      <c r="E31" s="14">
        <v>29</v>
      </c>
      <c r="F31" s="10">
        <v>8751.48</v>
      </c>
      <c r="X31" t="s">
        <v>71</v>
      </c>
      <c r="Y31" t="s">
        <v>16</v>
      </c>
      <c r="Z31" s="17">
        <v>5315.44</v>
      </c>
      <c r="AA31" s="17">
        <v>104</v>
      </c>
    </row>
    <row r="32" spans="5:27" x14ac:dyDescent="0.25">
      <c r="E32" s="14">
        <v>30</v>
      </c>
      <c r="F32" s="10">
        <v>16848.269999999997</v>
      </c>
      <c r="X32" t="s">
        <v>73</v>
      </c>
      <c r="Y32" t="s">
        <v>19</v>
      </c>
      <c r="Z32" s="17">
        <v>22717.919999999998</v>
      </c>
      <c r="AA32" s="17">
        <v>114</v>
      </c>
    </row>
    <row r="33" spans="5:27" x14ac:dyDescent="0.25">
      <c r="E33" s="14">
        <v>31</v>
      </c>
      <c r="F33" s="10">
        <v>6940.0999999999995</v>
      </c>
      <c r="X33" t="s">
        <v>75</v>
      </c>
      <c r="Y33" t="s">
        <v>9</v>
      </c>
      <c r="Z33" s="17">
        <v>6369.5999999999995</v>
      </c>
      <c r="AA33" s="17">
        <v>60</v>
      </c>
    </row>
    <row r="34" spans="5:27" x14ac:dyDescent="0.25">
      <c r="E34" s="14" t="s">
        <v>137</v>
      </c>
      <c r="F34" s="10">
        <v>402899.92</v>
      </c>
      <c r="X34" t="s">
        <v>77</v>
      </c>
      <c r="Y34" t="s">
        <v>9</v>
      </c>
      <c r="Z34" s="17">
        <v>16468.72</v>
      </c>
      <c r="AA34" s="17">
        <v>139</v>
      </c>
    </row>
    <row r="35" spans="5:27" x14ac:dyDescent="0.25">
      <c r="X35" t="s">
        <v>79</v>
      </c>
      <c r="Y35" t="s">
        <v>9</v>
      </c>
      <c r="Z35" s="17">
        <v>13075.800000000001</v>
      </c>
      <c r="AA35" s="17">
        <v>114</v>
      </c>
    </row>
    <row r="36" spans="5:27" x14ac:dyDescent="0.25">
      <c r="X36" t="s">
        <v>81</v>
      </c>
      <c r="Y36" t="s">
        <v>16</v>
      </c>
      <c r="Z36" s="17">
        <v>8670.1999999999989</v>
      </c>
      <c r="AA36" s="17">
        <v>154</v>
      </c>
    </row>
    <row r="37" spans="5:27" x14ac:dyDescent="0.25">
      <c r="X37" t="s">
        <v>83</v>
      </c>
      <c r="Y37" t="s">
        <v>28</v>
      </c>
      <c r="Z37" s="17">
        <v>703.5</v>
      </c>
      <c r="AA37" s="17">
        <v>105</v>
      </c>
    </row>
    <row r="38" spans="5:27" x14ac:dyDescent="0.25">
      <c r="X38" t="s">
        <v>85</v>
      </c>
      <c r="Y38" t="s">
        <v>9</v>
      </c>
      <c r="Z38" s="17">
        <v>7372.5</v>
      </c>
      <c r="AA38" s="17">
        <v>75</v>
      </c>
    </row>
    <row r="39" spans="5:27" x14ac:dyDescent="0.25">
      <c r="X39" t="s">
        <v>87</v>
      </c>
      <c r="Y39" t="s">
        <v>9</v>
      </c>
      <c r="Z39" s="17">
        <v>5325.6</v>
      </c>
      <c r="AA39" s="17">
        <v>60</v>
      </c>
    </row>
    <row r="40" spans="5:27" x14ac:dyDescent="0.25">
      <c r="X40" t="s">
        <v>90</v>
      </c>
      <c r="Y40" t="s">
        <v>9</v>
      </c>
      <c r="Z40" s="17">
        <v>9093.1200000000008</v>
      </c>
      <c r="AA40" s="17">
        <v>111</v>
      </c>
    </row>
    <row r="41" spans="5:27" x14ac:dyDescent="0.25">
      <c r="X41" t="s">
        <v>92</v>
      </c>
      <c r="Y41" t="s">
        <v>28</v>
      </c>
      <c r="Z41" s="17">
        <v>4050.1499999999996</v>
      </c>
      <c r="AA41" s="17">
        <v>93</v>
      </c>
    </row>
    <row r="42" spans="5:27" x14ac:dyDescent="0.25">
      <c r="X42" t="s">
        <v>94</v>
      </c>
      <c r="Y42" t="s">
        <v>9</v>
      </c>
      <c r="Z42" s="17">
        <v>7651.4000000000005</v>
      </c>
      <c r="AA42" s="17">
        <v>67</v>
      </c>
    </row>
    <row r="43" spans="5:27" x14ac:dyDescent="0.25">
      <c r="X43" t="s">
        <v>96</v>
      </c>
      <c r="Y43" t="s">
        <v>19</v>
      </c>
      <c r="Z43" s="17">
        <v>24008.16</v>
      </c>
      <c r="AA43" s="17">
        <v>132</v>
      </c>
    </row>
    <row r="44" spans="5:27" x14ac:dyDescent="0.25">
      <c r="X44" t="s">
        <v>98</v>
      </c>
      <c r="Y44" t="s">
        <v>19</v>
      </c>
      <c r="Z44" s="17">
        <v>21590</v>
      </c>
      <c r="AA44" s="17">
        <v>127</v>
      </c>
    </row>
    <row r="45" spans="5:27" x14ac:dyDescent="0.25">
      <c r="X45" t="s">
        <v>100</v>
      </c>
      <c r="Y45" t="s">
        <v>9</v>
      </c>
      <c r="Z45" s="17">
        <v>6283.84</v>
      </c>
      <c r="AA45" s="17">
        <v>73</v>
      </c>
    </row>
    <row r="46" spans="5:27" x14ac:dyDescent="0.25">
      <c r="X46" t="s">
        <v>102</v>
      </c>
      <c r="Y46" t="s">
        <v>9</v>
      </c>
      <c r="Z46" s="17">
        <v>16532.920000000002</v>
      </c>
      <c r="AA46" s="17">
        <v>199</v>
      </c>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3077" r:id="rId11" name="Scroll Bar 5">
              <controlPr defaultSize="0" autoPict="0">
                <anchor moveWithCells="1">
                  <from>
                    <xdr:col>27</xdr:col>
                    <xdr:colOff>723900</xdr:colOff>
                    <xdr:row>17</xdr:row>
                    <xdr:rowOff>57150</xdr:rowOff>
                  </from>
                  <to>
                    <xdr:col>27</xdr:col>
                    <xdr:colOff>904875</xdr:colOff>
                    <xdr:row>23</xdr:row>
                    <xdr:rowOff>152400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3"/>
  <sheetViews>
    <sheetView tabSelected="1" zoomScale="90" zoomScaleNormal="90" workbookViewId="0">
      <selection activeCell="V13" sqref="V13"/>
    </sheetView>
  </sheetViews>
  <sheetFormatPr defaultRowHeight="15" x14ac:dyDescent="0.25"/>
  <sheetData>
    <row r="1" spans="1:21" x14ac:dyDescent="0.25">
      <c r="A1" s="21"/>
      <c r="B1" s="21"/>
      <c r="C1" s="21"/>
      <c r="D1" s="21"/>
      <c r="E1" s="21"/>
      <c r="F1" s="21"/>
      <c r="G1" s="21"/>
      <c r="H1" s="21"/>
      <c r="I1" s="21"/>
      <c r="J1" s="21"/>
      <c r="K1" s="21"/>
      <c r="L1" s="21"/>
      <c r="M1" s="21"/>
      <c r="N1" s="21"/>
      <c r="O1" s="21"/>
      <c r="P1" s="21"/>
      <c r="Q1" s="21"/>
      <c r="R1" s="21"/>
      <c r="S1" s="21"/>
      <c r="T1" s="21"/>
      <c r="U1" s="21"/>
    </row>
    <row r="2" spans="1:21" x14ac:dyDescent="0.25">
      <c r="A2" s="21"/>
      <c r="B2" s="21"/>
      <c r="C2" s="21"/>
      <c r="D2" s="21"/>
      <c r="E2" s="21"/>
      <c r="F2" s="21"/>
      <c r="G2" s="21"/>
      <c r="H2" s="21"/>
      <c r="I2" s="21"/>
      <c r="J2" s="21"/>
      <c r="K2" s="21"/>
      <c r="L2" s="21"/>
      <c r="M2" s="21"/>
      <c r="N2" s="21"/>
      <c r="O2" s="21"/>
      <c r="P2" s="21"/>
      <c r="Q2" s="21"/>
      <c r="R2" s="21"/>
      <c r="S2" s="21"/>
      <c r="T2" s="21"/>
      <c r="U2" s="21"/>
    </row>
    <row r="3" spans="1:21" x14ac:dyDescent="0.25">
      <c r="A3" s="21"/>
      <c r="B3" s="21"/>
      <c r="C3" s="21"/>
      <c r="D3" s="21"/>
      <c r="E3" s="21"/>
      <c r="F3" s="21"/>
      <c r="G3" s="21"/>
      <c r="H3" s="21"/>
      <c r="I3" s="21"/>
      <c r="J3" s="21"/>
      <c r="K3" s="21"/>
      <c r="L3" s="21"/>
      <c r="M3" s="21"/>
      <c r="N3" s="21"/>
      <c r="O3" s="21"/>
      <c r="P3" s="21"/>
      <c r="Q3" s="21"/>
      <c r="R3" s="21"/>
      <c r="S3" s="21"/>
      <c r="T3" s="21"/>
      <c r="U3" s="21"/>
    </row>
    <row r="4" spans="1:21" x14ac:dyDescent="0.25">
      <c r="A4" s="21"/>
      <c r="B4" s="21"/>
      <c r="C4" s="21"/>
      <c r="D4" s="21"/>
      <c r="E4" s="21"/>
      <c r="F4" s="21"/>
      <c r="G4" s="21"/>
      <c r="H4" s="21"/>
      <c r="I4" s="21"/>
      <c r="J4" s="21"/>
      <c r="K4" s="21"/>
      <c r="L4" s="21"/>
      <c r="M4" s="21"/>
      <c r="N4" s="21"/>
      <c r="O4" s="21"/>
      <c r="P4" s="21"/>
      <c r="Q4" s="21"/>
      <c r="R4" s="21"/>
      <c r="S4" s="21"/>
      <c r="T4" s="21"/>
      <c r="U4" s="21"/>
    </row>
    <row r="5" spans="1:21" x14ac:dyDescent="0.25">
      <c r="A5" s="21"/>
      <c r="B5" s="21"/>
      <c r="C5" s="21"/>
      <c r="D5" s="21"/>
      <c r="E5" s="21"/>
      <c r="F5" s="21"/>
      <c r="G5" s="21"/>
      <c r="H5" s="21"/>
      <c r="I5" s="21"/>
      <c r="J5" s="21"/>
      <c r="K5" s="21"/>
      <c r="L5" s="21"/>
      <c r="M5" s="21"/>
      <c r="N5" s="21"/>
      <c r="O5" s="21"/>
      <c r="P5" s="21"/>
      <c r="Q5" s="21"/>
      <c r="R5" s="21"/>
      <c r="S5" s="21"/>
      <c r="T5" s="21"/>
      <c r="U5" s="21"/>
    </row>
    <row r="6" spans="1:21" x14ac:dyDescent="0.25">
      <c r="A6" s="21"/>
      <c r="B6" s="21"/>
      <c r="C6" s="21"/>
      <c r="D6" s="21"/>
      <c r="E6" s="21"/>
      <c r="F6" s="21"/>
      <c r="G6" s="21"/>
      <c r="H6" s="21"/>
      <c r="I6" s="21"/>
      <c r="J6" s="21"/>
      <c r="K6" s="21"/>
      <c r="L6" s="21"/>
      <c r="M6" s="21"/>
      <c r="N6" s="21"/>
      <c r="O6" s="21"/>
      <c r="P6" s="21"/>
      <c r="Q6" s="21"/>
      <c r="R6" s="21"/>
      <c r="S6" s="21"/>
      <c r="T6" s="21"/>
      <c r="U6" s="21"/>
    </row>
    <row r="7" spans="1:21" x14ac:dyDescent="0.25">
      <c r="A7" s="21"/>
      <c r="B7" s="21"/>
      <c r="C7" s="21"/>
      <c r="D7" s="21"/>
      <c r="E7" s="21"/>
      <c r="F7" s="21"/>
      <c r="G7" s="21"/>
      <c r="H7" s="21"/>
      <c r="I7" s="21"/>
      <c r="J7" s="21"/>
      <c r="K7" s="21"/>
      <c r="L7" s="21"/>
      <c r="M7" s="21"/>
      <c r="N7" s="21"/>
      <c r="O7" s="21"/>
      <c r="P7" s="21"/>
      <c r="Q7" s="21"/>
      <c r="R7" s="21"/>
      <c r="S7" s="21"/>
      <c r="T7" s="21"/>
      <c r="U7" s="21"/>
    </row>
    <row r="8" spans="1:21" x14ac:dyDescent="0.25">
      <c r="A8" s="21"/>
      <c r="B8" s="21"/>
      <c r="C8" s="21"/>
      <c r="D8" s="21"/>
      <c r="E8" s="21"/>
      <c r="F8" s="21"/>
      <c r="G8" s="21"/>
      <c r="H8" s="21"/>
      <c r="I8" s="21"/>
      <c r="J8" s="21"/>
      <c r="K8" s="21"/>
      <c r="L8" s="21"/>
      <c r="M8" s="21"/>
      <c r="N8" s="21"/>
      <c r="O8" s="21"/>
      <c r="P8" s="21"/>
      <c r="Q8" s="21"/>
      <c r="R8" s="21"/>
      <c r="S8" s="21"/>
      <c r="T8" s="21"/>
      <c r="U8" s="21"/>
    </row>
    <row r="9" spans="1:21" x14ac:dyDescent="0.25">
      <c r="A9" s="21"/>
      <c r="B9" s="21"/>
      <c r="C9" s="21"/>
      <c r="D9" s="21"/>
      <c r="E9" s="21"/>
      <c r="F9" s="21"/>
      <c r="G9" s="21"/>
      <c r="H9" s="21"/>
      <c r="I9" s="21"/>
      <c r="J9" s="21"/>
      <c r="K9" s="21"/>
      <c r="L9" s="21"/>
      <c r="M9" s="21"/>
      <c r="N9" s="21"/>
      <c r="O9" s="21"/>
      <c r="P9" s="21"/>
      <c r="Q9" s="21"/>
      <c r="R9" s="21"/>
      <c r="S9" s="21"/>
      <c r="T9" s="21"/>
      <c r="U9" s="21"/>
    </row>
    <row r="10" spans="1:21" x14ac:dyDescent="0.25">
      <c r="A10" s="21"/>
      <c r="B10" s="21"/>
      <c r="C10" s="21"/>
      <c r="D10" s="21"/>
      <c r="E10" s="21"/>
      <c r="F10" s="21"/>
      <c r="G10" s="21"/>
      <c r="H10" s="21"/>
      <c r="I10" s="21"/>
      <c r="J10" s="21"/>
      <c r="K10" s="21"/>
      <c r="L10" s="21"/>
      <c r="M10" s="21"/>
      <c r="N10" s="21"/>
      <c r="O10" s="21"/>
      <c r="P10" s="21"/>
      <c r="Q10" s="21"/>
      <c r="R10" s="21"/>
      <c r="S10" s="21"/>
      <c r="T10" s="21"/>
      <c r="U10" s="21"/>
    </row>
    <row r="11" spans="1:21" x14ac:dyDescent="0.25">
      <c r="A11" s="21"/>
      <c r="B11" s="21"/>
      <c r="C11" s="21"/>
      <c r="D11" s="21"/>
      <c r="E11" s="21"/>
      <c r="F11" s="21"/>
      <c r="G11" s="21"/>
      <c r="H11" s="21"/>
      <c r="I11" s="21"/>
      <c r="J11" s="21"/>
      <c r="K11" s="21"/>
      <c r="L11" s="21"/>
      <c r="M11" s="21"/>
      <c r="N11" s="21"/>
      <c r="O11" s="21"/>
      <c r="P11" s="21"/>
      <c r="Q11" s="21"/>
      <c r="R11" s="21"/>
      <c r="S11" s="21"/>
      <c r="T11" s="21"/>
      <c r="U11" s="21"/>
    </row>
    <row r="12" spans="1:21" x14ac:dyDescent="0.25">
      <c r="A12" s="21"/>
      <c r="B12" s="21"/>
      <c r="C12" s="21"/>
      <c r="D12" s="21"/>
      <c r="E12" s="21"/>
      <c r="F12" s="21"/>
      <c r="G12" s="21"/>
      <c r="H12" s="21"/>
      <c r="I12" s="21"/>
      <c r="J12" s="21"/>
      <c r="K12" s="21"/>
      <c r="L12" s="21"/>
      <c r="M12" s="21"/>
      <c r="N12" s="21"/>
      <c r="O12" s="21"/>
      <c r="P12" s="21"/>
      <c r="Q12" s="21"/>
      <c r="R12" s="21"/>
      <c r="S12" s="21"/>
      <c r="T12" s="21"/>
      <c r="U12" s="21"/>
    </row>
    <row r="13" spans="1:21" x14ac:dyDescent="0.25">
      <c r="A13" s="21"/>
      <c r="B13" s="21"/>
      <c r="C13" s="21"/>
      <c r="D13" s="21"/>
      <c r="E13" s="21"/>
      <c r="F13" s="21"/>
      <c r="G13" s="21"/>
      <c r="H13" s="21"/>
      <c r="I13" s="21"/>
      <c r="J13" s="21"/>
      <c r="K13" s="21"/>
      <c r="L13" s="21"/>
      <c r="M13" s="21"/>
      <c r="N13" s="21"/>
      <c r="O13" s="21"/>
      <c r="P13" s="21"/>
      <c r="Q13" s="21"/>
      <c r="R13" s="21"/>
      <c r="S13" s="21"/>
      <c r="T13" s="21"/>
      <c r="U13" s="21"/>
    </row>
    <row r="14" spans="1:21" x14ac:dyDescent="0.25">
      <c r="A14" s="21"/>
      <c r="B14" s="21"/>
      <c r="C14" s="21"/>
      <c r="D14" s="21"/>
      <c r="E14" s="21"/>
      <c r="F14" s="21"/>
      <c r="G14" s="21"/>
      <c r="H14" s="21"/>
      <c r="I14" s="21"/>
      <c r="J14" s="21"/>
      <c r="K14" s="21"/>
      <c r="L14" s="21"/>
      <c r="M14" s="21"/>
      <c r="N14" s="21"/>
      <c r="O14" s="21"/>
      <c r="P14" s="21"/>
      <c r="Q14" s="21"/>
      <c r="R14" s="21"/>
      <c r="S14" s="21"/>
      <c r="T14" s="21"/>
      <c r="U14" s="21"/>
    </row>
    <row r="15" spans="1:21" x14ac:dyDescent="0.25">
      <c r="A15" s="21"/>
      <c r="B15" s="21"/>
      <c r="C15" s="21"/>
      <c r="D15" s="21"/>
      <c r="E15" s="21"/>
      <c r="F15" s="21"/>
      <c r="G15" s="21"/>
      <c r="H15" s="21"/>
      <c r="I15" s="21"/>
      <c r="J15" s="21"/>
      <c r="K15" s="21"/>
      <c r="L15" s="21"/>
      <c r="M15" s="21"/>
      <c r="N15" s="21"/>
      <c r="O15" s="21"/>
      <c r="P15" s="21"/>
      <c r="Q15" s="21"/>
      <c r="R15" s="21"/>
      <c r="S15" s="21"/>
      <c r="T15" s="21"/>
      <c r="U15" s="21"/>
    </row>
    <row r="16" spans="1:21" x14ac:dyDescent="0.25">
      <c r="A16" s="21"/>
      <c r="B16" s="21"/>
      <c r="C16" s="21"/>
      <c r="D16" s="21"/>
      <c r="E16" s="21"/>
      <c r="F16" s="21"/>
      <c r="G16" s="21"/>
      <c r="H16" s="21"/>
      <c r="I16" s="21"/>
      <c r="J16" s="21"/>
      <c r="K16" s="21"/>
      <c r="L16" s="21"/>
      <c r="M16" s="21"/>
      <c r="N16" s="21"/>
      <c r="O16" s="21"/>
      <c r="P16" s="21"/>
      <c r="Q16" s="21"/>
      <c r="R16" s="21"/>
      <c r="S16" s="21"/>
      <c r="T16" s="21"/>
      <c r="U16" s="21"/>
    </row>
    <row r="17" spans="1:21" x14ac:dyDescent="0.25">
      <c r="A17" s="21"/>
      <c r="B17" s="21"/>
      <c r="C17" s="21"/>
      <c r="D17" s="21"/>
      <c r="E17" s="21"/>
      <c r="F17" s="21"/>
      <c r="G17" s="21"/>
      <c r="H17" s="21"/>
      <c r="I17" s="21"/>
      <c r="J17" s="21"/>
      <c r="K17" s="21"/>
      <c r="L17" s="21"/>
      <c r="M17" s="21"/>
      <c r="N17" s="21"/>
      <c r="O17" s="21"/>
      <c r="P17" s="21"/>
      <c r="Q17" s="21"/>
      <c r="R17" s="21"/>
      <c r="S17" s="21"/>
      <c r="T17" s="21"/>
      <c r="U17" s="21"/>
    </row>
    <row r="18" spans="1:21" x14ac:dyDescent="0.25">
      <c r="A18" s="21"/>
      <c r="B18" s="21"/>
      <c r="C18" s="21"/>
      <c r="D18" s="21"/>
      <c r="E18" s="21"/>
      <c r="F18" s="21"/>
      <c r="G18" s="21"/>
      <c r="H18" s="21"/>
      <c r="I18" s="21"/>
      <c r="J18" s="21"/>
      <c r="K18" s="21"/>
      <c r="L18" s="21"/>
      <c r="M18" s="21"/>
      <c r="N18" s="21"/>
      <c r="O18" s="21"/>
      <c r="P18" s="21"/>
      <c r="Q18" s="21"/>
      <c r="R18" s="21"/>
      <c r="S18" s="21"/>
      <c r="T18" s="21"/>
      <c r="U18" s="21"/>
    </row>
    <row r="19" spans="1:21" x14ac:dyDescent="0.25">
      <c r="A19" s="21"/>
      <c r="B19" s="21"/>
      <c r="C19" s="21"/>
      <c r="D19" s="21"/>
      <c r="E19" s="21"/>
      <c r="F19" s="21"/>
      <c r="G19" s="21"/>
      <c r="H19" s="21"/>
      <c r="I19" s="21"/>
      <c r="J19" s="21"/>
      <c r="K19" s="21"/>
      <c r="L19" s="21"/>
      <c r="M19" s="21"/>
      <c r="N19" s="21"/>
      <c r="O19" s="21"/>
      <c r="P19" s="21"/>
      <c r="Q19" s="21"/>
      <c r="R19" s="21"/>
      <c r="S19" s="21"/>
      <c r="T19" s="21"/>
      <c r="U19" s="21"/>
    </row>
    <row r="20" spans="1:21" x14ac:dyDescent="0.25">
      <c r="A20" s="21"/>
      <c r="B20" s="21"/>
      <c r="C20" s="21"/>
      <c r="D20" s="21"/>
      <c r="E20" s="21"/>
      <c r="F20" s="21"/>
      <c r="G20" s="21"/>
      <c r="H20" s="21"/>
      <c r="I20" s="21"/>
      <c r="J20" s="21"/>
      <c r="K20" s="21"/>
      <c r="L20" s="21"/>
      <c r="M20" s="21"/>
      <c r="N20" s="21"/>
      <c r="O20" s="21"/>
      <c r="P20" s="21"/>
      <c r="Q20" s="21"/>
      <c r="R20" s="21"/>
      <c r="S20" s="21"/>
      <c r="T20" s="21"/>
      <c r="U20" s="21"/>
    </row>
    <row r="21" spans="1:21" x14ac:dyDescent="0.25">
      <c r="A21" s="21"/>
      <c r="B21" s="21"/>
      <c r="C21" s="21"/>
      <c r="D21" s="21"/>
      <c r="E21" s="21"/>
      <c r="F21" s="21"/>
      <c r="G21" s="21"/>
      <c r="H21" s="21"/>
      <c r="I21" s="21"/>
      <c r="J21" s="21"/>
      <c r="K21" s="21"/>
      <c r="L21" s="21"/>
      <c r="M21" s="21"/>
      <c r="N21" s="21"/>
      <c r="O21" s="21"/>
      <c r="P21" s="21"/>
      <c r="Q21" s="21"/>
      <c r="R21" s="21"/>
      <c r="S21" s="21"/>
      <c r="T21" s="21"/>
      <c r="U21" s="21"/>
    </row>
    <row r="22" spans="1:21" x14ac:dyDescent="0.25">
      <c r="A22" s="21"/>
      <c r="B22" s="21"/>
      <c r="C22" s="21"/>
      <c r="D22" s="21"/>
      <c r="E22" s="21"/>
      <c r="F22" s="21"/>
      <c r="G22" s="21"/>
      <c r="H22" s="21"/>
      <c r="I22" s="21"/>
      <c r="J22" s="21"/>
      <c r="K22" s="21"/>
      <c r="L22" s="21"/>
      <c r="M22" s="21"/>
      <c r="N22" s="21"/>
      <c r="O22" s="21"/>
      <c r="P22" s="21"/>
      <c r="Q22" s="21"/>
      <c r="R22" s="21"/>
      <c r="S22" s="21"/>
      <c r="T22" s="21"/>
      <c r="U22" s="21"/>
    </row>
    <row r="23" spans="1:21" x14ac:dyDescent="0.25">
      <c r="A23" s="21"/>
      <c r="B23" s="21"/>
      <c r="C23" s="21"/>
      <c r="D23" s="21"/>
      <c r="E23" s="21"/>
      <c r="F23" s="21"/>
      <c r="G23" s="21"/>
      <c r="H23" s="21"/>
      <c r="I23" s="21"/>
      <c r="J23" s="21"/>
      <c r="K23" s="21"/>
      <c r="L23" s="21"/>
      <c r="M23" s="21"/>
      <c r="N23" s="21"/>
      <c r="O23" s="21"/>
      <c r="P23" s="21"/>
      <c r="Q23" s="21"/>
      <c r="R23" s="21"/>
      <c r="S23" s="21"/>
      <c r="T23" s="21"/>
      <c r="U23" s="21"/>
    </row>
    <row r="24" spans="1:21" x14ac:dyDescent="0.25">
      <c r="A24" s="21"/>
      <c r="B24" s="21"/>
      <c r="C24" s="21"/>
      <c r="D24" s="21"/>
      <c r="E24" s="21"/>
      <c r="F24" s="21"/>
      <c r="G24" s="21"/>
      <c r="H24" s="21"/>
      <c r="I24" s="21"/>
      <c r="J24" s="21"/>
      <c r="K24" s="21"/>
      <c r="L24" s="21"/>
      <c r="M24" s="21"/>
      <c r="N24" s="21"/>
      <c r="O24" s="21"/>
      <c r="P24" s="21"/>
      <c r="Q24" s="21"/>
      <c r="R24" s="21"/>
      <c r="S24" s="21"/>
      <c r="T24" s="21"/>
      <c r="U24" s="21"/>
    </row>
    <row r="25" spans="1:21" x14ac:dyDescent="0.25">
      <c r="A25" s="21"/>
      <c r="B25" s="21"/>
      <c r="C25" s="21"/>
      <c r="D25" s="21"/>
      <c r="E25" s="21"/>
      <c r="F25" s="21"/>
      <c r="G25" s="21"/>
      <c r="H25" s="21"/>
      <c r="I25" s="21"/>
      <c r="J25" s="21"/>
      <c r="K25" s="21"/>
      <c r="L25" s="21"/>
      <c r="M25" s="21"/>
      <c r="N25" s="21"/>
      <c r="O25" s="21"/>
      <c r="P25" s="21"/>
      <c r="Q25" s="21"/>
      <c r="R25" s="21"/>
      <c r="S25" s="21"/>
      <c r="T25" s="21"/>
      <c r="U25" s="21"/>
    </row>
    <row r="26" spans="1:21" x14ac:dyDescent="0.25">
      <c r="A26" s="21"/>
      <c r="B26" s="21"/>
      <c r="C26" s="21"/>
      <c r="D26" s="21"/>
      <c r="E26" s="21"/>
      <c r="F26" s="21"/>
      <c r="G26" s="21"/>
      <c r="H26" s="21"/>
      <c r="I26" s="21"/>
      <c r="J26" s="21"/>
      <c r="K26" s="21"/>
      <c r="L26" s="21"/>
      <c r="M26" s="21"/>
      <c r="N26" s="21"/>
      <c r="O26" s="21"/>
      <c r="P26" s="21"/>
      <c r="Q26" s="21"/>
      <c r="R26" s="21"/>
      <c r="S26" s="21"/>
      <c r="T26" s="21"/>
      <c r="U26" s="21"/>
    </row>
    <row r="27" spans="1:21" x14ac:dyDescent="0.25">
      <c r="A27" s="21"/>
      <c r="B27" s="21"/>
      <c r="C27" s="21"/>
      <c r="D27" s="21"/>
      <c r="E27" s="21"/>
      <c r="F27" s="21"/>
      <c r="G27" s="21"/>
      <c r="H27" s="21"/>
      <c r="I27" s="21"/>
      <c r="J27" s="21"/>
      <c r="K27" s="21"/>
      <c r="L27" s="21"/>
      <c r="M27" s="21"/>
      <c r="N27" s="21"/>
      <c r="O27" s="21"/>
      <c r="P27" s="21"/>
      <c r="Q27" s="21"/>
      <c r="R27" s="21"/>
      <c r="S27" s="21"/>
      <c r="T27" s="21"/>
      <c r="U27" s="21"/>
    </row>
    <row r="28" spans="1:21" x14ac:dyDescent="0.25">
      <c r="A28" s="21"/>
      <c r="B28" s="21"/>
      <c r="C28" s="21"/>
      <c r="D28" s="21"/>
      <c r="E28" s="21"/>
      <c r="F28" s="21"/>
      <c r="G28" s="21"/>
      <c r="H28" s="21"/>
      <c r="I28" s="21"/>
      <c r="J28" s="21"/>
      <c r="K28" s="21"/>
      <c r="L28" s="21"/>
      <c r="M28" s="21"/>
      <c r="N28" s="21"/>
      <c r="O28" s="21"/>
      <c r="P28" s="21"/>
      <c r="Q28" s="21"/>
      <c r="R28" s="21"/>
      <c r="S28" s="21"/>
      <c r="T28" s="21"/>
      <c r="U28" s="21"/>
    </row>
    <row r="29" spans="1:21" x14ac:dyDescent="0.25">
      <c r="A29" s="21"/>
      <c r="B29" s="21"/>
      <c r="C29" s="21"/>
      <c r="D29" s="21"/>
      <c r="E29" s="21"/>
      <c r="F29" s="21"/>
      <c r="G29" s="21"/>
      <c r="H29" s="21"/>
      <c r="I29" s="21"/>
      <c r="J29" s="21"/>
      <c r="K29" s="21"/>
      <c r="L29" s="21"/>
      <c r="M29" s="21"/>
      <c r="N29" s="21"/>
      <c r="O29" s="21"/>
      <c r="P29" s="21"/>
      <c r="Q29" s="21"/>
      <c r="R29" s="21"/>
      <c r="S29" s="21"/>
      <c r="T29" s="21"/>
      <c r="U29" s="21"/>
    </row>
    <row r="30" spans="1:21" x14ac:dyDescent="0.25">
      <c r="A30" s="21"/>
      <c r="B30" s="21"/>
      <c r="C30" s="21"/>
      <c r="D30" s="21"/>
      <c r="E30" s="21"/>
      <c r="F30" s="21"/>
      <c r="G30" s="21"/>
      <c r="H30" s="21"/>
      <c r="I30" s="21"/>
      <c r="J30" s="21"/>
      <c r="K30" s="21"/>
      <c r="L30" s="21"/>
      <c r="M30" s="21"/>
      <c r="N30" s="21"/>
      <c r="O30" s="21"/>
      <c r="P30" s="21"/>
      <c r="Q30" s="21"/>
      <c r="R30" s="21"/>
      <c r="S30" s="21"/>
      <c r="T30" s="21"/>
      <c r="U30" s="21"/>
    </row>
    <row r="31" spans="1:21" x14ac:dyDescent="0.25">
      <c r="A31" s="21"/>
      <c r="B31" s="21"/>
      <c r="C31" s="21"/>
      <c r="D31" s="21"/>
      <c r="E31" s="21"/>
      <c r="F31" s="21"/>
      <c r="G31" s="21"/>
      <c r="H31" s="21"/>
      <c r="I31" s="21"/>
      <c r="J31" s="21"/>
      <c r="K31" s="21"/>
      <c r="L31" s="21"/>
      <c r="M31" s="21"/>
      <c r="N31" s="21"/>
      <c r="O31" s="21"/>
      <c r="P31" s="21"/>
      <c r="Q31" s="21"/>
      <c r="R31" s="21"/>
      <c r="S31" s="21"/>
      <c r="T31" s="21"/>
      <c r="U31" s="21"/>
    </row>
    <row r="32" spans="1:21" x14ac:dyDescent="0.25">
      <c r="A32" s="21"/>
      <c r="B32" s="21"/>
      <c r="C32" s="21"/>
      <c r="D32" s="21"/>
      <c r="E32" s="21"/>
      <c r="F32" s="21"/>
      <c r="G32" s="21"/>
      <c r="H32" s="21"/>
      <c r="I32" s="21"/>
      <c r="J32" s="21"/>
      <c r="K32" s="21"/>
      <c r="L32" s="21"/>
      <c r="M32" s="21"/>
      <c r="N32" s="21"/>
      <c r="O32" s="21"/>
      <c r="P32" s="21"/>
      <c r="Q32" s="21"/>
      <c r="R32" s="21"/>
      <c r="S32" s="21"/>
      <c r="T32" s="21"/>
      <c r="U32" s="21"/>
    </row>
    <row r="33" spans="20:21" x14ac:dyDescent="0.25">
      <c r="T33" s="22"/>
      <c r="U33" s="22"/>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7</xdr:col>
                    <xdr:colOff>428625</xdr:colOff>
                    <xdr:row>8</xdr:row>
                    <xdr:rowOff>85725</xdr:rowOff>
                  </from>
                  <to>
                    <xdr:col>8</xdr:col>
                    <xdr:colOff>28575</xdr:colOff>
                    <xdr:row>9</xdr:row>
                    <xdr:rowOff>66675</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6</xdr:col>
                    <xdr:colOff>581025</xdr:colOff>
                    <xdr:row>8</xdr:row>
                    <xdr:rowOff>104775</xdr:rowOff>
                  </from>
                  <to>
                    <xdr:col>7</xdr:col>
                    <xdr:colOff>152400</xdr:colOff>
                    <xdr:row>9</xdr:row>
                    <xdr:rowOff>66675</xdr:rowOff>
                  </to>
                </anchor>
              </controlPr>
            </control>
          </mc:Choice>
        </mc:AlternateContent>
        <mc:AlternateContent xmlns:mc="http://schemas.openxmlformats.org/markup-compatibility/2006">
          <mc:Choice Requires="x14">
            <control shapeId="6150" r:id="rId6" name="Check Box 6">
              <controlPr defaultSize="0" autoFill="0" autoLine="0" autoPict="0">
                <anchor moveWithCells="1">
                  <from>
                    <xdr:col>6</xdr:col>
                    <xdr:colOff>57150</xdr:colOff>
                    <xdr:row>8</xdr:row>
                    <xdr:rowOff>152400</xdr:rowOff>
                  </from>
                  <to>
                    <xdr:col>6</xdr:col>
                    <xdr:colOff>323850</xdr:colOff>
                    <xdr:row>9</xdr:row>
                    <xdr:rowOff>57150</xdr:rowOff>
                  </to>
                </anchor>
              </controlPr>
            </control>
          </mc:Choice>
        </mc:AlternateContent>
        <mc:AlternateContent xmlns:mc="http://schemas.openxmlformats.org/markup-compatibility/2006">
          <mc:Choice Requires="x14">
            <control shapeId="6151" r:id="rId7" name="Scroll Bar 7">
              <controlPr defaultSize="0" autoPict="0">
                <anchor moveWithCells="1">
                  <from>
                    <xdr:col>8</xdr:col>
                    <xdr:colOff>495300</xdr:colOff>
                    <xdr:row>9</xdr:row>
                    <xdr:rowOff>171450</xdr:rowOff>
                  </from>
                  <to>
                    <xdr:col>8</xdr:col>
                    <xdr:colOff>600075</xdr:colOff>
                    <xdr:row>17</xdr:row>
                    <xdr:rowOff>66675</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Sale</vt:lpstr>
      <vt:lpstr>Calculate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TRINV</dc:creator>
  <cp:lastModifiedBy>user</cp:lastModifiedBy>
  <dcterms:created xsi:type="dcterms:W3CDTF">2024-08-31T08:57:54Z</dcterms:created>
  <dcterms:modified xsi:type="dcterms:W3CDTF">2025-04-24T05:55:21Z</dcterms:modified>
</cp:coreProperties>
</file>