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<sst xmlns="http://schemas.openxmlformats.org/spreadsheetml/2006/main" count="80931" uniqueCount="18719">
  <si>
    <t>Công Ty TNHH Tập đoàn công nghiệp Trường Hải (THACO)</t>
  </si>
  <si>
    <t xml:space="preserve">Địa chỉ:  </t>
  </si>
  <si>
    <t xml:space="preserve">Hotline: </t>
  </si>
  <si>
    <t>Ngày in biểu: Thứ sáu, 17/11/2023 9:44:43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</si>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</sst>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8694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5">
        <f>15650</f>
      </c>
      <c r="B15657" s="5" t="s">
        <v>15678</v>
      </c>
      <c r="C15657" s="5" t="s">
        <v>28</v>
      </c>
      <c r="D15657" s="5" t="s">
        <v>29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28</v>
      </c>
      <c r="T15657" s="5" t="s">
        <v>28</v>
      </c>
      <c r="U15657" s="5" t="s">
        <v>29</v>
      </c>
      <c r="V15657" s="5"/>
    </row>
    <row r="15658" spans="1:22" x14ac:dyDescent="0.25">
      <c r="A15658" s="5">
        <f>15651</f>
      </c>
      <c r="B15658" s="5" t="s">
        <v>15679</v>
      </c>
      <c r="C15658" s="5" t="s">
        <v>28</v>
      </c>
      <c r="D15658" s="5" t="s">
        <v>29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28</v>
      </c>
      <c r="T15658" s="5" t="s">
        <v>28</v>
      </c>
      <c r="U15658" s="5" t="s">
        <v>29</v>
      </c>
      <c r="V15658" s="5"/>
    </row>
    <row r="15659" spans="1:22" x14ac:dyDescent="0.25">
      <c r="A15659" s="5">
        <f>15652</f>
      </c>
      <c r="B15659" s="5" t="s">
        <v>15680</v>
      </c>
      <c r="C15659" s="5" t="s">
        <v>28</v>
      </c>
      <c r="D15659" s="5" t="s">
        <v>29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28</v>
      </c>
      <c r="T15659" s="5" t="s">
        <v>28</v>
      </c>
      <c r="U15659" s="5" t="s">
        <v>29</v>
      </c>
      <c r="V15659" s="5"/>
    </row>
    <row r="15660" spans="1:22" x14ac:dyDescent="0.25">
      <c r="A15660" s="5">
        <f>15653</f>
      </c>
      <c r="B15660" s="5" t="s">
        <v>15681</v>
      </c>
      <c r="C15660" s="5" t="s">
        <v>28</v>
      </c>
      <c r="D15660" s="5" t="s">
        <v>29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28</v>
      </c>
      <c r="T15660" s="5" t="s">
        <v>28</v>
      </c>
      <c r="U15660" s="5" t="s">
        <v>29</v>
      </c>
      <c r="V15660" s="5"/>
    </row>
    <row r="15661" spans="1:22" x14ac:dyDescent="0.25">
      <c r="A15661" s="5">
        <f>15654</f>
      </c>
      <c r="B15661" s="5" t="s">
        <v>15682</v>
      </c>
      <c r="C15661" s="5" t="s">
        <v>28</v>
      </c>
      <c r="D15661" s="5" t="s">
        <v>29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28</v>
      </c>
      <c r="T15661" s="5" t="s">
        <v>28</v>
      </c>
      <c r="U15661" s="5" t="s">
        <v>29</v>
      </c>
      <c r="V15661" s="5"/>
    </row>
    <row r="15662" spans="1:22" x14ac:dyDescent="0.25">
      <c r="A15662" s="5">
        <f>15655</f>
      </c>
      <c r="B15662" s="5" t="s">
        <v>15683</v>
      </c>
      <c r="C15662" s="5" t="s">
        <v>28</v>
      </c>
      <c r="D15662" s="5" t="s">
        <v>29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28</v>
      </c>
      <c r="T15662" s="5" t="s">
        <v>28</v>
      </c>
      <c r="U15662" s="5" t="s">
        <v>29</v>
      </c>
      <c r="V15662" s="5"/>
    </row>
    <row r="15663" spans="1:22" x14ac:dyDescent="0.25">
      <c r="A15663" s="5">
        <f>15656</f>
      </c>
      <c r="B15663" s="5" t="s">
        <v>15684</v>
      </c>
      <c r="C15663" s="5" t="s">
        <v>28</v>
      </c>
      <c r="D15663" s="5" t="s">
        <v>29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28</v>
      </c>
      <c r="T15663" s="5" t="s">
        <v>28</v>
      </c>
      <c r="U15663" s="5" t="s">
        <v>29</v>
      </c>
      <c r="V15663" s="5"/>
    </row>
    <row r="15664" spans="1:22" x14ac:dyDescent="0.25">
      <c r="A15664" s="5">
        <f>15657</f>
      </c>
      <c r="B15664" s="5" t="s">
        <v>15685</v>
      </c>
      <c r="C15664" s="5" t="s">
        <v>28</v>
      </c>
      <c r="D15664" s="5" t="s">
        <v>29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28</v>
      </c>
      <c r="T15664" s="5" t="s">
        <v>28</v>
      </c>
      <c r="U15664" s="5" t="s">
        <v>29</v>
      </c>
      <c r="V15664" s="5"/>
    </row>
    <row r="15665" spans="1:22" x14ac:dyDescent="0.25">
      <c r="A15665" s="5">
        <f>15658</f>
      </c>
      <c r="B15665" s="5" t="s">
        <v>15686</v>
      </c>
      <c r="C15665" s="5" t="s">
        <v>28</v>
      </c>
      <c r="D15665" s="5" t="s">
        <v>29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28</v>
      </c>
      <c r="T15665" s="5" t="s">
        <v>28</v>
      </c>
      <c r="U15665" s="5" t="s">
        <v>29</v>
      </c>
      <c r="V15665" s="5"/>
    </row>
    <row r="15666" spans="1:22" x14ac:dyDescent="0.25">
      <c r="A15666" s="5">
        <f>15659</f>
      </c>
      <c r="B15666" s="5" t="s">
        <v>15687</v>
      </c>
      <c r="C15666" s="5" t="s">
        <v>28</v>
      </c>
      <c r="D15666" s="5" t="s">
        <v>29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28</v>
      </c>
      <c r="T15666" s="5" t="s">
        <v>28</v>
      </c>
      <c r="U15666" s="5" t="s">
        <v>29</v>
      </c>
      <c r="V15666" s="5"/>
    </row>
    <row r="15667" spans="1:22" x14ac:dyDescent="0.25">
      <c r="A15667" s="5">
        <f>15660</f>
      </c>
      <c r="B15667" s="5" t="s">
        <v>15688</v>
      </c>
      <c r="C15667" s="5" t="s">
        <v>28</v>
      </c>
      <c r="D15667" s="5" t="s">
        <v>29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28</v>
      </c>
      <c r="T15667" s="5" t="s">
        <v>28</v>
      </c>
      <c r="U15667" s="5" t="s">
        <v>29</v>
      </c>
      <c r="V15667" s="5"/>
    </row>
    <row r="15668" spans="1:22" x14ac:dyDescent="0.25">
      <c r="A15668" s="5">
        <f>15661</f>
      </c>
      <c r="B15668" s="5" t="s">
        <v>15689</v>
      </c>
      <c r="C15668" s="5" t="s">
        <v>28</v>
      </c>
      <c r="D15668" s="5" t="s">
        <v>29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28</v>
      </c>
      <c r="T15668" s="5" t="s">
        <v>28</v>
      </c>
      <c r="U15668" s="5" t="s">
        <v>29</v>
      </c>
      <c r="V15668" s="5"/>
    </row>
    <row r="15669" spans="1:22" x14ac:dyDescent="0.25">
      <c r="A15669" s="5">
        <f>15662</f>
      </c>
      <c r="B15669" s="5" t="s">
        <v>15690</v>
      </c>
      <c r="C15669" s="5" t="s">
        <v>28</v>
      </c>
      <c r="D15669" s="5" t="s">
        <v>29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28</v>
      </c>
      <c r="T15669" s="5" t="s">
        <v>28</v>
      </c>
      <c r="U15669" s="5" t="s">
        <v>29</v>
      </c>
      <c r="V15669" s="5"/>
    </row>
    <row r="15670" spans="1:22" x14ac:dyDescent="0.25">
      <c r="A15670" s="5">
        <f>15663</f>
      </c>
      <c r="B15670" s="5" t="s">
        <v>15691</v>
      </c>
      <c r="C15670" s="5" t="s">
        <v>28</v>
      </c>
      <c r="D15670" s="5" t="s">
        <v>29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28</v>
      </c>
      <c r="T15670" s="5" t="s">
        <v>28</v>
      </c>
      <c r="U15670" s="5" t="s">
        <v>29</v>
      </c>
      <c r="V15670" s="5"/>
    </row>
    <row r="15671" spans="1:22" x14ac:dyDescent="0.25">
      <c r="A15671" s="5">
        <f>15664</f>
      </c>
      <c r="B15671" s="5" t="s">
        <v>15692</v>
      </c>
      <c r="C15671" s="5" t="s">
        <v>28</v>
      </c>
      <c r="D15671" s="5" t="s">
        <v>29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28</v>
      </c>
      <c r="T15671" s="5" t="s">
        <v>28</v>
      </c>
      <c r="U15671" s="5" t="s">
        <v>29</v>
      </c>
      <c r="V15671" s="5"/>
    </row>
    <row r="15672" spans="1:22" x14ac:dyDescent="0.25">
      <c r="A15672" s="5">
        <f>15665</f>
      </c>
      <c r="B15672" s="5" t="s">
        <v>15693</v>
      </c>
      <c r="C15672" s="5" t="s">
        <v>28</v>
      </c>
      <c r="D15672" s="5" t="s">
        <v>29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28</v>
      </c>
      <c r="T15672" s="5" t="s">
        <v>28</v>
      </c>
      <c r="U15672" s="5" t="s">
        <v>29</v>
      </c>
      <c r="V15672" s="5"/>
    </row>
    <row r="15673" spans="1:22" x14ac:dyDescent="0.25">
      <c r="A15673" s="5">
        <f>15666</f>
      </c>
      <c r="B15673" s="5" t="s">
        <v>15694</v>
      </c>
      <c r="C15673" s="5" t="s">
        <v>28</v>
      </c>
      <c r="D15673" s="5" t="s">
        <v>29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28</v>
      </c>
      <c r="T15673" s="5" t="s">
        <v>28</v>
      </c>
      <c r="U15673" s="5" t="s">
        <v>29</v>
      </c>
      <c r="V15673" s="5"/>
    </row>
    <row r="15674" spans="1:22" x14ac:dyDescent="0.25">
      <c r="A15674" s="5">
        <f>15667</f>
      </c>
      <c r="B15674" s="5" t="s">
        <v>15695</v>
      </c>
      <c r="C15674" s="5" t="s">
        <v>28</v>
      </c>
      <c r="D15674" s="5" t="s">
        <v>29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28</v>
      </c>
      <c r="T15674" s="5" t="s">
        <v>28</v>
      </c>
      <c r="U15674" s="5" t="s">
        <v>29</v>
      </c>
      <c r="V15674" s="5"/>
    </row>
    <row r="15675" spans="1:22" x14ac:dyDescent="0.25">
      <c r="A15675" s="5">
        <f>15668</f>
      </c>
      <c r="B15675" s="5" t="s">
        <v>15696</v>
      </c>
      <c r="C15675" s="5" t="s">
        <v>28</v>
      </c>
      <c r="D15675" s="5" t="s">
        <v>29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28</v>
      </c>
      <c r="T15675" s="5" t="s">
        <v>28</v>
      </c>
      <c r="U15675" s="5" t="s">
        <v>29</v>
      </c>
      <c r="V15675" s="5"/>
    </row>
    <row r="15676" spans="1:22" x14ac:dyDescent="0.25">
      <c r="A15676" s="5">
        <f>15669</f>
      </c>
      <c r="B15676" s="5" t="s">
        <v>15697</v>
      </c>
      <c r="C15676" s="5" t="s">
        <v>28</v>
      </c>
      <c r="D15676" s="5" t="s">
        <v>29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28</v>
      </c>
      <c r="T15676" s="5" t="s">
        <v>28</v>
      </c>
      <c r="U15676" s="5" t="s">
        <v>29</v>
      </c>
      <c r="V15676" s="5"/>
    </row>
    <row r="15677" spans="1:22" x14ac:dyDescent="0.25">
      <c r="A15677" s="5">
        <f>15670</f>
      </c>
      <c r="B15677" s="5" t="s">
        <v>15698</v>
      </c>
      <c r="C15677" s="5" t="s">
        <v>28</v>
      </c>
      <c r="D15677" s="5" t="s">
        <v>29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28</v>
      </c>
      <c r="T15677" s="5" t="s">
        <v>28</v>
      </c>
      <c r="U15677" s="5" t="s">
        <v>29</v>
      </c>
      <c r="V15677" s="5"/>
    </row>
    <row r="15678" spans="1:22" x14ac:dyDescent="0.25">
      <c r="A15678" s="5">
        <f>15671</f>
      </c>
      <c r="B15678" s="5" t="s">
        <v>15699</v>
      </c>
      <c r="C15678" s="5" t="s">
        <v>28</v>
      </c>
      <c r="D15678" s="5" t="s">
        <v>29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28</v>
      </c>
      <c r="T15678" s="5" t="s">
        <v>28</v>
      </c>
      <c r="U15678" s="5" t="s">
        <v>29</v>
      </c>
      <c r="V15678" s="5"/>
    </row>
    <row r="15679" spans="1:22" x14ac:dyDescent="0.25">
      <c r="A15679" s="5">
        <f>15672</f>
      </c>
      <c r="B15679" s="5" t="s">
        <v>15700</v>
      </c>
      <c r="C15679" s="5" t="s">
        <v>28</v>
      </c>
      <c r="D15679" s="5" t="s">
        <v>29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28</v>
      </c>
      <c r="T15679" s="5" t="s">
        <v>28</v>
      </c>
      <c r="U15679" s="5" t="s">
        <v>29</v>
      </c>
      <c r="V15679" s="5"/>
    </row>
    <row r="15680" spans="1:22" x14ac:dyDescent="0.25">
      <c r="A15680" s="5">
        <f>15673</f>
      </c>
      <c r="B15680" s="5" t="s">
        <v>15701</v>
      </c>
      <c r="C15680" s="5" t="s">
        <v>28</v>
      </c>
      <c r="D15680" s="5" t="s">
        <v>29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28</v>
      </c>
      <c r="T15680" s="5" t="s">
        <v>28</v>
      </c>
      <c r="U15680" s="5" t="s">
        <v>29</v>
      </c>
      <c r="V15680" s="5"/>
    </row>
    <row r="15681" spans="1:22" x14ac:dyDescent="0.25">
      <c r="A15681" s="5">
        <f>15674</f>
      </c>
      <c r="B15681" s="5" t="s">
        <v>15702</v>
      </c>
      <c r="C15681" s="5" t="s">
        <v>28</v>
      </c>
      <c r="D15681" s="5" t="s">
        <v>29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28</v>
      </c>
      <c r="T15681" s="5" t="s">
        <v>28</v>
      </c>
      <c r="U15681" s="5" t="s">
        <v>29</v>
      </c>
      <c r="V15681" s="5"/>
    </row>
    <row r="15682" spans="1:22" x14ac:dyDescent="0.25">
      <c r="A15682" s="5">
        <f>15675</f>
      </c>
      <c r="B15682" s="5" t="s">
        <v>15703</v>
      </c>
      <c r="C15682" s="5" t="s">
        <v>28</v>
      </c>
      <c r="D15682" s="5" t="s">
        <v>29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28</v>
      </c>
      <c r="T15682" s="5" t="s">
        <v>28</v>
      </c>
      <c r="U15682" s="5" t="s">
        <v>29</v>
      </c>
      <c r="V15682" s="5"/>
    </row>
    <row r="15683" spans="1:22" x14ac:dyDescent="0.25">
      <c r="A15683" s="5">
        <f>15676</f>
      </c>
      <c r="B15683" s="5" t="s">
        <v>15704</v>
      </c>
      <c r="C15683" s="5" t="s">
        <v>28</v>
      </c>
      <c r="D15683" s="5" t="s">
        <v>29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28</v>
      </c>
      <c r="T15683" s="5" t="s">
        <v>28</v>
      </c>
      <c r="U15683" s="5" t="s">
        <v>29</v>
      </c>
      <c r="V15683" s="5"/>
    </row>
    <row r="15684" spans="1:22" x14ac:dyDescent="0.25">
      <c r="A15684" s="5">
        <f>15677</f>
      </c>
      <c r="B15684" s="5" t="s">
        <v>15705</v>
      </c>
      <c r="C15684" s="5" t="s">
        <v>28</v>
      </c>
      <c r="D15684" s="5" t="s">
        <v>29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28</v>
      </c>
      <c r="T15684" s="5" t="s">
        <v>28</v>
      </c>
      <c r="U15684" s="5" t="s">
        <v>29</v>
      </c>
      <c r="V15684" s="5"/>
    </row>
    <row r="15685" spans="1:22" x14ac:dyDescent="0.25">
      <c r="A15685" s="5">
        <f>15678</f>
      </c>
      <c r="B15685" s="5" t="s">
        <v>15706</v>
      </c>
      <c r="C15685" s="5" t="s">
        <v>28</v>
      </c>
      <c r="D15685" s="5" t="s">
        <v>29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28</v>
      </c>
      <c r="T15685" s="5" t="s">
        <v>28</v>
      </c>
      <c r="U15685" s="5" t="s">
        <v>29</v>
      </c>
      <c r="V15685" s="5"/>
    </row>
    <row r="15686" spans="1:22" x14ac:dyDescent="0.25">
      <c r="A15686" s="5">
        <f>15679</f>
      </c>
      <c r="B15686" s="5" t="s">
        <v>15707</v>
      </c>
      <c r="C15686" s="5" t="s">
        <v>28</v>
      </c>
      <c r="D15686" s="5" t="s">
        <v>29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28</v>
      </c>
      <c r="T15686" s="5" t="s">
        <v>28</v>
      </c>
      <c r="U15686" s="5" t="s">
        <v>29</v>
      </c>
      <c r="V15686" s="5"/>
    </row>
    <row r="15687" spans="1:22" x14ac:dyDescent="0.25">
      <c r="A15687" s="5">
        <f>15680</f>
      </c>
      <c r="B15687" s="5" t="s">
        <v>15708</v>
      </c>
      <c r="C15687" s="5" t="s">
        <v>28</v>
      </c>
      <c r="D15687" s="5" t="s">
        <v>29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29</v>
      </c>
      <c r="T15687" s="5" t="s">
        <v>28</v>
      </c>
      <c r="U15687" s="5" t="s">
        <v>29</v>
      </c>
      <c r="V15687" s="5"/>
    </row>
    <row r="15688" spans="1:22" x14ac:dyDescent="0.25">
      <c r="A15688" s="5">
        <f>15681</f>
      </c>
      <c r="B15688" s="5" t="s">
        <v>15709</v>
      </c>
      <c r="C15688" s="5" t="s">
        <v>28</v>
      </c>
      <c r="D15688" s="5" t="s">
        <v>29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29</v>
      </c>
      <c r="T15688" s="5" t="s">
        <v>28</v>
      </c>
      <c r="U15688" s="5" t="s">
        <v>29</v>
      </c>
      <c r="V15688" s="5"/>
    </row>
    <row r="15689" spans="1:22" x14ac:dyDescent="0.25">
      <c r="A15689" s="5">
        <f>15682</f>
      </c>
      <c r="B15689" s="5" t="s">
        <v>15710</v>
      </c>
      <c r="C15689" s="5" t="s">
        <v>28</v>
      </c>
      <c r="D15689" s="5" t="s">
        <v>29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29</v>
      </c>
      <c r="T15689" s="5" t="s">
        <v>28</v>
      </c>
      <c r="U15689" s="5" t="s">
        <v>29</v>
      </c>
      <c r="V15689" s="5"/>
    </row>
    <row r="15690" spans="1:22" x14ac:dyDescent="0.25">
      <c r="A15690" s="5">
        <f>15683</f>
      </c>
      <c r="B15690" s="5" t="s">
        <v>15711</v>
      </c>
      <c r="C15690" s="5" t="s">
        <v>28</v>
      </c>
      <c r="D15690" s="5" t="s">
        <v>29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29</v>
      </c>
      <c r="T15690" s="5" t="s">
        <v>28</v>
      </c>
      <c r="U15690" s="5" t="s">
        <v>29</v>
      </c>
      <c r="V15690" s="5"/>
    </row>
    <row r="15691" spans="1:22" x14ac:dyDescent="0.25">
      <c r="A15691" s="5">
        <f>15684</f>
      </c>
      <c r="B15691" s="5" t="s">
        <v>15712</v>
      </c>
      <c r="C15691" s="5" t="s">
        <v>28</v>
      </c>
      <c r="D15691" s="5" t="s">
        <v>29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29</v>
      </c>
      <c r="T15691" s="5" t="s">
        <v>28</v>
      </c>
      <c r="U15691" s="5" t="s">
        <v>29</v>
      </c>
      <c r="V15691" s="5"/>
    </row>
    <row r="15692" spans="1:22" x14ac:dyDescent="0.25">
      <c r="A15692" s="5">
        <f>15685</f>
      </c>
      <c r="B15692" s="5" t="s">
        <v>15713</v>
      </c>
      <c r="C15692" s="5" t="s">
        <v>28</v>
      </c>
      <c r="D15692" s="5" t="s">
        <v>29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29</v>
      </c>
      <c r="T15692" s="5" t="s">
        <v>28</v>
      </c>
      <c r="U15692" s="5" t="s">
        <v>29</v>
      </c>
      <c r="V15692" s="5"/>
    </row>
    <row r="15693" spans="1:22" x14ac:dyDescent="0.25">
      <c r="A15693" s="5">
        <f>15686</f>
      </c>
      <c r="B15693" s="5" t="s">
        <v>15714</v>
      </c>
      <c r="C15693" s="5" t="s">
        <v>28</v>
      </c>
      <c r="D15693" s="5" t="s">
        <v>29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29</v>
      </c>
      <c r="T15693" s="5" t="s">
        <v>28</v>
      </c>
      <c r="U15693" s="5" t="s">
        <v>29</v>
      </c>
      <c r="V15693" s="5"/>
    </row>
    <row r="15694" spans="1:22" x14ac:dyDescent="0.25">
      <c r="A15694" s="5">
        <f>15687</f>
      </c>
      <c r="B15694" s="5" t="s">
        <v>15715</v>
      </c>
      <c r="C15694" s="5" t="s">
        <v>28</v>
      </c>
      <c r="D15694" s="5" t="s">
        <v>29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29</v>
      </c>
      <c r="T15694" s="5" t="s">
        <v>28</v>
      </c>
      <c r="U15694" s="5" t="s">
        <v>29</v>
      </c>
      <c r="V15694" s="5"/>
    </row>
    <row r="15695" spans="1:22" x14ac:dyDescent="0.25">
      <c r="A15695" s="5">
        <f>15688</f>
      </c>
      <c r="B15695" s="5" t="s">
        <v>15716</v>
      </c>
      <c r="C15695" s="5" t="s">
        <v>28</v>
      </c>
      <c r="D15695" s="5" t="s">
        <v>29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29</v>
      </c>
      <c r="T15695" s="5" t="s">
        <v>28</v>
      </c>
      <c r="U15695" s="5" t="s">
        <v>29</v>
      </c>
      <c r="V15695" s="5"/>
    </row>
    <row r="15696" spans="1:22" x14ac:dyDescent="0.25">
      <c r="A15696" s="5">
        <f>15689</f>
      </c>
      <c r="B15696" s="5" t="s">
        <v>15717</v>
      </c>
      <c r="C15696" s="5" t="s">
        <v>28</v>
      </c>
      <c r="D15696" s="5" t="s">
        <v>29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29</v>
      </c>
      <c r="T15696" s="5" t="s">
        <v>28</v>
      </c>
      <c r="U15696" s="5" t="s">
        <v>29</v>
      </c>
      <c r="V15696" s="5"/>
    </row>
    <row r="15697" spans="1:22" x14ac:dyDescent="0.25">
      <c r="A15697" s="5">
        <f>15690</f>
      </c>
      <c r="B15697" s="5" t="s">
        <v>15718</v>
      </c>
      <c r="C15697" s="5" t="s">
        <v>28</v>
      </c>
      <c r="D15697" s="5" t="s">
        <v>29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29</v>
      </c>
      <c r="T15697" s="5" t="s">
        <v>28</v>
      </c>
      <c r="U15697" s="5" t="s">
        <v>29</v>
      </c>
      <c r="V15697" s="5"/>
    </row>
    <row r="15698" spans="1:22" x14ac:dyDescent="0.25">
      <c r="A15698" s="5">
        <f>15691</f>
      </c>
      <c r="B15698" s="5" t="s">
        <v>15719</v>
      </c>
      <c r="C15698" s="5" t="s">
        <v>29</v>
      </c>
      <c r="D15698" s="5" t="s">
        <v>28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29</v>
      </c>
      <c r="T15698" s="5" t="s">
        <v>28</v>
      </c>
      <c r="U15698" s="5" t="s">
        <v>29</v>
      </c>
      <c r="V15698" s="5"/>
    </row>
    <row r="15699" spans="1:22" x14ac:dyDescent="0.25">
      <c r="A15699" s="5">
        <f>15692</f>
      </c>
      <c r="B15699" s="5" t="s">
        <v>15720</v>
      </c>
      <c r="C15699" s="5" t="s">
        <v>29</v>
      </c>
      <c r="D15699" s="5" t="s">
        <v>28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29</v>
      </c>
      <c r="T15699" s="5" t="s">
        <v>28</v>
      </c>
      <c r="U15699" s="5" t="s">
        <v>28</v>
      </c>
      <c r="V15699" s="5"/>
    </row>
    <row r="15700" spans="1:22" x14ac:dyDescent="0.25">
      <c r="A15700" s="5">
        <f>15693</f>
      </c>
      <c r="B15700" s="5" t="s">
        <v>15721</v>
      </c>
      <c r="C15700" s="5" t="s">
        <v>29</v>
      </c>
      <c r="D15700" s="5" t="s">
        <v>28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29</v>
      </c>
      <c r="T15700" s="5" t="s">
        <v>28</v>
      </c>
      <c r="U15700" s="5" t="s">
        <v>28</v>
      </c>
      <c r="V15700" s="5"/>
    </row>
    <row r="15701" spans="1:22" x14ac:dyDescent="0.25">
      <c r="A15701" s="5">
        <f>15694</f>
      </c>
      <c r="B15701" s="5" t="s">
        <v>15722</v>
      </c>
      <c r="C15701" s="5" t="s">
        <v>29</v>
      </c>
      <c r="D15701" s="5" t="s">
        <v>28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29</v>
      </c>
      <c r="T15701" s="5" t="s">
        <v>28</v>
      </c>
      <c r="U15701" s="5" t="s">
        <v>28</v>
      </c>
      <c r="V15701" s="5"/>
    </row>
    <row r="15702" spans="1:22" x14ac:dyDescent="0.25">
      <c r="A15702" s="5">
        <f>15695</f>
      </c>
      <c r="B15702" s="5" t="s">
        <v>15723</v>
      </c>
      <c r="C15702" s="5" t="s">
        <v>29</v>
      </c>
      <c r="D15702" s="5" t="s">
        <v>28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29</v>
      </c>
      <c r="T15702" s="5" t="s">
        <v>28</v>
      </c>
      <c r="U15702" s="5" t="s">
        <v>28</v>
      </c>
      <c r="V15702" s="5"/>
    </row>
    <row r="15703" spans="1:22" x14ac:dyDescent="0.25">
      <c r="A15703" s="5">
        <f>15696</f>
      </c>
      <c r="B15703" s="5" t="s">
        <v>15724</v>
      </c>
      <c r="C15703" s="5" t="s">
        <v>29</v>
      </c>
      <c r="D15703" s="5" t="s">
        <v>28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29</v>
      </c>
      <c r="T15703" s="5" t="s">
        <v>28</v>
      </c>
      <c r="U15703" s="5" t="s">
        <v>28</v>
      </c>
      <c r="V15703" s="5"/>
    </row>
    <row r="15704" spans="1:22" x14ac:dyDescent="0.25">
      <c r="A15704" s="5">
        <f>15697</f>
      </c>
      <c r="B15704" s="5" t="s">
        <v>15725</v>
      </c>
      <c r="C15704" s="5" t="s">
        <v>29</v>
      </c>
      <c r="D15704" s="5" t="s">
        <v>28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29</v>
      </c>
      <c r="T15704" s="5" t="s">
        <v>28</v>
      </c>
      <c r="U15704" s="5" t="s">
        <v>28</v>
      </c>
      <c r="V15704" s="5"/>
    </row>
    <row r="15705" spans="1:22" x14ac:dyDescent="0.25">
      <c r="A15705" s="5">
        <f>15698</f>
      </c>
      <c r="B15705" s="5" t="s">
        <v>15726</v>
      </c>
      <c r="C15705" s="5" t="s">
        <v>29</v>
      </c>
      <c r="D15705" s="5" t="s">
        <v>28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29</v>
      </c>
      <c r="T15705" s="5" t="s">
        <v>28</v>
      </c>
      <c r="U15705" s="5" t="s">
        <v>28</v>
      </c>
      <c r="V15705" s="5"/>
    </row>
    <row r="15706" spans="1:22" x14ac:dyDescent="0.25">
      <c r="A15706" s="5">
        <f>15699</f>
      </c>
      <c r="B15706" s="5" t="s">
        <v>15727</v>
      </c>
      <c r="C15706" s="5" t="s">
        <v>29</v>
      </c>
      <c r="D15706" s="5" t="s">
        <v>28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29</v>
      </c>
      <c r="T15706" s="5" t="s">
        <v>28</v>
      </c>
      <c r="U15706" s="5" t="s">
        <v>28</v>
      </c>
      <c r="V15706" s="5"/>
    </row>
    <row r="15707" spans="1:22" x14ac:dyDescent="0.25">
      <c r="A15707" s="5">
        <f>15700</f>
      </c>
      <c r="B15707" s="5" t="s">
        <v>15728</v>
      </c>
      <c r="C15707" s="5" t="s">
        <v>29</v>
      </c>
      <c r="D15707" s="5" t="s">
        <v>28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29</v>
      </c>
      <c r="T15707" s="5" t="s">
        <v>28</v>
      </c>
      <c r="U15707" s="5" t="s">
        <v>28</v>
      </c>
      <c r="V15707" s="5"/>
    </row>
    <row r="15708" spans="1:22" x14ac:dyDescent="0.25">
      <c r="A15708" s="5">
        <f>15701</f>
      </c>
      <c r="B15708" s="5" t="s">
        <v>15729</v>
      </c>
      <c r="C15708" s="5" t="s">
        <v>29</v>
      </c>
      <c r="D15708" s="5" t="s">
        <v>28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29</v>
      </c>
      <c r="T15708" s="5" t="s">
        <v>28</v>
      </c>
      <c r="U15708" s="5" t="s">
        <v>28</v>
      </c>
      <c r="V15708" s="5"/>
    </row>
    <row r="15709" spans="1:22" x14ac:dyDescent="0.25">
      <c r="A15709" s="5">
        <f>15702</f>
      </c>
      <c r="B15709" s="5" t="s">
        <v>15730</v>
      </c>
      <c r="C15709" s="5" t="s">
        <v>29</v>
      </c>
      <c r="D15709" s="5" t="s">
        <v>28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29</v>
      </c>
      <c r="T15709" s="5" t="s">
        <v>28</v>
      </c>
      <c r="U15709" s="5" t="s">
        <v>28</v>
      </c>
      <c r="V15709" s="5"/>
    </row>
    <row r="15710" spans="1:22" x14ac:dyDescent="0.25">
      <c r="A15710" s="5">
        <f>15703</f>
      </c>
      <c r="B15710" s="5" t="s">
        <v>15731</v>
      </c>
      <c r="C15710" s="5" t="s">
        <v>29</v>
      </c>
      <c r="D15710" s="5" t="s">
        <v>28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29</v>
      </c>
      <c r="T15710" s="5" t="s">
        <v>28</v>
      </c>
      <c r="U15710" s="5" t="s">
        <v>28</v>
      </c>
      <c r="V15710" s="5"/>
    </row>
    <row r="15711" spans="1:22" x14ac:dyDescent="0.25">
      <c r="A15711" s="5">
        <f>15704</f>
      </c>
      <c r="B15711" s="5" t="s">
        <v>15732</v>
      </c>
      <c r="C15711" s="5" t="s">
        <v>29</v>
      </c>
      <c r="D15711" s="5" t="s">
        <v>28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29</v>
      </c>
      <c r="T15711" s="5" t="s">
        <v>28</v>
      </c>
      <c r="U15711" s="5" t="s">
        <v>28</v>
      </c>
      <c r="V15711" s="5"/>
    </row>
    <row r="15712" spans="1:22" x14ac:dyDescent="0.25">
      <c r="A15712" s="5">
        <f>15705</f>
      </c>
      <c r="B15712" s="5" t="s">
        <v>15733</v>
      </c>
      <c r="C15712" s="5" t="s">
        <v>29</v>
      </c>
      <c r="D15712" s="5" t="s">
        <v>28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29</v>
      </c>
      <c r="T15712" s="5" t="s">
        <v>28</v>
      </c>
      <c r="U15712" s="5" t="s">
        <v>28</v>
      </c>
      <c r="V15712" s="5"/>
    </row>
    <row r="15713" spans="1:22" x14ac:dyDescent="0.25">
      <c r="A15713" s="5">
        <f>15706</f>
      </c>
      <c r="B15713" s="5" t="s">
        <v>15734</v>
      </c>
      <c r="C15713" s="5" t="s">
        <v>29</v>
      </c>
      <c r="D15713" s="5" t="s">
        <v>28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29</v>
      </c>
      <c r="T15713" s="5" t="s">
        <v>28</v>
      </c>
      <c r="U15713" s="5" t="s">
        <v>28</v>
      </c>
      <c r="V15713" s="5"/>
    </row>
    <row r="15714" spans="1:22" x14ac:dyDescent="0.25">
      <c r="A15714" s="5">
        <f>15707</f>
      </c>
      <c r="B15714" s="5" t="s">
        <v>15735</v>
      </c>
      <c r="C15714" s="5" t="s">
        <v>29</v>
      </c>
      <c r="D15714" s="5" t="s">
        <v>28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29</v>
      </c>
      <c r="T15714" s="5" t="s">
        <v>28</v>
      </c>
      <c r="U15714" s="5" t="s">
        <v>28</v>
      </c>
      <c r="V15714" s="5"/>
    </row>
    <row r="15715" spans="1:22" x14ac:dyDescent="0.25">
      <c r="A15715" s="5">
        <f>15708</f>
      </c>
      <c r="B15715" s="5" t="s">
        <v>15736</v>
      </c>
      <c r="C15715" s="5" t="s">
        <v>29</v>
      </c>
      <c r="D15715" s="5" t="s">
        <v>28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29</v>
      </c>
      <c r="T15715" s="5" t="s">
        <v>28</v>
      </c>
      <c r="U15715" s="5" t="s">
        <v>28</v>
      </c>
      <c r="V15715" s="5"/>
    </row>
    <row r="15716" spans="1:22" x14ac:dyDescent="0.25">
      <c r="A15716" s="5">
        <f>15709</f>
      </c>
      <c r="B15716" s="5" t="s">
        <v>15737</v>
      </c>
      <c r="C15716" s="5" t="s">
        <v>29</v>
      </c>
      <c r="D15716" s="5" t="s">
        <v>28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29</v>
      </c>
      <c r="T15716" s="5" t="s">
        <v>28</v>
      </c>
      <c r="U15716" s="5" t="s">
        <v>28</v>
      </c>
      <c r="V15716" s="5"/>
    </row>
    <row r="15717" spans="1:22" x14ac:dyDescent="0.25">
      <c r="A15717" s="5">
        <f>15710</f>
      </c>
      <c r="B15717" s="5" t="s">
        <v>15738</v>
      </c>
      <c r="C15717" s="5" t="s">
        <v>29</v>
      </c>
      <c r="D15717" s="5" t="s">
        <v>28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29</v>
      </c>
      <c r="T15717" s="5" t="s">
        <v>28</v>
      </c>
      <c r="U15717" s="5" t="s">
        <v>28</v>
      </c>
      <c r="V15717" s="5"/>
    </row>
    <row r="15718" spans="1:22" x14ac:dyDescent="0.25">
      <c r="A15718" s="5">
        <f>15711</f>
      </c>
      <c r="B15718" s="5" t="s">
        <v>15739</v>
      </c>
      <c r="C15718" s="5" t="s">
        <v>29</v>
      </c>
      <c r="D15718" s="5" t="s">
        <v>28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29</v>
      </c>
      <c r="T15718" s="5" t="s">
        <v>28</v>
      </c>
      <c r="U15718" s="5" t="s">
        <v>28</v>
      </c>
      <c r="V15718" s="5"/>
    </row>
    <row r="15719" spans="1:22" x14ac:dyDescent="0.25">
      <c r="A15719" s="5">
        <f>15712</f>
      </c>
      <c r="B15719" s="5" t="s">
        <v>15740</v>
      </c>
      <c r="C15719" s="5" t="s">
        <v>29</v>
      </c>
      <c r="D15719" s="5" t="s">
        <v>28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29</v>
      </c>
      <c r="T15719" s="5" t="s">
        <v>28</v>
      </c>
      <c r="U15719" s="5" t="s">
        <v>28</v>
      </c>
      <c r="V15719" s="5"/>
    </row>
    <row r="15720" spans="1:22" x14ac:dyDescent="0.25">
      <c r="A15720" s="5">
        <f>15713</f>
      </c>
      <c r="B15720" s="5" t="s">
        <v>15741</v>
      </c>
      <c r="C15720" s="5" t="s">
        <v>29</v>
      </c>
      <c r="D15720" s="5" t="s">
        <v>28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29</v>
      </c>
      <c r="T15720" s="5" t="s">
        <v>28</v>
      </c>
      <c r="U15720" s="5" t="s">
        <v>28</v>
      </c>
      <c r="V15720" s="5"/>
    </row>
    <row r="15721" spans="1:22" x14ac:dyDescent="0.25">
      <c r="A15721" s="5">
        <f>15714</f>
      </c>
      <c r="B15721" s="5" t="s">
        <v>15742</v>
      </c>
      <c r="C15721" s="5" t="s">
        <v>29</v>
      </c>
      <c r="D15721" s="5" t="s">
        <v>28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29</v>
      </c>
      <c r="T15721" s="5" t="s">
        <v>28</v>
      </c>
      <c r="U15721" s="5" t="s">
        <v>28</v>
      </c>
      <c r="V15721" s="5"/>
    </row>
    <row r="15722" spans="1:22" x14ac:dyDescent="0.25">
      <c r="A15722" s="5">
        <f>15715</f>
      </c>
      <c r="B15722" s="5" t="s">
        <v>15743</v>
      </c>
      <c r="C15722" s="5" t="s">
        <v>29</v>
      </c>
      <c r="D15722" s="5" t="s">
        <v>28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29</v>
      </c>
      <c r="T15722" s="5" t="s">
        <v>28</v>
      </c>
      <c r="U15722" s="5" t="s">
        <v>28</v>
      </c>
      <c r="V15722" s="5"/>
    </row>
    <row r="15723" spans="1:22" x14ac:dyDescent="0.25">
      <c r="A15723" s="5">
        <f>15716</f>
      </c>
      <c r="B15723" s="5" t="s">
        <v>15744</v>
      </c>
      <c r="C15723" s="5" t="s">
        <v>29</v>
      </c>
      <c r="D15723" s="5" t="s">
        <v>28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29</v>
      </c>
      <c r="T15723" s="5" t="s">
        <v>28</v>
      </c>
      <c r="U15723" s="5" t="s">
        <v>28</v>
      </c>
      <c r="V15723" s="5"/>
    </row>
    <row r="15724" spans="1:22" x14ac:dyDescent="0.25">
      <c r="A15724" s="5">
        <f>15717</f>
      </c>
      <c r="B15724" s="5" t="s">
        <v>15745</v>
      </c>
      <c r="C15724" s="5" t="s">
        <v>29</v>
      </c>
      <c r="D15724" s="5" t="s">
        <v>28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29</v>
      </c>
      <c r="T15724" s="5" t="s">
        <v>28</v>
      </c>
      <c r="U15724" s="5" t="s">
        <v>28</v>
      </c>
      <c r="V15724" s="5"/>
    </row>
    <row r="15725" spans="1:22" x14ac:dyDescent="0.25">
      <c r="A15725" s="5">
        <f>15718</f>
      </c>
      <c r="B15725" s="5" t="s">
        <v>15746</v>
      </c>
      <c r="C15725" s="5" t="s">
        <v>29</v>
      </c>
      <c r="D15725" s="5" t="s">
        <v>28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29</v>
      </c>
      <c r="T15725" s="5" t="s">
        <v>28</v>
      </c>
      <c r="U15725" s="5" t="s">
        <v>28</v>
      </c>
      <c r="V15725" s="5"/>
    </row>
    <row r="15726" spans="1:22" x14ac:dyDescent="0.25">
      <c r="A15726" s="5">
        <f>15719</f>
      </c>
      <c r="B15726" s="5" t="s">
        <v>15747</v>
      </c>
      <c r="C15726" s="5" t="s">
        <v>29</v>
      </c>
      <c r="D15726" s="5" t="s">
        <v>28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29</v>
      </c>
      <c r="T15726" s="5" t="s">
        <v>28</v>
      </c>
      <c r="U15726" s="5" t="s">
        <v>28</v>
      </c>
      <c r="V15726" s="5"/>
    </row>
    <row r="15727" spans="1:22" x14ac:dyDescent="0.25">
      <c r="A15727" s="5">
        <f>15720</f>
      </c>
      <c r="B15727" s="5" t="s">
        <v>15748</v>
      </c>
      <c r="C15727" s="5" t="s">
        <v>29</v>
      </c>
      <c r="D15727" s="5" t="s">
        <v>28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29</v>
      </c>
      <c r="T15727" s="5" t="s">
        <v>28</v>
      </c>
      <c r="U15727" s="5" t="s">
        <v>28</v>
      </c>
      <c r="V15727" s="5"/>
    </row>
    <row r="15728" spans="1:22" x14ac:dyDescent="0.25">
      <c r="A15728" s="5">
        <f>15721</f>
      </c>
      <c r="B15728" s="5" t="s">
        <v>15749</v>
      </c>
      <c r="C15728" s="5" t="s">
        <v>29</v>
      </c>
      <c r="D15728" s="5" t="s">
        <v>28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29</v>
      </c>
      <c r="T15728" s="5" t="s">
        <v>28</v>
      </c>
      <c r="U15728" s="5" t="s">
        <v>28</v>
      </c>
      <c r="V15728" s="5"/>
    </row>
    <row r="15729" spans="1:22" x14ac:dyDescent="0.25">
      <c r="A15729" s="5">
        <f>15722</f>
      </c>
      <c r="B15729" s="5" t="s">
        <v>15750</v>
      </c>
      <c r="C15729" s="5" t="s">
        <v>29</v>
      </c>
      <c r="D15729" s="5" t="s">
        <v>28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29</v>
      </c>
      <c r="T15729" s="5" t="s">
        <v>28</v>
      </c>
      <c r="U15729" s="5" t="s">
        <v>28</v>
      </c>
      <c r="V15729" s="5"/>
    </row>
    <row r="15730" spans="1:22" x14ac:dyDescent="0.25">
      <c r="A15730" s="5">
        <f>15723</f>
      </c>
      <c r="B15730" s="5" t="s">
        <v>15751</v>
      </c>
      <c r="C15730" s="5" t="s">
        <v>29</v>
      </c>
      <c r="D15730" s="5" t="s">
        <v>28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29</v>
      </c>
      <c r="T15730" s="5" t="s">
        <v>28</v>
      </c>
      <c r="U15730" s="5" t="s">
        <v>28</v>
      </c>
      <c r="V15730" s="5"/>
    </row>
    <row r="15731" spans="1:22" x14ac:dyDescent="0.25">
      <c r="A15731" s="5">
        <f>15724</f>
      </c>
      <c r="B15731" s="5" t="s">
        <v>15752</v>
      </c>
      <c r="C15731" s="5" t="s">
        <v>29</v>
      </c>
      <c r="D15731" s="5" t="s">
        <v>28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29</v>
      </c>
      <c r="T15731" s="5" t="s">
        <v>28</v>
      </c>
      <c r="U15731" s="5" t="s">
        <v>28</v>
      </c>
      <c r="V15731" s="5"/>
    </row>
    <row r="15732" spans="1:22" x14ac:dyDescent="0.25">
      <c r="A15732" s="5">
        <f>15725</f>
      </c>
      <c r="B15732" s="5" t="s">
        <v>15753</v>
      </c>
      <c r="C15732" s="5" t="s">
        <v>29</v>
      </c>
      <c r="D15732" s="5" t="s">
        <v>28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29</v>
      </c>
      <c r="T15732" s="5" t="s">
        <v>28</v>
      </c>
      <c r="U15732" s="5" t="s">
        <v>28</v>
      </c>
      <c r="V15732" s="5"/>
    </row>
    <row r="15733" spans="1:22" x14ac:dyDescent="0.25">
      <c r="A15733" s="5">
        <f>15726</f>
      </c>
      <c r="B15733" s="5" t="s">
        <v>15754</v>
      </c>
      <c r="C15733" s="5" t="s">
        <v>29</v>
      </c>
      <c r="D15733" s="5" t="s">
        <v>28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29</v>
      </c>
      <c r="T15733" s="5" t="s">
        <v>28</v>
      </c>
      <c r="U15733" s="5" t="s">
        <v>28</v>
      </c>
      <c r="V15733" s="5"/>
    </row>
    <row r="15734" spans="1:22" x14ac:dyDescent="0.25">
      <c r="A15734" s="5">
        <f>15727</f>
      </c>
      <c r="B15734" s="5" t="s">
        <v>15755</v>
      </c>
      <c r="C15734" s="5" t="s">
        <v>29</v>
      </c>
      <c r="D15734" s="5" t="s">
        <v>28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29</v>
      </c>
      <c r="T15734" s="5" t="s">
        <v>28</v>
      </c>
      <c r="U15734" s="5" t="s">
        <v>28</v>
      </c>
      <c r="V15734" s="5"/>
    </row>
    <row r="15735" spans="1:22" x14ac:dyDescent="0.25">
      <c r="A15735" s="5">
        <f>15728</f>
      </c>
      <c r="B15735" s="5" t="s">
        <v>15756</v>
      </c>
      <c r="C15735" s="5" t="s">
        <v>29</v>
      </c>
      <c r="D15735" s="5" t="s">
        <v>28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29</v>
      </c>
      <c r="T15735" s="5" t="s">
        <v>28</v>
      </c>
      <c r="U15735" s="5" t="s">
        <v>28</v>
      </c>
      <c r="V15735" s="5"/>
    </row>
    <row r="15736" spans="1:22" x14ac:dyDescent="0.25">
      <c r="A15736" s="5">
        <f>15729</f>
      </c>
      <c r="B15736" s="5" t="s">
        <v>15757</v>
      </c>
      <c r="C15736" s="5" t="s">
        <v>29</v>
      </c>
      <c r="D15736" s="5" t="s">
        <v>28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29</v>
      </c>
      <c r="T15736" s="5" t="s">
        <v>28</v>
      </c>
      <c r="U15736" s="5" t="s">
        <v>28</v>
      </c>
      <c r="V15736" s="5"/>
    </row>
    <row r="15737" spans="1:22" x14ac:dyDescent="0.25">
      <c r="A15737" s="5">
        <f>15730</f>
      </c>
      <c r="B15737" s="5" t="s">
        <v>15758</v>
      </c>
      <c r="C15737" s="5" t="s">
        <v>29</v>
      </c>
      <c r="D15737" s="5" t="s">
        <v>28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29</v>
      </c>
      <c r="T15737" s="5" t="s">
        <v>28</v>
      </c>
      <c r="U15737" s="5" t="s">
        <v>28</v>
      </c>
      <c r="V15737" s="5"/>
    </row>
    <row r="15738" spans="1:22" x14ac:dyDescent="0.25">
      <c r="A15738" s="5">
        <f>15731</f>
      </c>
      <c r="B15738" s="5" t="s">
        <v>15759</v>
      </c>
      <c r="C15738" s="5" t="s">
        <v>29</v>
      </c>
      <c r="D15738" s="5" t="s">
        <v>28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29</v>
      </c>
      <c r="T15738" s="5" t="s">
        <v>28</v>
      </c>
      <c r="U15738" s="5" t="s">
        <v>28</v>
      </c>
      <c r="V15738" s="5"/>
    </row>
    <row r="15739" spans="1:22" x14ac:dyDescent="0.25">
      <c r="A15739" s="5">
        <f>15732</f>
      </c>
      <c r="B15739" s="5" t="s">
        <v>15760</v>
      </c>
      <c r="C15739" s="5" t="s">
        <v>29</v>
      </c>
      <c r="D15739" s="5" t="s">
        <v>28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29</v>
      </c>
      <c r="T15739" s="5" t="s">
        <v>28</v>
      </c>
      <c r="U15739" s="5" t="s">
        <v>28</v>
      </c>
      <c r="V15739" s="5"/>
    </row>
    <row r="15740" spans="1:22" x14ac:dyDescent="0.25">
      <c r="A15740" s="5">
        <f>15733</f>
      </c>
      <c r="B15740" s="5" t="s">
        <v>15761</v>
      </c>
      <c r="C15740" s="5" t="s">
        <v>29</v>
      </c>
      <c r="D15740" s="5" t="s">
        <v>28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29</v>
      </c>
      <c r="T15740" s="5" t="s">
        <v>28</v>
      </c>
      <c r="U15740" s="5" t="s">
        <v>28</v>
      </c>
      <c r="V15740" s="5"/>
    </row>
    <row r="15741" spans="1:22" x14ac:dyDescent="0.25">
      <c r="A15741" s="5">
        <f>15734</f>
      </c>
      <c r="B15741" s="5" t="s">
        <v>15762</v>
      </c>
      <c r="C15741" s="5" t="s">
        <v>29</v>
      </c>
      <c r="D15741" s="5" t="s">
        <v>28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29</v>
      </c>
      <c r="T15741" s="5" t="s">
        <v>28</v>
      </c>
      <c r="U15741" s="5" t="s">
        <v>28</v>
      </c>
      <c r="V15741" s="5"/>
    </row>
    <row r="15742" spans="1:22" x14ac:dyDescent="0.25">
      <c r="A15742" s="5">
        <f>15735</f>
      </c>
      <c r="B15742" s="5" t="s">
        <v>15763</v>
      </c>
      <c r="C15742" s="5" t="s">
        <v>29</v>
      </c>
      <c r="D15742" s="5" t="s">
        <v>28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29</v>
      </c>
      <c r="T15742" s="5" t="s">
        <v>28</v>
      </c>
      <c r="U15742" s="5" t="s">
        <v>28</v>
      </c>
      <c r="V15742" s="5"/>
    </row>
    <row r="15743" spans="1:22" x14ac:dyDescent="0.25">
      <c r="A15743" s="5">
        <f>15736</f>
      </c>
      <c r="B15743" s="5" t="s">
        <v>15764</v>
      </c>
      <c r="C15743" s="5" t="s">
        <v>29</v>
      </c>
      <c r="D15743" s="5" t="s">
        <v>28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29</v>
      </c>
      <c r="T15743" s="5" t="s">
        <v>28</v>
      </c>
      <c r="U15743" s="5" t="s">
        <v>28</v>
      </c>
      <c r="V15743" s="5"/>
    </row>
    <row r="15744" spans="1:22" x14ac:dyDescent="0.25">
      <c r="A15744" s="5">
        <f>15737</f>
      </c>
      <c r="B15744" s="5" t="s">
        <v>15765</v>
      </c>
      <c r="C15744" s="5" t="s">
        <v>29</v>
      </c>
      <c r="D15744" s="5" t="s">
        <v>28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29</v>
      </c>
      <c r="T15744" s="5" t="s">
        <v>28</v>
      </c>
      <c r="U15744" s="5" t="s">
        <v>28</v>
      </c>
      <c r="V15744" s="5"/>
    </row>
    <row r="15745" spans="1:22" x14ac:dyDescent="0.25">
      <c r="A15745" s="5">
        <f>15738</f>
      </c>
      <c r="B15745" s="5" t="s">
        <v>15766</v>
      </c>
      <c r="C15745" s="5" t="s">
        <v>29</v>
      </c>
      <c r="D15745" s="5" t="s">
        <v>28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29</v>
      </c>
      <c r="T15745" s="5" t="s">
        <v>28</v>
      </c>
      <c r="U15745" s="5" t="s">
        <v>28</v>
      </c>
      <c r="V15745" s="5"/>
    </row>
    <row r="15746" spans="1:22" x14ac:dyDescent="0.25">
      <c r="A15746" s="5">
        <f>15739</f>
      </c>
      <c r="B15746" s="5" t="s">
        <v>15767</v>
      </c>
      <c r="C15746" s="5" t="s">
        <v>29</v>
      </c>
      <c r="D15746" s="5" t="s">
        <v>28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29</v>
      </c>
      <c r="T15746" s="5" t="s">
        <v>28</v>
      </c>
      <c r="U15746" s="5" t="s">
        <v>28</v>
      </c>
      <c r="V15746" s="5"/>
    </row>
    <row r="15747" spans="1:22" x14ac:dyDescent="0.25">
      <c r="A15747" s="5">
        <f>15740</f>
      </c>
      <c r="B15747" s="5" t="s">
        <v>15768</v>
      </c>
      <c r="C15747" s="5" t="s">
        <v>29</v>
      </c>
      <c r="D15747" s="5" t="s">
        <v>28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29</v>
      </c>
      <c r="T15747" s="5" t="s">
        <v>28</v>
      </c>
      <c r="U15747" s="5" t="s">
        <v>28</v>
      </c>
      <c r="V15747" s="5"/>
    </row>
    <row r="15748" spans="1:22" x14ac:dyDescent="0.25">
      <c r="A15748" s="5">
        <f>15741</f>
      </c>
      <c r="B15748" s="5" t="s">
        <v>15769</v>
      </c>
      <c r="C15748" s="5" t="s">
        <v>29</v>
      </c>
      <c r="D15748" s="5" t="s">
        <v>28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29</v>
      </c>
      <c r="T15748" s="5" t="s">
        <v>28</v>
      </c>
      <c r="U15748" s="5" t="s">
        <v>28</v>
      </c>
      <c r="V15748" s="5"/>
    </row>
    <row r="15749" spans="1:22" x14ac:dyDescent="0.25">
      <c r="A15749" s="5">
        <f>15742</f>
      </c>
      <c r="B15749" s="5" t="s">
        <v>15770</v>
      </c>
      <c r="C15749" s="5" t="s">
        <v>29</v>
      </c>
      <c r="D15749" s="5" t="s">
        <v>28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29</v>
      </c>
      <c r="T15749" s="5" t="s">
        <v>28</v>
      </c>
      <c r="U15749" s="5" t="s">
        <v>28</v>
      </c>
      <c r="V15749" s="5"/>
    </row>
    <row r="15750" spans="1:22" x14ac:dyDescent="0.25">
      <c r="A15750" s="5">
        <f>15743</f>
      </c>
      <c r="B15750" s="5" t="s">
        <v>15771</v>
      </c>
      <c r="C15750" s="5" t="s">
        <v>29</v>
      </c>
      <c r="D15750" s="5" t="s">
        <v>28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29</v>
      </c>
      <c r="T15750" s="5" t="s">
        <v>28</v>
      </c>
      <c r="U15750" s="5" t="s">
        <v>28</v>
      </c>
      <c r="V15750" s="5"/>
    </row>
    <row r="15751" spans="1:22" x14ac:dyDescent="0.25">
      <c r="A15751" s="5">
        <f>15744</f>
      </c>
      <c r="B15751" s="5" t="s">
        <v>15772</v>
      </c>
      <c r="C15751" s="5" t="s">
        <v>29</v>
      </c>
      <c r="D15751" s="5" t="s">
        <v>28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29</v>
      </c>
      <c r="T15751" s="5" t="s">
        <v>28</v>
      </c>
      <c r="U15751" s="5" t="s">
        <v>28</v>
      </c>
      <c r="V15751" s="5"/>
    </row>
    <row r="15752" spans="1:22" x14ac:dyDescent="0.25">
      <c r="A15752" s="5">
        <f>15745</f>
      </c>
      <c r="B15752" s="5" t="s">
        <v>15773</v>
      </c>
      <c r="C15752" s="5" t="s">
        <v>29</v>
      </c>
      <c r="D15752" s="5" t="s">
        <v>28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29</v>
      </c>
      <c r="T15752" s="5" t="s">
        <v>28</v>
      </c>
      <c r="U15752" s="5" t="s">
        <v>28</v>
      </c>
      <c r="V15752" s="5"/>
    </row>
    <row r="15753" spans="1:22" x14ac:dyDescent="0.25">
      <c r="A15753" s="5">
        <f>15746</f>
      </c>
      <c r="B15753" s="5" t="s">
        <v>15774</v>
      </c>
      <c r="C15753" s="5" t="s">
        <v>29</v>
      </c>
      <c r="D15753" s="5" t="s">
        <v>28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29</v>
      </c>
      <c r="T15753" s="5" t="s">
        <v>28</v>
      </c>
      <c r="U15753" s="5" t="s">
        <v>28</v>
      </c>
      <c r="V15753" s="5"/>
    </row>
    <row r="15754" spans="1:22" x14ac:dyDescent="0.25">
      <c r="A15754" s="5">
        <f>15747</f>
      </c>
      <c r="B15754" s="5" t="s">
        <v>15775</v>
      </c>
      <c r="C15754" s="5" t="s">
        <v>29</v>
      </c>
      <c r="D15754" s="5" t="s">
        <v>28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29</v>
      </c>
      <c r="T15754" s="5" t="s">
        <v>28</v>
      </c>
      <c r="U15754" s="5" t="s">
        <v>28</v>
      </c>
      <c r="V15754" s="5"/>
    </row>
    <row r="15755" spans="1:22" x14ac:dyDescent="0.25">
      <c r="A15755" s="5">
        <f>15748</f>
      </c>
      <c r="B15755" s="5" t="s">
        <v>15776</v>
      </c>
      <c r="C15755" s="5" t="s">
        <v>29</v>
      </c>
      <c r="D15755" s="5" t="s">
        <v>28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29</v>
      </c>
      <c r="T15755" s="5" t="s">
        <v>28</v>
      </c>
      <c r="U15755" s="5" t="s">
        <v>28</v>
      </c>
      <c r="V15755" s="5"/>
    </row>
    <row r="15756" spans="1:22" x14ac:dyDescent="0.25">
      <c r="A15756" s="5">
        <f>15749</f>
      </c>
      <c r="B15756" s="5" t="s">
        <v>15777</v>
      </c>
      <c r="C15756" s="5" t="s">
        <v>29</v>
      </c>
      <c r="D15756" s="5" t="s">
        <v>28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29</v>
      </c>
      <c r="T15756" s="5" t="s">
        <v>28</v>
      </c>
      <c r="U15756" s="5" t="s">
        <v>28</v>
      </c>
      <c r="V15756" s="5"/>
    </row>
    <row r="15757" spans="1:22" x14ac:dyDescent="0.25">
      <c r="A15757" s="5">
        <f>15750</f>
      </c>
      <c r="B15757" s="5" t="s">
        <v>15778</v>
      </c>
      <c r="C15757" s="5" t="s">
        <v>29</v>
      </c>
      <c r="D15757" s="5" t="s">
        <v>28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29</v>
      </c>
      <c r="T15757" s="5" t="s">
        <v>28</v>
      </c>
      <c r="U15757" s="5" t="s">
        <v>28</v>
      </c>
      <c r="V15757" s="5"/>
    </row>
    <row r="15758" spans="1:22" x14ac:dyDescent="0.25">
      <c r="A15758" s="5">
        <f>15751</f>
      </c>
      <c r="B15758" s="5" t="s">
        <v>15779</v>
      </c>
      <c r="C15758" s="5" t="s">
        <v>29</v>
      </c>
      <c r="D15758" s="5" t="s">
        <v>28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29</v>
      </c>
      <c r="T15758" s="5" t="s">
        <v>28</v>
      </c>
      <c r="U15758" s="5" t="s">
        <v>28</v>
      </c>
      <c r="V15758" s="5"/>
    </row>
    <row r="15759" spans="1:22" x14ac:dyDescent="0.25">
      <c r="A15759" s="5">
        <f>15752</f>
      </c>
      <c r="B15759" s="5" t="s">
        <v>15780</v>
      </c>
      <c r="C15759" s="5" t="s">
        <v>29</v>
      </c>
      <c r="D15759" s="5" t="s">
        <v>28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29</v>
      </c>
      <c r="T15759" s="5" t="s">
        <v>28</v>
      </c>
      <c r="U15759" s="5" t="s">
        <v>28</v>
      </c>
      <c r="V15759" s="5"/>
    </row>
    <row r="15760" spans="1:22" x14ac:dyDescent="0.25">
      <c r="A15760" s="5">
        <f>15753</f>
      </c>
      <c r="B15760" s="5" t="s">
        <v>15781</v>
      </c>
      <c r="C15760" s="5" t="s">
        <v>29</v>
      </c>
      <c r="D15760" s="5" t="s">
        <v>28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29</v>
      </c>
      <c r="T15760" s="5" t="s">
        <v>28</v>
      </c>
      <c r="U15760" s="5" t="s">
        <v>28</v>
      </c>
      <c r="V15760" s="5"/>
    </row>
    <row r="15761" spans="1:22" x14ac:dyDescent="0.25">
      <c r="A15761" s="5">
        <f>15754</f>
      </c>
      <c r="B15761" s="5" t="s">
        <v>15782</v>
      </c>
      <c r="C15761" s="5" t="s">
        <v>29</v>
      </c>
      <c r="D15761" s="5" t="s">
        <v>28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29</v>
      </c>
      <c r="T15761" s="5" t="s">
        <v>28</v>
      </c>
      <c r="U15761" s="5" t="s">
        <v>28</v>
      </c>
      <c r="V15761" s="5"/>
    </row>
    <row r="15762" spans="1:22" x14ac:dyDescent="0.25">
      <c r="A15762" s="5">
        <f>15755</f>
      </c>
      <c r="B15762" s="5" t="s">
        <v>15783</v>
      </c>
      <c r="C15762" s="5" t="s">
        <v>29</v>
      </c>
      <c r="D15762" s="5" t="s">
        <v>28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29</v>
      </c>
      <c r="T15762" s="5" t="s">
        <v>28</v>
      </c>
      <c r="U15762" s="5" t="s">
        <v>28</v>
      </c>
      <c r="V15762" s="5"/>
    </row>
    <row r="15763" spans="1:22" x14ac:dyDescent="0.25">
      <c r="A15763" s="5">
        <f>15756</f>
      </c>
      <c r="B15763" s="5" t="s">
        <v>15784</v>
      </c>
      <c r="C15763" s="5" t="s">
        <v>29</v>
      </c>
      <c r="D15763" s="5" t="s">
        <v>28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29</v>
      </c>
      <c r="T15763" s="5" t="s">
        <v>28</v>
      </c>
      <c r="U15763" s="5" t="s">
        <v>28</v>
      </c>
      <c r="V15763" s="5"/>
    </row>
    <row r="15764" spans="1:22" x14ac:dyDescent="0.25">
      <c r="A15764" s="5">
        <f>15757</f>
      </c>
      <c r="B15764" s="5" t="s">
        <v>15785</v>
      </c>
      <c r="C15764" s="5" t="s">
        <v>29</v>
      </c>
      <c r="D15764" s="5" t="s">
        <v>28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29</v>
      </c>
      <c r="T15764" s="5" t="s">
        <v>28</v>
      </c>
      <c r="U15764" s="5" t="s">
        <v>28</v>
      </c>
      <c r="V15764" s="5"/>
    </row>
    <row r="15765" spans="1:22" x14ac:dyDescent="0.25">
      <c r="A15765" s="5">
        <f>15758</f>
      </c>
      <c r="B15765" s="5" t="s">
        <v>15786</v>
      </c>
      <c r="C15765" s="5" t="s">
        <v>29</v>
      </c>
      <c r="D15765" s="5" t="s">
        <v>28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29</v>
      </c>
      <c r="T15765" s="5" t="s">
        <v>28</v>
      </c>
      <c r="U15765" s="5" t="s">
        <v>28</v>
      </c>
      <c r="V15765" s="5"/>
    </row>
    <row r="15766" spans="1:22" x14ac:dyDescent="0.25">
      <c r="A15766" s="5">
        <f>15759</f>
      </c>
      <c r="B15766" s="5" t="s">
        <v>15787</v>
      </c>
      <c r="C15766" s="5" t="s">
        <v>29</v>
      </c>
      <c r="D15766" s="5" t="s">
        <v>28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29</v>
      </c>
      <c r="T15766" s="5" t="s">
        <v>28</v>
      </c>
      <c r="U15766" s="5" t="s">
        <v>28</v>
      </c>
      <c r="V15766" s="5"/>
    </row>
    <row r="15767" spans="1:22" x14ac:dyDescent="0.25">
      <c r="A15767" s="5">
        <f>15760</f>
      </c>
      <c r="B15767" s="5" t="s">
        <v>15788</v>
      </c>
      <c r="C15767" s="5" t="s">
        <v>29</v>
      </c>
      <c r="D15767" s="5" t="s">
        <v>28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29</v>
      </c>
      <c r="T15767" s="5" t="s">
        <v>28</v>
      </c>
      <c r="U15767" s="5" t="s">
        <v>28</v>
      </c>
      <c r="V15767" s="5"/>
    </row>
    <row r="15768" spans="1:22" x14ac:dyDescent="0.25">
      <c r="A15768" s="5">
        <f>15761</f>
      </c>
      <c r="B15768" s="5" t="s">
        <v>15789</v>
      </c>
      <c r="C15768" s="5" t="s">
        <v>29</v>
      </c>
      <c r="D15768" s="5" t="s">
        <v>28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29</v>
      </c>
      <c r="T15768" s="5" t="s">
        <v>28</v>
      </c>
      <c r="U15768" s="5" t="s">
        <v>28</v>
      </c>
      <c r="V15768" s="5"/>
    </row>
    <row r="15769" spans="1:22" x14ac:dyDescent="0.25">
      <c r="A15769" s="5">
        <f>15762</f>
      </c>
      <c r="B15769" s="5" t="s">
        <v>15790</v>
      </c>
      <c r="C15769" s="5" t="s">
        <v>29</v>
      </c>
      <c r="D15769" s="5" t="s">
        <v>28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29</v>
      </c>
      <c r="T15769" s="5" t="s">
        <v>28</v>
      </c>
      <c r="U15769" s="5" t="s">
        <v>28</v>
      </c>
      <c r="V15769" s="5"/>
    </row>
    <row r="15770" spans="1:22" x14ac:dyDescent="0.25">
      <c r="A15770" s="5">
        <f>15763</f>
      </c>
      <c r="B15770" s="5" t="s">
        <v>15791</v>
      </c>
      <c r="C15770" s="5" t="s">
        <v>29</v>
      </c>
      <c r="D15770" s="5" t="s">
        <v>28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29</v>
      </c>
      <c r="T15770" s="5" t="s">
        <v>28</v>
      </c>
      <c r="U15770" s="5" t="s">
        <v>28</v>
      </c>
      <c r="V15770" s="5"/>
    </row>
    <row r="15771" spans="1:22" x14ac:dyDescent="0.25">
      <c r="A15771" s="5">
        <f>15764</f>
      </c>
      <c r="B15771" s="5" t="s">
        <v>15792</v>
      </c>
      <c r="C15771" s="5" t="s">
        <v>29</v>
      </c>
      <c r="D15771" s="5" t="s">
        <v>28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29</v>
      </c>
      <c r="T15771" s="5" t="s">
        <v>28</v>
      </c>
      <c r="U15771" s="5" t="s">
        <v>28</v>
      </c>
      <c r="V15771" s="5"/>
    </row>
    <row r="15772" spans="1:22" x14ac:dyDescent="0.25">
      <c r="A15772" s="5">
        <f>15765</f>
      </c>
      <c r="B15772" s="5" t="s">
        <v>15793</v>
      </c>
      <c r="C15772" s="5" t="s">
        <v>29</v>
      </c>
      <c r="D15772" s="5" t="s">
        <v>28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29</v>
      </c>
      <c r="T15772" s="5" t="s">
        <v>28</v>
      </c>
      <c r="U15772" s="5" t="s">
        <v>28</v>
      </c>
      <c r="V15772" s="5"/>
    </row>
    <row r="15773" spans="1:22" x14ac:dyDescent="0.25">
      <c r="A15773" s="5">
        <f>15766</f>
      </c>
      <c r="B15773" s="5" t="s">
        <v>15794</v>
      </c>
      <c r="C15773" s="5" t="s">
        <v>29</v>
      </c>
      <c r="D15773" s="5" t="s">
        <v>28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29</v>
      </c>
      <c r="T15773" s="5" t="s">
        <v>28</v>
      </c>
      <c r="U15773" s="5" t="s">
        <v>28</v>
      </c>
      <c r="V15773" s="5"/>
    </row>
    <row r="15774" spans="1:22" x14ac:dyDescent="0.25">
      <c r="A15774" s="5">
        <f>15767</f>
      </c>
      <c r="B15774" s="5" t="s">
        <v>15795</v>
      </c>
      <c r="C15774" s="5" t="s">
        <v>29</v>
      </c>
      <c r="D15774" s="5" t="s">
        <v>28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29</v>
      </c>
      <c r="T15774" s="5" t="s">
        <v>28</v>
      </c>
      <c r="U15774" s="5" t="s">
        <v>28</v>
      </c>
      <c r="V15774" s="5"/>
    </row>
    <row r="15775" spans="1:22" x14ac:dyDescent="0.25">
      <c r="A15775" s="5">
        <f>15768</f>
      </c>
      <c r="B15775" s="5" t="s">
        <v>15796</v>
      </c>
      <c r="C15775" s="5" t="s">
        <v>29</v>
      </c>
      <c r="D15775" s="5" t="s">
        <v>28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29</v>
      </c>
      <c r="T15775" s="5" t="s">
        <v>28</v>
      </c>
      <c r="U15775" s="5" t="s">
        <v>28</v>
      </c>
      <c r="V15775" s="5"/>
    </row>
    <row r="15776" spans="1:22" x14ac:dyDescent="0.25">
      <c r="A15776" s="5">
        <f>15769</f>
      </c>
      <c r="B15776" s="5" t="s">
        <v>15797</v>
      </c>
      <c r="C15776" s="5" t="s">
        <v>29</v>
      </c>
      <c r="D15776" s="5" t="s">
        <v>28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29</v>
      </c>
      <c r="T15776" s="5" t="s">
        <v>28</v>
      </c>
      <c r="U15776" s="5" t="s">
        <v>28</v>
      </c>
      <c r="V15776" s="5"/>
    </row>
    <row r="15777" spans="1:22" x14ac:dyDescent="0.25">
      <c r="A15777" s="5">
        <f>15770</f>
      </c>
      <c r="B15777" s="5" t="s">
        <v>15798</v>
      </c>
      <c r="C15777" s="5" t="s">
        <v>29</v>
      </c>
      <c r="D15777" s="5" t="s">
        <v>28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29</v>
      </c>
      <c r="T15777" s="5" t="s">
        <v>28</v>
      </c>
      <c r="U15777" s="5" t="s">
        <v>28</v>
      </c>
      <c r="V15777" s="5"/>
    </row>
    <row r="15778" spans="1:22" x14ac:dyDescent="0.25">
      <c r="A15778" s="5">
        <f>15771</f>
      </c>
      <c r="B15778" s="5" t="s">
        <v>15799</v>
      </c>
      <c r="C15778" s="5" t="s">
        <v>29</v>
      </c>
      <c r="D15778" s="5" t="s">
        <v>28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29</v>
      </c>
      <c r="T15778" s="5" t="s">
        <v>28</v>
      </c>
      <c r="U15778" s="5" t="s">
        <v>28</v>
      </c>
      <c r="V15778" s="5"/>
    </row>
    <row r="15779" spans="1:22" x14ac:dyDescent="0.25">
      <c r="A15779" s="5">
        <f>15772</f>
      </c>
      <c r="B15779" s="5" t="s">
        <v>15800</v>
      </c>
      <c r="C15779" s="5" t="s">
        <v>29</v>
      </c>
      <c r="D15779" s="5" t="s">
        <v>28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29</v>
      </c>
      <c r="T15779" s="5" t="s">
        <v>28</v>
      </c>
      <c r="U15779" s="5" t="s">
        <v>28</v>
      </c>
      <c r="V15779" s="5"/>
    </row>
    <row r="15780" spans="1:22" x14ac:dyDescent="0.25">
      <c r="A15780" s="5">
        <f>15773</f>
      </c>
      <c r="B15780" s="5" t="s">
        <v>15801</v>
      </c>
      <c r="C15780" s="5" t="s">
        <v>29</v>
      </c>
      <c r="D15780" s="5" t="s">
        <v>28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29</v>
      </c>
      <c r="T15780" s="5" t="s">
        <v>28</v>
      </c>
      <c r="U15780" s="5" t="s">
        <v>28</v>
      </c>
      <c r="V15780" s="5"/>
    </row>
    <row r="15781" spans="1:22" x14ac:dyDescent="0.25">
      <c r="A15781" s="5">
        <f>15774</f>
      </c>
      <c r="B15781" s="5" t="s">
        <v>15802</v>
      </c>
      <c r="C15781" s="5" t="s">
        <v>29</v>
      </c>
      <c r="D15781" s="5" t="s">
        <v>28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29</v>
      </c>
      <c r="T15781" s="5" t="s">
        <v>28</v>
      </c>
      <c r="U15781" s="5" t="s">
        <v>28</v>
      </c>
      <c r="V15781" s="5"/>
    </row>
    <row r="15782" spans="1:22" x14ac:dyDescent="0.25">
      <c r="A15782" s="5">
        <f>15775</f>
      </c>
      <c r="B15782" s="5" t="s">
        <v>15803</v>
      </c>
      <c r="C15782" s="5" t="s">
        <v>29</v>
      </c>
      <c r="D15782" s="5" t="s">
        <v>28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29</v>
      </c>
      <c r="T15782" s="5" t="s">
        <v>28</v>
      </c>
      <c r="U15782" s="5" t="s">
        <v>28</v>
      </c>
      <c r="V15782" s="5"/>
    </row>
    <row r="15783" spans="1:22" x14ac:dyDescent="0.25">
      <c r="A15783" s="5">
        <f>15776</f>
      </c>
      <c r="B15783" s="5" t="s">
        <v>15804</v>
      </c>
      <c r="C15783" s="5" t="s">
        <v>29</v>
      </c>
      <c r="D15783" s="5" t="s">
        <v>28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29</v>
      </c>
      <c r="T15783" s="5" t="s">
        <v>28</v>
      </c>
      <c r="U15783" s="5" t="s">
        <v>28</v>
      </c>
      <c r="V15783" s="5"/>
    </row>
    <row r="15784" spans="1:22" x14ac:dyDescent="0.25">
      <c r="A15784" s="5">
        <f>15777</f>
      </c>
      <c r="B15784" s="5" t="s">
        <v>15805</v>
      </c>
      <c r="C15784" s="5" t="s">
        <v>29</v>
      </c>
      <c r="D15784" s="5" t="s">
        <v>28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29</v>
      </c>
      <c r="T15784" s="5" t="s">
        <v>28</v>
      </c>
      <c r="U15784" s="5" t="s">
        <v>28</v>
      </c>
      <c r="V15784" s="5"/>
    </row>
    <row r="15785" spans="1:22" x14ac:dyDescent="0.25">
      <c r="A15785" s="5">
        <f>15778</f>
      </c>
      <c r="B15785" s="5" t="s">
        <v>15806</v>
      </c>
      <c r="C15785" s="5" t="s">
        <v>29</v>
      </c>
      <c r="D15785" s="5" t="s">
        <v>28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29</v>
      </c>
      <c r="T15785" s="5" t="s">
        <v>28</v>
      </c>
      <c r="U15785" s="5" t="s">
        <v>28</v>
      </c>
      <c r="V15785" s="5"/>
    </row>
    <row r="15786" spans="1:22" x14ac:dyDescent="0.25">
      <c r="A15786" s="5">
        <f>15779</f>
      </c>
      <c r="B15786" s="5" t="s">
        <v>15807</v>
      </c>
      <c r="C15786" s="5" t="s">
        <v>29</v>
      </c>
      <c r="D15786" s="5" t="s">
        <v>28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29</v>
      </c>
      <c r="T15786" s="5" t="s">
        <v>28</v>
      </c>
      <c r="U15786" s="5" t="s">
        <v>28</v>
      </c>
      <c r="V15786" s="5"/>
    </row>
    <row r="15787" spans="1:22" x14ac:dyDescent="0.25">
      <c r="A15787" s="5">
        <f>15780</f>
      </c>
      <c r="B15787" s="5" t="s">
        <v>15808</v>
      </c>
      <c r="C15787" s="5" t="s">
        <v>29</v>
      </c>
      <c r="D15787" s="5" t="s">
        <v>28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29</v>
      </c>
      <c r="T15787" s="5" t="s">
        <v>28</v>
      </c>
      <c r="U15787" s="5" t="s">
        <v>28</v>
      </c>
      <c r="V15787" s="5"/>
    </row>
    <row r="15788" spans="1:22" x14ac:dyDescent="0.25">
      <c r="A15788" s="5">
        <f>15781</f>
      </c>
      <c r="B15788" s="5" t="s">
        <v>15809</v>
      </c>
      <c r="C15788" s="5" t="s">
        <v>29</v>
      </c>
      <c r="D15788" s="5" t="s">
        <v>28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29</v>
      </c>
      <c r="T15788" s="5" t="s">
        <v>28</v>
      </c>
      <c r="U15788" s="5" t="s">
        <v>28</v>
      </c>
      <c r="V15788" s="5"/>
    </row>
    <row r="15789" spans="1:22" x14ac:dyDescent="0.25">
      <c r="A15789" s="5">
        <f>15782</f>
      </c>
      <c r="B15789" s="5" t="s">
        <v>15810</v>
      </c>
      <c r="C15789" s="5" t="s">
        <v>29</v>
      </c>
      <c r="D15789" s="5" t="s">
        <v>28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29</v>
      </c>
      <c r="T15789" s="5" t="s">
        <v>28</v>
      </c>
      <c r="U15789" s="5" t="s">
        <v>28</v>
      </c>
      <c r="V15789" s="5"/>
    </row>
    <row r="15790" spans="1:22" x14ac:dyDescent="0.25">
      <c r="A15790" s="5">
        <f>15783</f>
      </c>
      <c r="B15790" s="5" t="s">
        <v>15811</v>
      </c>
      <c r="C15790" s="5" t="s">
        <v>29</v>
      </c>
      <c r="D15790" s="5" t="s">
        <v>28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29</v>
      </c>
      <c r="T15790" s="5" t="s">
        <v>28</v>
      </c>
      <c r="U15790" s="5" t="s">
        <v>28</v>
      </c>
      <c r="V15790" s="5"/>
    </row>
    <row r="15791" spans="1:22" x14ac:dyDescent="0.25">
      <c r="A15791" s="5">
        <f>15784</f>
      </c>
      <c r="B15791" s="5" t="s">
        <v>15812</v>
      </c>
      <c r="C15791" s="5" t="s">
        <v>29</v>
      </c>
      <c r="D15791" s="5" t="s">
        <v>28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29</v>
      </c>
      <c r="T15791" s="5" t="s">
        <v>28</v>
      </c>
      <c r="U15791" s="5" t="s">
        <v>28</v>
      </c>
      <c r="V15791" s="5"/>
    </row>
    <row r="15792" spans="1:22" x14ac:dyDescent="0.25">
      <c r="A15792" s="5">
        <f>15785</f>
      </c>
      <c r="B15792" s="5" t="s">
        <v>15813</v>
      </c>
      <c r="C15792" s="5" t="s">
        <v>29</v>
      </c>
      <c r="D15792" s="5" t="s">
        <v>28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29</v>
      </c>
      <c r="T15792" s="5" t="s">
        <v>28</v>
      </c>
      <c r="U15792" s="5" t="s">
        <v>28</v>
      </c>
      <c r="V15792" s="5"/>
    </row>
    <row r="15793" spans="1:22" x14ac:dyDescent="0.25">
      <c r="A15793" s="5">
        <f>15786</f>
      </c>
      <c r="B15793" s="5" t="s">
        <v>15814</v>
      </c>
      <c r="C15793" s="5" t="s">
        <v>29</v>
      </c>
      <c r="D15793" s="5" t="s">
        <v>28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29</v>
      </c>
      <c r="T15793" s="5" t="s">
        <v>28</v>
      </c>
      <c r="U15793" s="5" t="s">
        <v>28</v>
      </c>
      <c r="V15793" s="5"/>
    </row>
    <row r="15794" spans="1:22" x14ac:dyDescent="0.25">
      <c r="A15794" s="5">
        <f>15787</f>
      </c>
      <c r="B15794" s="5" t="s">
        <v>15815</v>
      </c>
      <c r="C15794" s="5" t="s">
        <v>29</v>
      </c>
      <c r="D15794" s="5" t="s">
        <v>28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29</v>
      </c>
      <c r="T15794" s="5" t="s">
        <v>28</v>
      </c>
      <c r="U15794" s="5" t="s">
        <v>28</v>
      </c>
      <c r="V15794" s="5"/>
    </row>
    <row r="15795" spans="1:22" x14ac:dyDescent="0.25">
      <c r="A15795" s="5">
        <f>15788</f>
      </c>
      <c r="B15795" s="5" t="s">
        <v>15816</v>
      </c>
      <c r="C15795" s="5" t="s">
        <v>29</v>
      </c>
      <c r="D15795" s="5" t="s">
        <v>28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29</v>
      </c>
      <c r="T15795" s="5" t="s">
        <v>28</v>
      </c>
      <c r="U15795" s="5" t="s">
        <v>28</v>
      </c>
      <c r="V15795" s="5"/>
    </row>
    <row r="15796" spans="1:22" x14ac:dyDescent="0.25">
      <c r="A15796" s="5">
        <f>15789</f>
      </c>
      <c r="B15796" s="5" t="s">
        <v>15817</v>
      </c>
      <c r="C15796" s="5" t="s">
        <v>29</v>
      </c>
      <c r="D15796" s="5" t="s">
        <v>28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29</v>
      </c>
      <c r="T15796" s="5" t="s">
        <v>28</v>
      </c>
      <c r="U15796" s="5" t="s">
        <v>28</v>
      </c>
      <c r="V15796" s="5"/>
    </row>
    <row r="15797" spans="1:22" x14ac:dyDescent="0.25">
      <c r="A15797" s="5">
        <f>15790</f>
      </c>
      <c r="B15797" s="5" t="s">
        <v>15818</v>
      </c>
      <c r="C15797" s="5" t="s">
        <v>29</v>
      </c>
      <c r="D15797" s="5" t="s">
        <v>28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29</v>
      </c>
      <c r="T15797" s="5" t="s">
        <v>28</v>
      </c>
      <c r="U15797" s="5" t="s">
        <v>28</v>
      </c>
      <c r="V15797" s="5"/>
    </row>
    <row r="15798" spans="1:22" x14ac:dyDescent="0.25">
      <c r="A15798" s="5">
        <f>15791</f>
      </c>
      <c r="B15798" s="5" t="s">
        <v>15819</v>
      </c>
      <c r="C15798" s="5" t="s">
        <v>29</v>
      </c>
      <c r="D15798" s="5" t="s">
        <v>28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29</v>
      </c>
      <c r="T15798" s="5" t="s">
        <v>28</v>
      </c>
      <c r="U15798" s="5" t="s">
        <v>28</v>
      </c>
      <c r="V15798" s="5"/>
    </row>
    <row r="15799" spans="1:22" x14ac:dyDescent="0.25">
      <c r="A15799" s="5">
        <f>15792</f>
      </c>
      <c r="B15799" s="5" t="s">
        <v>15820</v>
      </c>
      <c r="C15799" s="5" t="s">
        <v>29</v>
      </c>
      <c r="D15799" s="5" t="s">
        <v>28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29</v>
      </c>
      <c r="T15799" s="5" t="s">
        <v>28</v>
      </c>
      <c r="U15799" s="5" t="s">
        <v>28</v>
      </c>
      <c r="V15799" s="5"/>
    </row>
    <row r="15800" spans="1:22" x14ac:dyDescent="0.25">
      <c r="A15800" s="5">
        <f>15793</f>
      </c>
      <c r="B15800" s="5" t="s">
        <v>15821</v>
      </c>
      <c r="C15800" s="5" t="s">
        <v>29</v>
      </c>
      <c r="D15800" s="5" t="s">
        <v>28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29</v>
      </c>
      <c r="T15800" s="5" t="s">
        <v>28</v>
      </c>
      <c r="U15800" s="5" t="s">
        <v>28</v>
      </c>
      <c r="V15800" s="5"/>
    </row>
    <row r="15801" spans="1:22" x14ac:dyDescent="0.25">
      <c r="A15801" s="5">
        <f>15794</f>
      </c>
      <c r="B15801" s="5" t="s">
        <v>15822</v>
      </c>
      <c r="C15801" s="5" t="s">
        <v>29</v>
      </c>
      <c r="D15801" s="5" t="s">
        <v>28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29</v>
      </c>
      <c r="T15801" s="5" t="s">
        <v>28</v>
      </c>
      <c r="U15801" s="5" t="s">
        <v>28</v>
      </c>
      <c r="V15801" s="5"/>
    </row>
    <row r="15802" spans="1:22" x14ac:dyDescent="0.25">
      <c r="A15802" s="5">
        <f>15795</f>
      </c>
      <c r="B15802" s="5" t="s">
        <v>15823</v>
      </c>
      <c r="C15802" s="5" t="s">
        <v>29</v>
      </c>
      <c r="D15802" s="5" t="s">
        <v>28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29</v>
      </c>
      <c r="T15802" s="5" t="s">
        <v>28</v>
      </c>
      <c r="U15802" s="5" t="s">
        <v>28</v>
      </c>
      <c r="V15802" s="5"/>
    </row>
    <row r="15803" spans="1:22" x14ac:dyDescent="0.25">
      <c r="A15803" s="5">
        <f>15796</f>
      </c>
      <c r="B15803" s="5" t="s">
        <v>15824</v>
      </c>
      <c r="C15803" s="5" t="s">
        <v>29</v>
      </c>
      <c r="D15803" s="5" t="s">
        <v>28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29</v>
      </c>
      <c r="T15803" s="5" t="s">
        <v>28</v>
      </c>
      <c r="U15803" s="5" t="s">
        <v>28</v>
      </c>
      <c r="V15803" s="5"/>
    </row>
    <row r="15804" spans="1:22" x14ac:dyDescent="0.25">
      <c r="A15804" s="5">
        <f>15797</f>
      </c>
      <c r="B15804" s="5" t="s">
        <v>15825</v>
      </c>
      <c r="C15804" s="5" t="s">
        <v>29</v>
      </c>
      <c r="D15804" s="5" t="s">
        <v>28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29</v>
      </c>
      <c r="T15804" s="5" t="s">
        <v>28</v>
      </c>
      <c r="U15804" s="5" t="s">
        <v>28</v>
      </c>
      <c r="V15804" s="5"/>
    </row>
    <row r="15805" spans="1:22" x14ac:dyDescent="0.25">
      <c r="A15805" s="5">
        <f>15798</f>
      </c>
      <c r="B15805" s="5" t="s">
        <v>15826</v>
      </c>
      <c r="C15805" s="5" t="s">
        <v>29</v>
      </c>
      <c r="D15805" s="5" t="s">
        <v>28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29</v>
      </c>
      <c r="T15805" s="5" t="s">
        <v>28</v>
      </c>
      <c r="U15805" s="5" t="s">
        <v>28</v>
      </c>
      <c r="V15805" s="5"/>
    </row>
    <row r="15806" spans="1:22" x14ac:dyDescent="0.25">
      <c r="A15806" s="5">
        <f>15799</f>
      </c>
      <c r="B15806" s="5" t="s">
        <v>15827</v>
      </c>
      <c r="C15806" s="5" t="s">
        <v>29</v>
      </c>
      <c r="D15806" s="5" t="s">
        <v>28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29</v>
      </c>
      <c r="T15806" s="5" t="s">
        <v>28</v>
      </c>
      <c r="U15806" s="5" t="s">
        <v>28</v>
      </c>
      <c r="V15806" s="5"/>
    </row>
    <row r="15807" spans="1:22" x14ac:dyDescent="0.25">
      <c r="A15807" s="5">
        <f>15800</f>
      </c>
      <c r="B15807" s="5" t="s">
        <v>15828</v>
      </c>
      <c r="C15807" s="5" t="s">
        <v>29</v>
      </c>
      <c r="D15807" s="5" t="s">
        <v>28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29</v>
      </c>
      <c r="T15807" s="5" t="s">
        <v>28</v>
      </c>
      <c r="U15807" s="5" t="s">
        <v>28</v>
      </c>
      <c r="V15807" s="5"/>
    </row>
    <row r="15808" spans="1:22" x14ac:dyDescent="0.25">
      <c r="A15808" s="5">
        <f>15801</f>
      </c>
      <c r="B15808" s="5" t="s">
        <v>15829</v>
      </c>
      <c r="C15808" s="5" t="s">
        <v>29</v>
      </c>
      <c r="D15808" s="5" t="s">
        <v>28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29</v>
      </c>
      <c r="T15808" s="5" t="s">
        <v>28</v>
      </c>
      <c r="U15808" s="5" t="s">
        <v>28</v>
      </c>
      <c r="V15808" s="5"/>
    </row>
    <row r="15809" spans="1:22" x14ac:dyDescent="0.25">
      <c r="A15809" s="5">
        <f>15802</f>
      </c>
      <c r="B15809" s="5" t="s">
        <v>15830</v>
      </c>
      <c r="C15809" s="5" t="s">
        <v>29</v>
      </c>
      <c r="D15809" s="5" t="s">
        <v>28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29</v>
      </c>
      <c r="T15809" s="5" t="s">
        <v>28</v>
      </c>
      <c r="U15809" s="5" t="s">
        <v>28</v>
      </c>
      <c r="V15809" s="5"/>
    </row>
    <row r="15810" spans="1:22" x14ac:dyDescent="0.25">
      <c r="A15810" s="5">
        <f>15803</f>
      </c>
      <c r="B15810" s="5" t="s">
        <v>15831</v>
      </c>
      <c r="C15810" s="5" t="s">
        <v>29</v>
      </c>
      <c r="D15810" s="5" t="s">
        <v>28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29</v>
      </c>
      <c r="T15810" s="5" t="s">
        <v>28</v>
      </c>
      <c r="U15810" s="5" t="s">
        <v>28</v>
      </c>
      <c r="V15810" s="5"/>
    </row>
    <row r="15811" spans="1:22" x14ac:dyDescent="0.25">
      <c r="A15811" s="5">
        <f>15804</f>
      </c>
      <c r="B15811" s="5" t="s">
        <v>15832</v>
      </c>
      <c r="C15811" s="5" t="s">
        <v>29</v>
      </c>
      <c r="D15811" s="5" t="s">
        <v>28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29</v>
      </c>
      <c r="T15811" s="5" t="s">
        <v>28</v>
      </c>
      <c r="U15811" s="5" t="s">
        <v>28</v>
      </c>
      <c r="V15811" s="5"/>
    </row>
    <row r="15812" spans="1:22" x14ac:dyDescent="0.25">
      <c r="A15812" s="5">
        <f>15805</f>
      </c>
      <c r="B15812" s="5" t="s">
        <v>15833</v>
      </c>
      <c r="C15812" s="5" t="s">
        <v>29</v>
      </c>
      <c r="D15812" s="5" t="s">
        <v>28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29</v>
      </c>
      <c r="T15812" s="5" t="s">
        <v>28</v>
      </c>
      <c r="U15812" s="5" t="s">
        <v>28</v>
      </c>
      <c r="V15812" s="5"/>
    </row>
    <row r="15813" spans="1:22" x14ac:dyDescent="0.25">
      <c r="A15813" s="5">
        <f>15806</f>
      </c>
      <c r="B15813" s="5" t="s">
        <v>15834</v>
      </c>
      <c r="C15813" s="5" t="s">
        <v>29</v>
      </c>
      <c r="D15813" s="5" t="s">
        <v>28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29</v>
      </c>
      <c r="T15813" s="5" t="s">
        <v>28</v>
      </c>
      <c r="U15813" s="5" t="s">
        <v>28</v>
      </c>
      <c r="V15813" s="5"/>
    </row>
    <row r="15814" spans="1:22" x14ac:dyDescent="0.25">
      <c r="A15814" s="5">
        <f>15807</f>
      </c>
      <c r="B15814" s="5" t="s">
        <v>15835</v>
      </c>
      <c r="C15814" s="5" t="s">
        <v>29</v>
      </c>
      <c r="D15814" s="5" t="s">
        <v>28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29</v>
      </c>
      <c r="T15814" s="5" t="s">
        <v>28</v>
      </c>
      <c r="U15814" s="5" t="s">
        <v>28</v>
      </c>
      <c r="V15814" s="5"/>
    </row>
    <row r="15815" spans="1:22" x14ac:dyDescent="0.25">
      <c r="A15815" s="5">
        <f>15808</f>
      </c>
      <c r="B15815" s="5" t="s">
        <v>15836</v>
      </c>
      <c r="C15815" s="5" t="s">
        <v>29</v>
      </c>
      <c r="D15815" s="5" t="s">
        <v>28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29</v>
      </c>
      <c r="T15815" s="5" t="s">
        <v>28</v>
      </c>
      <c r="U15815" s="5" t="s">
        <v>28</v>
      </c>
      <c r="V15815" s="5"/>
    </row>
    <row r="15816" spans="1:22" x14ac:dyDescent="0.25">
      <c r="A15816" s="5">
        <f>15809</f>
      </c>
      <c r="B15816" s="5" t="s">
        <v>15837</v>
      </c>
      <c r="C15816" s="5" t="s">
        <v>29</v>
      </c>
      <c r="D15816" s="5" t="s">
        <v>28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29</v>
      </c>
      <c r="T15816" s="5" t="s">
        <v>28</v>
      </c>
      <c r="U15816" s="5" t="s">
        <v>28</v>
      </c>
      <c r="V15816" s="5"/>
    </row>
    <row r="15817" spans="1:22" x14ac:dyDescent="0.25">
      <c r="A15817" s="5">
        <f>15810</f>
      </c>
      <c r="B15817" s="5" t="s">
        <v>15838</v>
      </c>
      <c r="C15817" s="5" t="s">
        <v>29</v>
      </c>
      <c r="D15817" s="5" t="s">
        <v>28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29</v>
      </c>
      <c r="T15817" s="5" t="s">
        <v>28</v>
      </c>
      <c r="U15817" s="5" t="s">
        <v>28</v>
      </c>
      <c r="V15817" s="5"/>
    </row>
    <row r="15818" spans="1:22" x14ac:dyDescent="0.25">
      <c r="A15818" s="5">
        <f>15811</f>
      </c>
      <c r="B15818" s="5" t="s">
        <v>15839</v>
      </c>
      <c r="C15818" s="5" t="s">
        <v>29</v>
      </c>
      <c r="D15818" s="5" t="s">
        <v>28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29</v>
      </c>
      <c r="T15818" s="5" t="s">
        <v>28</v>
      </c>
      <c r="U15818" s="5" t="s">
        <v>28</v>
      </c>
      <c r="V15818" s="5"/>
    </row>
    <row r="15819" spans="1:22" x14ac:dyDescent="0.25">
      <c r="A15819" s="5">
        <f>15812</f>
      </c>
      <c r="B15819" s="5" t="s">
        <v>15840</v>
      </c>
      <c r="C15819" s="5" t="s">
        <v>29</v>
      </c>
      <c r="D15819" s="5" t="s">
        <v>28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29</v>
      </c>
      <c r="T15819" s="5" t="s">
        <v>28</v>
      </c>
      <c r="U15819" s="5" t="s">
        <v>28</v>
      </c>
      <c r="V15819" s="5"/>
    </row>
    <row r="15820" spans="1:22" x14ac:dyDescent="0.25">
      <c r="A15820" s="5">
        <f>15813</f>
      </c>
      <c r="B15820" s="5" t="s">
        <v>15841</v>
      </c>
      <c r="C15820" s="5" t="s">
        <v>29</v>
      </c>
      <c r="D15820" s="5" t="s">
        <v>28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29</v>
      </c>
      <c r="T15820" s="5" t="s">
        <v>28</v>
      </c>
      <c r="U15820" s="5" t="s">
        <v>28</v>
      </c>
      <c r="V15820" s="5"/>
    </row>
    <row r="15821" spans="1:22" x14ac:dyDescent="0.25">
      <c r="A15821" s="5">
        <f>15814</f>
      </c>
      <c r="B15821" s="5" t="s">
        <v>15842</v>
      </c>
      <c r="C15821" s="5" t="s">
        <v>29</v>
      </c>
      <c r="D15821" s="5" t="s">
        <v>28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29</v>
      </c>
      <c r="T15821" s="5" t="s">
        <v>28</v>
      </c>
      <c r="U15821" s="5" t="s">
        <v>28</v>
      </c>
      <c r="V15821" s="5"/>
    </row>
    <row r="15822" spans="1:22" x14ac:dyDescent="0.25">
      <c r="A15822" s="5">
        <f>15815</f>
      </c>
      <c r="B15822" s="5" t="s">
        <v>15843</v>
      </c>
      <c r="C15822" s="5" t="s">
        <v>29</v>
      </c>
      <c r="D15822" s="5" t="s">
        <v>28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29</v>
      </c>
      <c r="T15822" s="5" t="s">
        <v>28</v>
      </c>
      <c r="U15822" s="5" t="s">
        <v>28</v>
      </c>
      <c r="V15822" s="5"/>
    </row>
    <row r="15823" spans="1:22" x14ac:dyDescent="0.25">
      <c r="A15823" s="5">
        <f>15816</f>
      </c>
      <c r="B15823" s="5" t="s">
        <v>15844</v>
      </c>
      <c r="C15823" s="5" t="s">
        <v>29</v>
      </c>
      <c r="D15823" s="5" t="s">
        <v>28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29</v>
      </c>
      <c r="T15823" s="5" t="s">
        <v>28</v>
      </c>
      <c r="U15823" s="5" t="s">
        <v>28</v>
      </c>
      <c r="V15823" s="5"/>
    </row>
    <row r="15824" spans="1:22" x14ac:dyDescent="0.25">
      <c r="A15824" s="5">
        <f>15817</f>
      </c>
      <c r="B15824" s="5" t="s">
        <v>15845</v>
      </c>
      <c r="C15824" s="5" t="s">
        <v>29</v>
      </c>
      <c r="D15824" s="5" t="s">
        <v>28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29</v>
      </c>
      <c r="T15824" s="5" t="s">
        <v>28</v>
      </c>
      <c r="U15824" s="5" t="s">
        <v>28</v>
      </c>
      <c r="V15824" s="5"/>
    </row>
    <row r="15825" spans="1:22" x14ac:dyDescent="0.25">
      <c r="A15825" s="5">
        <f>15818</f>
      </c>
      <c r="B15825" s="5" t="s">
        <v>15846</v>
      </c>
      <c r="C15825" s="5" t="s">
        <v>29</v>
      </c>
      <c r="D15825" s="5" t="s">
        <v>28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29</v>
      </c>
      <c r="T15825" s="5" t="s">
        <v>28</v>
      </c>
      <c r="U15825" s="5" t="s">
        <v>28</v>
      </c>
      <c r="V15825" s="5"/>
    </row>
    <row r="15826" spans="1:22" x14ac:dyDescent="0.25">
      <c r="A15826" s="5">
        <f>15819</f>
      </c>
      <c r="B15826" s="5" t="s">
        <v>15847</v>
      </c>
      <c r="C15826" s="5" t="s">
        <v>29</v>
      </c>
      <c r="D15826" s="5" t="s">
        <v>28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29</v>
      </c>
      <c r="T15826" s="5" t="s">
        <v>28</v>
      </c>
      <c r="U15826" s="5" t="s">
        <v>28</v>
      </c>
      <c r="V15826" s="5"/>
    </row>
    <row r="15827" spans="1:22" x14ac:dyDescent="0.25">
      <c r="A15827" s="5">
        <f>15820</f>
      </c>
      <c r="B15827" s="5" t="s">
        <v>15848</v>
      </c>
      <c r="C15827" s="5" t="s">
        <v>29</v>
      </c>
      <c r="D15827" s="5" t="s">
        <v>28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29</v>
      </c>
      <c r="T15827" s="5" t="s">
        <v>28</v>
      </c>
      <c r="U15827" s="5" t="s">
        <v>28</v>
      </c>
      <c r="V15827" s="5"/>
    </row>
    <row r="15828" spans="1:22" x14ac:dyDescent="0.25">
      <c r="A15828" s="5">
        <f>15821</f>
      </c>
      <c r="B15828" s="5" t="s">
        <v>15849</v>
      </c>
      <c r="C15828" s="5" t="s">
        <v>29</v>
      </c>
      <c r="D15828" s="5" t="s">
        <v>28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29</v>
      </c>
      <c r="T15828" s="5" t="s">
        <v>28</v>
      </c>
      <c r="U15828" s="5" t="s">
        <v>28</v>
      </c>
      <c r="V15828" s="5"/>
    </row>
    <row r="15829" spans="1:22" x14ac:dyDescent="0.25">
      <c r="A15829" s="5">
        <f>15822</f>
      </c>
      <c r="B15829" s="5" t="s">
        <v>15850</v>
      </c>
      <c r="C15829" s="5" t="s">
        <v>29</v>
      </c>
      <c r="D15829" s="5" t="s">
        <v>28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29</v>
      </c>
      <c r="T15829" s="5" t="s">
        <v>28</v>
      </c>
      <c r="U15829" s="5" t="s">
        <v>28</v>
      </c>
      <c r="V15829" s="5"/>
    </row>
    <row r="15830" spans="1:22" x14ac:dyDescent="0.25">
      <c r="A15830" s="5">
        <f>15823</f>
      </c>
      <c r="B15830" s="5" t="s">
        <v>15851</v>
      </c>
      <c r="C15830" s="5" t="s">
        <v>29</v>
      </c>
      <c r="D15830" s="5" t="s">
        <v>28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29</v>
      </c>
      <c r="T15830" s="5" t="s">
        <v>28</v>
      </c>
      <c r="U15830" s="5" t="s">
        <v>28</v>
      </c>
      <c r="V15830" s="5"/>
    </row>
    <row r="15831" spans="1:22" x14ac:dyDescent="0.25">
      <c r="A15831" s="5">
        <f>15824</f>
      </c>
      <c r="B15831" s="5" t="s">
        <v>15852</v>
      </c>
      <c r="C15831" s="5" t="s">
        <v>29</v>
      </c>
      <c r="D15831" s="5" t="s">
        <v>28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29</v>
      </c>
      <c r="T15831" s="5" t="s">
        <v>28</v>
      </c>
      <c r="U15831" s="5" t="s">
        <v>28</v>
      </c>
      <c r="V15831" s="5"/>
    </row>
    <row r="15832" spans="1:22" x14ac:dyDescent="0.25">
      <c r="A15832" s="5">
        <f>15825</f>
      </c>
      <c r="B15832" s="5" t="s">
        <v>15853</v>
      </c>
      <c r="C15832" s="5" t="s">
        <v>29</v>
      </c>
      <c r="D15832" s="5" t="s">
        <v>28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29</v>
      </c>
      <c r="T15832" s="5" t="s">
        <v>28</v>
      </c>
      <c r="U15832" s="5" t="s">
        <v>28</v>
      </c>
      <c r="V15832" s="5"/>
    </row>
    <row r="15833" spans="1:22" x14ac:dyDescent="0.25">
      <c r="A15833" s="5">
        <f>15826</f>
      </c>
      <c r="B15833" s="5" t="s">
        <v>15854</v>
      </c>
      <c r="C15833" s="5" t="s">
        <v>29</v>
      </c>
      <c r="D15833" s="5" t="s">
        <v>28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29</v>
      </c>
      <c r="T15833" s="5" t="s">
        <v>28</v>
      </c>
      <c r="U15833" s="5" t="s">
        <v>28</v>
      </c>
      <c r="V15833" s="5"/>
    </row>
    <row r="15834" spans="1:22" x14ac:dyDescent="0.25">
      <c r="A15834" s="5">
        <f>15827</f>
      </c>
      <c r="B15834" s="5" t="s">
        <v>15855</v>
      </c>
      <c r="C15834" s="5" t="s">
        <v>29</v>
      </c>
      <c r="D15834" s="5" t="s">
        <v>28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29</v>
      </c>
      <c r="T15834" s="5" t="s">
        <v>28</v>
      </c>
      <c r="U15834" s="5" t="s">
        <v>28</v>
      </c>
      <c r="V15834" s="5"/>
    </row>
    <row r="15835" spans="1:22" x14ac:dyDescent="0.25">
      <c r="A15835" s="5">
        <f>15828</f>
      </c>
      <c r="B15835" s="5" t="s">
        <v>15856</v>
      </c>
      <c r="C15835" s="5" t="s">
        <v>29</v>
      </c>
      <c r="D15835" s="5" t="s">
        <v>28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29</v>
      </c>
      <c r="T15835" s="5" t="s">
        <v>28</v>
      </c>
      <c r="U15835" s="5" t="s">
        <v>28</v>
      </c>
      <c r="V15835" s="5"/>
    </row>
    <row r="15836" spans="1:22" x14ac:dyDescent="0.25">
      <c r="A15836" s="5">
        <f>15829</f>
      </c>
      <c r="B15836" s="5" t="s">
        <v>15857</v>
      </c>
      <c r="C15836" s="5" t="s">
        <v>29</v>
      </c>
      <c r="D15836" s="5" t="s">
        <v>28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29</v>
      </c>
      <c r="T15836" s="5" t="s">
        <v>28</v>
      </c>
      <c r="U15836" s="5" t="s">
        <v>28</v>
      </c>
      <c r="V15836" s="5"/>
    </row>
    <row r="15837" spans="1:22" x14ac:dyDescent="0.25">
      <c r="A15837" s="5">
        <f>15830</f>
      </c>
      <c r="B15837" s="5" t="s">
        <v>15858</v>
      </c>
      <c r="C15837" s="5" t="s">
        <v>29</v>
      </c>
      <c r="D15837" s="5" t="s">
        <v>28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29</v>
      </c>
      <c r="T15837" s="5" t="s">
        <v>28</v>
      </c>
      <c r="U15837" s="5" t="s">
        <v>28</v>
      </c>
      <c r="V15837" s="5"/>
    </row>
    <row r="15838" spans="1:22" x14ac:dyDescent="0.25">
      <c r="A15838" s="5">
        <f>15831</f>
      </c>
      <c r="B15838" s="5" t="s">
        <v>15859</v>
      </c>
      <c r="C15838" s="5" t="s">
        <v>29</v>
      </c>
      <c r="D15838" s="5" t="s">
        <v>28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29</v>
      </c>
      <c r="T15838" s="5" t="s">
        <v>28</v>
      </c>
      <c r="U15838" s="5" t="s">
        <v>28</v>
      </c>
      <c r="V15838" s="5"/>
    </row>
    <row r="15839" spans="1:22" x14ac:dyDescent="0.25">
      <c r="A15839" s="5">
        <f>15832</f>
      </c>
      <c r="B15839" s="5" t="s">
        <v>15860</v>
      </c>
      <c r="C15839" s="5" t="s">
        <v>29</v>
      </c>
      <c r="D15839" s="5" t="s">
        <v>28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29</v>
      </c>
      <c r="T15839" s="5" t="s">
        <v>28</v>
      </c>
      <c r="U15839" s="5" t="s">
        <v>28</v>
      </c>
      <c r="V15839" s="5"/>
    </row>
    <row r="15840" spans="1:22" x14ac:dyDescent="0.25">
      <c r="A15840" s="5">
        <f>15833</f>
      </c>
      <c r="B15840" s="5" t="s">
        <v>15861</v>
      </c>
      <c r="C15840" s="5" t="s">
        <v>29</v>
      </c>
      <c r="D15840" s="5" t="s">
        <v>28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29</v>
      </c>
      <c r="T15840" s="5" t="s">
        <v>28</v>
      </c>
      <c r="U15840" s="5" t="s">
        <v>28</v>
      </c>
      <c r="V15840" s="5"/>
    </row>
    <row r="15841" spans="1:22" x14ac:dyDescent="0.25">
      <c r="A15841" s="5">
        <f>15834</f>
      </c>
      <c r="B15841" s="5" t="s">
        <v>15862</v>
      </c>
      <c r="C15841" s="5" t="s">
        <v>29</v>
      </c>
      <c r="D15841" s="5" t="s">
        <v>28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29</v>
      </c>
      <c r="T15841" s="5" t="s">
        <v>28</v>
      </c>
      <c r="U15841" s="5" t="s">
        <v>28</v>
      </c>
      <c r="V15841" s="5"/>
    </row>
    <row r="15842" spans="1:22" x14ac:dyDescent="0.25">
      <c r="A15842" s="5">
        <f>15835</f>
      </c>
      <c r="B15842" s="5" t="s">
        <v>15863</v>
      </c>
      <c r="C15842" s="5" t="s">
        <v>29</v>
      </c>
      <c r="D15842" s="5" t="s">
        <v>28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29</v>
      </c>
      <c r="T15842" s="5" t="s">
        <v>28</v>
      </c>
      <c r="U15842" s="5" t="s">
        <v>28</v>
      </c>
      <c r="V15842" s="5"/>
    </row>
    <row r="15843" spans="1:22" x14ac:dyDescent="0.25">
      <c r="A15843" s="5">
        <f>15836</f>
      </c>
      <c r="B15843" s="5" t="s">
        <v>15864</v>
      </c>
      <c r="C15843" s="5" t="s">
        <v>29</v>
      </c>
      <c r="D15843" s="5" t="s">
        <v>28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29</v>
      </c>
      <c r="T15843" s="5" t="s">
        <v>28</v>
      </c>
      <c r="U15843" s="5" t="s">
        <v>28</v>
      </c>
      <c r="V15843" s="5"/>
    </row>
    <row r="15844" spans="1:22" x14ac:dyDescent="0.25">
      <c r="A15844" s="5">
        <f>15837</f>
      </c>
      <c r="B15844" s="5" t="s">
        <v>15865</v>
      </c>
      <c r="C15844" s="5" t="s">
        <v>29</v>
      </c>
      <c r="D15844" s="5" t="s">
        <v>28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29</v>
      </c>
      <c r="T15844" s="5" t="s">
        <v>28</v>
      </c>
      <c r="U15844" s="5" t="s">
        <v>28</v>
      </c>
      <c r="V15844" s="5"/>
    </row>
    <row r="15845" spans="1:22" x14ac:dyDescent="0.25">
      <c r="A15845" s="5">
        <f>15838</f>
      </c>
      <c r="B15845" s="5" t="s">
        <v>15866</v>
      </c>
      <c r="C15845" s="5" t="s">
        <v>29</v>
      </c>
      <c r="D15845" s="5" t="s">
        <v>28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29</v>
      </c>
      <c r="T15845" s="5" t="s">
        <v>28</v>
      </c>
      <c r="U15845" s="5" t="s">
        <v>28</v>
      </c>
      <c r="V15845" s="5"/>
    </row>
    <row r="15846" spans="1:22" x14ac:dyDescent="0.25">
      <c r="A15846" s="5">
        <f>15839</f>
      </c>
      <c r="B15846" s="5" t="s">
        <v>15867</v>
      </c>
      <c r="C15846" s="5" t="s">
        <v>29</v>
      </c>
      <c r="D15846" s="5" t="s">
        <v>28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29</v>
      </c>
      <c r="T15846" s="5" t="s">
        <v>28</v>
      </c>
      <c r="U15846" s="5" t="s">
        <v>28</v>
      </c>
      <c r="V15846" s="5"/>
    </row>
    <row r="15847" spans="1:22" x14ac:dyDescent="0.25">
      <c r="A15847" s="5">
        <f>15840</f>
      </c>
      <c r="B15847" s="5" t="s">
        <v>15868</v>
      </c>
      <c r="C15847" s="5" t="s">
        <v>29</v>
      </c>
      <c r="D15847" s="5" t="s">
        <v>28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29</v>
      </c>
      <c r="T15847" s="5" t="s">
        <v>28</v>
      </c>
      <c r="U15847" s="5" t="s">
        <v>28</v>
      </c>
      <c r="V15847" s="5"/>
    </row>
    <row r="15848" spans="1:22" x14ac:dyDescent="0.25">
      <c r="A15848" s="5">
        <f>15841</f>
      </c>
      <c r="B15848" s="5" t="s">
        <v>15869</v>
      </c>
      <c r="C15848" s="5" t="s">
        <v>29</v>
      </c>
      <c r="D15848" s="5" t="s">
        <v>28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29</v>
      </c>
      <c r="T15848" s="5" t="s">
        <v>28</v>
      </c>
      <c r="U15848" s="5" t="s">
        <v>28</v>
      </c>
      <c r="V15848" s="5"/>
    </row>
    <row r="15849" spans="1:22" x14ac:dyDescent="0.25">
      <c r="A15849" s="5">
        <f>15842</f>
      </c>
      <c r="B15849" s="5" t="s">
        <v>15870</v>
      </c>
      <c r="C15849" s="5" t="s">
        <v>29</v>
      </c>
      <c r="D15849" s="5" t="s">
        <v>28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29</v>
      </c>
      <c r="T15849" s="5" t="s">
        <v>28</v>
      </c>
      <c r="U15849" s="5" t="s">
        <v>28</v>
      </c>
      <c r="V15849" s="5"/>
    </row>
    <row r="15850" spans="1:22" x14ac:dyDescent="0.25">
      <c r="A15850" s="5">
        <f>15843</f>
      </c>
      <c r="B15850" s="5" t="s">
        <v>15871</v>
      </c>
      <c r="C15850" s="5" t="s">
        <v>29</v>
      </c>
      <c r="D15850" s="5" t="s">
        <v>28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29</v>
      </c>
      <c r="T15850" s="5" t="s">
        <v>28</v>
      </c>
      <c r="U15850" s="5" t="s">
        <v>28</v>
      </c>
      <c r="V15850" s="5"/>
    </row>
    <row r="15851" spans="1:22" x14ac:dyDescent="0.25">
      <c r="A15851" s="5">
        <f>15844</f>
      </c>
      <c r="B15851" s="5" t="s">
        <v>15872</v>
      </c>
      <c r="C15851" s="5" t="s">
        <v>29</v>
      </c>
      <c r="D15851" s="5" t="s">
        <v>28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29</v>
      </c>
      <c r="T15851" s="5" t="s">
        <v>28</v>
      </c>
      <c r="U15851" s="5" t="s">
        <v>28</v>
      </c>
      <c r="V15851" s="5"/>
    </row>
    <row r="15852" spans="1:22" x14ac:dyDescent="0.25">
      <c r="A15852" s="5">
        <f>15845</f>
      </c>
      <c r="B15852" s="5" t="s">
        <v>15873</v>
      </c>
      <c r="C15852" s="5" t="s">
        <v>29</v>
      </c>
      <c r="D15852" s="5" t="s">
        <v>28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29</v>
      </c>
      <c r="T15852" s="5" t="s">
        <v>28</v>
      </c>
      <c r="U15852" s="5" t="s">
        <v>28</v>
      </c>
      <c r="V15852" s="5"/>
    </row>
    <row r="15853" spans="1:22" x14ac:dyDescent="0.25">
      <c r="A15853" s="5">
        <f>15846</f>
      </c>
      <c r="B15853" s="5" t="s">
        <v>15874</v>
      </c>
      <c r="C15853" s="5" t="s">
        <v>29</v>
      </c>
      <c r="D15853" s="5" t="s">
        <v>28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29</v>
      </c>
      <c r="T15853" s="5" t="s">
        <v>28</v>
      </c>
      <c r="U15853" s="5" t="s">
        <v>28</v>
      </c>
      <c r="V15853" s="5"/>
    </row>
    <row r="15854" spans="1:22" x14ac:dyDescent="0.25">
      <c r="A15854" s="5">
        <f>15847</f>
      </c>
      <c r="B15854" s="5" t="s">
        <v>15875</v>
      </c>
      <c r="C15854" s="5" t="s">
        <v>29</v>
      </c>
      <c r="D15854" s="5" t="s">
        <v>28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29</v>
      </c>
      <c r="T15854" s="5" t="s">
        <v>28</v>
      </c>
      <c r="U15854" s="5" t="s">
        <v>28</v>
      </c>
      <c r="V15854" s="5"/>
    </row>
    <row r="15855" spans="1:22" x14ac:dyDescent="0.25">
      <c r="A15855" s="5">
        <f>15848</f>
      </c>
      <c r="B15855" s="5" t="s">
        <v>15876</v>
      </c>
      <c r="C15855" s="5" t="s">
        <v>29</v>
      </c>
      <c r="D15855" s="5" t="s">
        <v>28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29</v>
      </c>
      <c r="T15855" s="5" t="s">
        <v>28</v>
      </c>
      <c r="U15855" s="5" t="s">
        <v>28</v>
      </c>
      <c r="V15855" s="5"/>
    </row>
    <row r="15856" spans="1:22" x14ac:dyDescent="0.25">
      <c r="A15856" s="5">
        <f>15849</f>
      </c>
      <c r="B15856" s="5" t="s">
        <v>15877</v>
      </c>
      <c r="C15856" s="5" t="s">
        <v>29</v>
      </c>
      <c r="D15856" s="5" t="s">
        <v>28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29</v>
      </c>
      <c r="T15856" s="5" t="s">
        <v>28</v>
      </c>
      <c r="U15856" s="5" t="s">
        <v>28</v>
      </c>
      <c r="V15856" s="5"/>
    </row>
    <row r="15857" spans="1:22" x14ac:dyDescent="0.25">
      <c r="A15857" s="5">
        <f>15850</f>
      </c>
      <c r="B15857" s="5" t="s">
        <v>15878</v>
      </c>
      <c r="C15857" s="5" t="s">
        <v>29</v>
      </c>
      <c r="D15857" s="5" t="s">
        <v>28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29</v>
      </c>
      <c r="T15857" s="5" t="s">
        <v>28</v>
      </c>
      <c r="U15857" s="5" t="s">
        <v>28</v>
      </c>
      <c r="V15857" s="5"/>
    </row>
    <row r="15858" spans="1:22" x14ac:dyDescent="0.25">
      <c r="A15858" s="5">
        <f>15851</f>
      </c>
      <c r="B15858" s="5" t="s">
        <v>15879</v>
      </c>
      <c r="C15858" s="5" t="s">
        <v>29</v>
      </c>
      <c r="D15858" s="5" t="s">
        <v>28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29</v>
      </c>
      <c r="T15858" s="5" t="s">
        <v>28</v>
      </c>
      <c r="U15858" s="5" t="s">
        <v>28</v>
      </c>
      <c r="V15858" s="5"/>
    </row>
    <row r="15859" spans="1:22" x14ac:dyDescent="0.25">
      <c r="A15859" s="5">
        <f>15852</f>
      </c>
      <c r="B15859" s="5" t="s">
        <v>15880</v>
      </c>
      <c r="C15859" s="5" t="s">
        <v>29</v>
      </c>
      <c r="D15859" s="5" t="s">
        <v>28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29</v>
      </c>
      <c r="T15859" s="5" t="s">
        <v>28</v>
      </c>
      <c r="U15859" s="5" t="s">
        <v>28</v>
      </c>
      <c r="V15859" s="5"/>
    </row>
    <row r="15860" spans="1:22" x14ac:dyDescent="0.25">
      <c r="A15860" s="5">
        <f>15853</f>
      </c>
      <c r="B15860" s="5" t="s">
        <v>15881</v>
      </c>
      <c r="C15860" s="5" t="s">
        <v>29</v>
      </c>
      <c r="D15860" s="5" t="s">
        <v>28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29</v>
      </c>
      <c r="T15860" s="5" t="s">
        <v>28</v>
      </c>
      <c r="U15860" s="5" t="s">
        <v>28</v>
      </c>
      <c r="V15860" s="5"/>
    </row>
    <row r="15861" spans="1:22" x14ac:dyDescent="0.25">
      <c r="A15861" s="5">
        <f>15854</f>
      </c>
      <c r="B15861" s="5" t="s">
        <v>15882</v>
      </c>
      <c r="C15861" s="5" t="s">
        <v>29</v>
      </c>
      <c r="D15861" s="5" t="s">
        <v>28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29</v>
      </c>
      <c r="T15861" s="5" t="s">
        <v>28</v>
      </c>
      <c r="U15861" s="5" t="s">
        <v>28</v>
      </c>
      <c r="V15861" s="5"/>
    </row>
    <row r="15862" spans="1:22" x14ac:dyDescent="0.25">
      <c r="A15862" s="5">
        <f>15855</f>
      </c>
      <c r="B15862" s="5" t="s">
        <v>15883</v>
      </c>
      <c r="C15862" s="5" t="s">
        <v>29</v>
      </c>
      <c r="D15862" s="5" t="s">
        <v>28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29</v>
      </c>
      <c r="T15862" s="5" t="s">
        <v>28</v>
      </c>
      <c r="U15862" s="5" t="s">
        <v>28</v>
      </c>
      <c r="V15862" s="5"/>
    </row>
    <row r="15863" spans="1:22" x14ac:dyDescent="0.25">
      <c r="A15863" s="5">
        <f>15856</f>
      </c>
      <c r="B15863" s="5" t="s">
        <v>15884</v>
      </c>
      <c r="C15863" s="5" t="s">
        <v>29</v>
      </c>
      <c r="D15863" s="5" t="s">
        <v>28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29</v>
      </c>
      <c r="T15863" s="5" t="s">
        <v>28</v>
      </c>
      <c r="U15863" s="5" t="s">
        <v>28</v>
      </c>
      <c r="V15863" s="5"/>
    </row>
    <row r="15864" spans="1:22" x14ac:dyDescent="0.25">
      <c r="A15864" s="5">
        <f>15857</f>
      </c>
      <c r="B15864" s="5" t="s">
        <v>15885</v>
      </c>
      <c r="C15864" s="5" t="s">
        <v>29</v>
      </c>
      <c r="D15864" s="5" t="s">
        <v>28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29</v>
      </c>
      <c r="T15864" s="5" t="s">
        <v>28</v>
      </c>
      <c r="U15864" s="5" t="s">
        <v>28</v>
      </c>
      <c r="V15864" s="5"/>
    </row>
    <row r="15865" spans="1:22" x14ac:dyDescent="0.25">
      <c r="A15865" s="5">
        <f>15858</f>
      </c>
      <c r="B15865" s="5" t="s">
        <v>15886</v>
      </c>
      <c r="C15865" s="5" t="s">
        <v>29</v>
      </c>
      <c r="D15865" s="5" t="s">
        <v>28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29</v>
      </c>
      <c r="T15865" s="5" t="s">
        <v>28</v>
      </c>
      <c r="U15865" s="5" t="s">
        <v>28</v>
      </c>
      <c r="V15865" s="5"/>
    </row>
    <row r="15866" spans="1:22" x14ac:dyDescent="0.25">
      <c r="A15866" s="5">
        <f>15859</f>
      </c>
      <c r="B15866" s="5" t="s">
        <v>15887</v>
      </c>
      <c r="C15866" s="5" t="s">
        <v>29</v>
      </c>
      <c r="D15866" s="5" t="s">
        <v>28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29</v>
      </c>
      <c r="T15866" s="5" t="s">
        <v>28</v>
      </c>
      <c r="U15866" s="5" t="s">
        <v>28</v>
      </c>
      <c r="V15866" s="5"/>
    </row>
    <row r="15867" spans="1:22" x14ac:dyDescent="0.25">
      <c r="A15867" s="5">
        <f>15860</f>
      </c>
      <c r="B15867" s="5" t="s">
        <v>15888</v>
      </c>
      <c r="C15867" s="5" t="s">
        <v>29</v>
      </c>
      <c r="D15867" s="5" t="s">
        <v>28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29</v>
      </c>
      <c r="T15867" s="5" t="s">
        <v>28</v>
      </c>
      <c r="U15867" s="5" t="s">
        <v>28</v>
      </c>
      <c r="V15867" s="5"/>
    </row>
    <row r="15868" spans="1:22" x14ac:dyDescent="0.25">
      <c r="A15868" s="5">
        <f>15861</f>
      </c>
      <c r="B15868" s="5" t="s">
        <v>15889</v>
      </c>
      <c r="C15868" s="5" t="s">
        <v>29</v>
      </c>
      <c r="D15868" s="5" t="s">
        <v>28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29</v>
      </c>
      <c r="T15868" s="5" t="s">
        <v>28</v>
      </c>
      <c r="U15868" s="5" t="s">
        <v>28</v>
      </c>
      <c r="V15868" s="5"/>
    </row>
    <row r="15869" spans="1:22" x14ac:dyDescent="0.25">
      <c r="A15869" s="5">
        <f>15862</f>
      </c>
      <c r="B15869" s="5" t="s">
        <v>15890</v>
      </c>
      <c r="C15869" s="5" t="s">
        <v>29</v>
      </c>
      <c r="D15869" s="5" t="s">
        <v>28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29</v>
      </c>
      <c r="T15869" s="5" t="s">
        <v>28</v>
      </c>
      <c r="U15869" s="5" t="s">
        <v>28</v>
      </c>
      <c r="V15869" s="5"/>
    </row>
    <row r="15870" spans="1:22" x14ac:dyDescent="0.25">
      <c r="A15870" s="5">
        <f>15863</f>
      </c>
      <c r="B15870" s="5" t="s">
        <v>15891</v>
      </c>
      <c r="C15870" s="5" t="s">
        <v>29</v>
      </c>
      <c r="D15870" s="5" t="s">
        <v>28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29</v>
      </c>
      <c r="T15870" s="5" t="s">
        <v>28</v>
      </c>
      <c r="U15870" s="5" t="s">
        <v>28</v>
      </c>
      <c r="V15870" s="5"/>
    </row>
    <row r="15871" spans="1:22" x14ac:dyDescent="0.25">
      <c r="A15871" s="5">
        <f>15864</f>
      </c>
      <c r="B15871" s="5" t="s">
        <v>15892</v>
      </c>
      <c r="C15871" s="5" t="s">
        <v>29</v>
      </c>
      <c r="D15871" s="5" t="s">
        <v>28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29</v>
      </c>
      <c r="T15871" s="5" t="s">
        <v>28</v>
      </c>
      <c r="U15871" s="5" t="s">
        <v>28</v>
      </c>
      <c r="V15871" s="5"/>
    </row>
    <row r="15872" spans="1:22" x14ac:dyDescent="0.25">
      <c r="A15872" s="5">
        <f>15865</f>
      </c>
      <c r="B15872" s="5" t="s">
        <v>15893</v>
      </c>
      <c r="C15872" s="5" t="s">
        <v>29</v>
      </c>
      <c r="D15872" s="5" t="s">
        <v>28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29</v>
      </c>
      <c r="T15872" s="5" t="s">
        <v>28</v>
      </c>
      <c r="U15872" s="5" t="s">
        <v>28</v>
      </c>
      <c r="V15872" s="5"/>
    </row>
    <row r="15873" spans="1:22" x14ac:dyDescent="0.25">
      <c r="A15873" s="5">
        <f>15866</f>
      </c>
      <c r="B15873" s="5" t="s">
        <v>15894</v>
      </c>
      <c r="C15873" s="5" t="s">
        <v>29</v>
      </c>
      <c r="D15873" s="5" t="s">
        <v>28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29</v>
      </c>
      <c r="T15873" s="5" t="s">
        <v>28</v>
      </c>
      <c r="U15873" s="5" t="s">
        <v>28</v>
      </c>
      <c r="V15873" s="5"/>
    </row>
    <row r="15874" spans="1:22" x14ac:dyDescent="0.25">
      <c r="A15874" s="5">
        <f>15867</f>
      </c>
      <c r="B15874" s="5" t="s">
        <v>15895</v>
      </c>
      <c r="C15874" s="5" t="s">
        <v>29</v>
      </c>
      <c r="D15874" s="5" t="s">
        <v>28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29</v>
      </c>
      <c r="T15874" s="5" t="s">
        <v>28</v>
      </c>
      <c r="U15874" s="5" t="s">
        <v>28</v>
      </c>
      <c r="V15874" s="5"/>
    </row>
    <row r="15875" spans="1:22" x14ac:dyDescent="0.25">
      <c r="A15875" s="5">
        <f>15868</f>
      </c>
      <c r="B15875" s="5" t="s">
        <v>15896</v>
      </c>
      <c r="C15875" s="5" t="s">
        <v>29</v>
      </c>
      <c r="D15875" s="5" t="s">
        <v>28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29</v>
      </c>
      <c r="T15875" s="5" t="s">
        <v>28</v>
      </c>
      <c r="U15875" s="5" t="s">
        <v>28</v>
      </c>
      <c r="V15875" s="5"/>
    </row>
    <row r="15876" spans="1:22" x14ac:dyDescent="0.25">
      <c r="A15876" s="5">
        <f>15869</f>
      </c>
      <c r="B15876" s="5" t="s">
        <v>15897</v>
      </c>
      <c r="C15876" s="5" t="s">
        <v>29</v>
      </c>
      <c r="D15876" s="5" t="s">
        <v>28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29</v>
      </c>
      <c r="T15876" s="5" t="s">
        <v>28</v>
      </c>
      <c r="U15876" s="5" t="s">
        <v>28</v>
      </c>
      <c r="V15876" s="5"/>
    </row>
    <row r="15877" spans="1:22" x14ac:dyDescent="0.25">
      <c r="A15877" s="5">
        <f>15870</f>
      </c>
      <c r="B15877" s="5" t="s">
        <v>15898</v>
      </c>
      <c r="C15877" s="5" t="s">
        <v>29</v>
      </c>
      <c r="D15877" s="5" t="s">
        <v>28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29</v>
      </c>
      <c r="T15877" s="5" t="s">
        <v>28</v>
      </c>
      <c r="U15877" s="5" t="s">
        <v>28</v>
      </c>
      <c r="V15877" s="5"/>
    </row>
    <row r="15878" spans="1:22" x14ac:dyDescent="0.25">
      <c r="A15878" s="5">
        <f>15871</f>
      </c>
      <c r="B15878" s="5" t="s">
        <v>15899</v>
      </c>
      <c r="C15878" s="5" t="s">
        <v>29</v>
      </c>
      <c r="D15878" s="5" t="s">
        <v>28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29</v>
      </c>
      <c r="T15878" s="5" t="s">
        <v>28</v>
      </c>
      <c r="U15878" s="5" t="s">
        <v>28</v>
      </c>
      <c r="V15878" s="5"/>
    </row>
    <row r="15879" spans="1:22" x14ac:dyDescent="0.25">
      <c r="A15879" s="5">
        <f>15872</f>
      </c>
      <c r="B15879" s="5" t="s">
        <v>15900</v>
      </c>
      <c r="C15879" s="5" t="s">
        <v>29</v>
      </c>
      <c r="D15879" s="5" t="s">
        <v>28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29</v>
      </c>
      <c r="T15879" s="5" t="s">
        <v>28</v>
      </c>
      <c r="U15879" s="5" t="s">
        <v>28</v>
      </c>
      <c r="V15879" s="5"/>
    </row>
    <row r="15880" spans="1:22" x14ac:dyDescent="0.25">
      <c r="A15880" s="5">
        <f>15873</f>
      </c>
      <c r="B15880" s="5" t="s">
        <v>15901</v>
      </c>
      <c r="C15880" s="5" t="s">
        <v>29</v>
      </c>
      <c r="D15880" s="5" t="s">
        <v>28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29</v>
      </c>
      <c r="T15880" s="5" t="s">
        <v>28</v>
      </c>
      <c r="U15880" s="5" t="s">
        <v>28</v>
      </c>
      <c r="V15880" s="5"/>
    </row>
    <row r="15881" spans="1:22" x14ac:dyDescent="0.25">
      <c r="A15881" s="5">
        <f>15874</f>
      </c>
      <c r="B15881" s="5" t="s">
        <v>15902</v>
      </c>
      <c r="C15881" s="5" t="s">
        <v>29</v>
      </c>
      <c r="D15881" s="5" t="s">
        <v>28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29</v>
      </c>
      <c r="T15881" s="5" t="s">
        <v>28</v>
      </c>
      <c r="U15881" s="5" t="s">
        <v>28</v>
      </c>
      <c r="V15881" s="5"/>
    </row>
    <row r="15882" spans="1:22" x14ac:dyDescent="0.25">
      <c r="A15882" s="5">
        <f>15875</f>
      </c>
      <c r="B15882" s="5" t="s">
        <v>15903</v>
      </c>
      <c r="C15882" s="5" t="s">
        <v>29</v>
      </c>
      <c r="D15882" s="5" t="s">
        <v>28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29</v>
      </c>
      <c r="T15882" s="5" t="s">
        <v>28</v>
      </c>
      <c r="U15882" s="5" t="s">
        <v>28</v>
      </c>
      <c r="V15882" s="5"/>
    </row>
    <row r="15883" spans="1:22" x14ac:dyDescent="0.25">
      <c r="A15883" s="5">
        <f>15876</f>
      </c>
      <c r="B15883" s="5" t="s">
        <v>15904</v>
      </c>
      <c r="C15883" s="5" t="s">
        <v>29</v>
      </c>
      <c r="D15883" s="5" t="s">
        <v>28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29</v>
      </c>
      <c r="T15883" s="5" t="s">
        <v>28</v>
      </c>
      <c r="U15883" s="5" t="s">
        <v>28</v>
      </c>
      <c r="V15883" s="5"/>
    </row>
    <row r="15884" spans="1:22" x14ac:dyDescent="0.25">
      <c r="A15884" s="5">
        <f>15877</f>
      </c>
      <c r="B15884" s="5" t="s">
        <v>15905</v>
      </c>
      <c r="C15884" s="5" t="s">
        <v>29</v>
      </c>
      <c r="D15884" s="5" t="s">
        <v>28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29</v>
      </c>
      <c r="T15884" s="5" t="s">
        <v>28</v>
      </c>
      <c r="U15884" s="5" t="s">
        <v>28</v>
      </c>
      <c r="V15884" s="5"/>
    </row>
    <row r="15885" spans="1:22" x14ac:dyDescent="0.25">
      <c r="A15885" s="5">
        <f>15878</f>
      </c>
      <c r="B15885" s="5" t="s">
        <v>15906</v>
      </c>
      <c r="C15885" s="5" t="s">
        <v>29</v>
      </c>
      <c r="D15885" s="5" t="s">
        <v>28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29</v>
      </c>
      <c r="T15885" s="5" t="s">
        <v>28</v>
      </c>
      <c r="U15885" s="5" t="s">
        <v>28</v>
      </c>
      <c r="V15885" s="5"/>
    </row>
    <row r="15886" spans="1:22" x14ac:dyDescent="0.25">
      <c r="A15886" s="5">
        <f>15879</f>
      </c>
      <c r="B15886" s="5" t="s">
        <v>15907</v>
      </c>
      <c r="C15886" s="5" t="s">
        <v>29</v>
      </c>
      <c r="D15886" s="5" t="s">
        <v>28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29</v>
      </c>
      <c r="T15886" s="5" t="s">
        <v>28</v>
      </c>
      <c r="U15886" s="5" t="s">
        <v>28</v>
      </c>
      <c r="V15886" s="5"/>
    </row>
    <row r="15887" spans="1:22" x14ac:dyDescent="0.25">
      <c r="A15887" s="5">
        <f>15880</f>
      </c>
      <c r="B15887" s="5" t="s">
        <v>15908</v>
      </c>
      <c r="C15887" s="5" t="s">
        <v>29</v>
      </c>
      <c r="D15887" s="5" t="s">
        <v>28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29</v>
      </c>
      <c r="T15887" s="5" t="s">
        <v>28</v>
      </c>
      <c r="U15887" s="5" t="s">
        <v>28</v>
      </c>
      <c r="V15887" s="5"/>
    </row>
    <row r="15888" spans="1:22" x14ac:dyDescent="0.25">
      <c r="A15888" s="5">
        <f>15881</f>
      </c>
      <c r="B15888" s="5" t="s">
        <v>15909</v>
      </c>
      <c r="C15888" s="5" t="s">
        <v>29</v>
      </c>
      <c r="D15888" s="5" t="s">
        <v>28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29</v>
      </c>
      <c r="T15888" s="5" t="s">
        <v>28</v>
      </c>
      <c r="U15888" s="5" t="s">
        <v>28</v>
      </c>
      <c r="V15888" s="5"/>
    </row>
    <row r="15889" spans="1:22" x14ac:dyDescent="0.25">
      <c r="A15889" s="5">
        <f>15882</f>
      </c>
      <c r="B15889" s="5" t="s">
        <v>15910</v>
      </c>
      <c r="C15889" s="5" t="s">
        <v>29</v>
      </c>
      <c r="D15889" s="5" t="s">
        <v>28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29</v>
      </c>
      <c r="T15889" s="5" t="s">
        <v>28</v>
      </c>
      <c r="U15889" s="5" t="s">
        <v>28</v>
      </c>
      <c r="V15889" s="5"/>
    </row>
    <row r="15890" spans="1:22" x14ac:dyDescent="0.25">
      <c r="A15890" s="5">
        <f>15883</f>
      </c>
      <c r="B15890" s="5" t="s">
        <v>15911</v>
      </c>
      <c r="C15890" s="5" t="s">
        <v>29</v>
      </c>
      <c r="D15890" s="5" t="s">
        <v>28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29</v>
      </c>
      <c r="T15890" s="5" t="s">
        <v>28</v>
      </c>
      <c r="U15890" s="5" t="s">
        <v>28</v>
      </c>
      <c r="V15890" s="5"/>
    </row>
    <row r="15891" spans="1:22" x14ac:dyDescent="0.25">
      <c r="A15891" s="5">
        <f>15884</f>
      </c>
      <c r="B15891" s="5" t="s">
        <v>15912</v>
      </c>
      <c r="C15891" s="5" t="s">
        <v>29</v>
      </c>
      <c r="D15891" s="5" t="s">
        <v>28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29</v>
      </c>
      <c r="T15891" s="5" t="s">
        <v>28</v>
      </c>
      <c r="U15891" s="5" t="s">
        <v>28</v>
      </c>
      <c r="V15891" s="5"/>
    </row>
    <row r="15892" spans="1:22" x14ac:dyDescent="0.25">
      <c r="A15892" s="5">
        <f>15885</f>
      </c>
      <c r="B15892" s="5" t="s">
        <v>15913</v>
      </c>
      <c r="C15892" s="5" t="s">
        <v>29</v>
      </c>
      <c r="D15892" s="5" t="s">
        <v>28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29</v>
      </c>
      <c r="T15892" s="5" t="s">
        <v>28</v>
      </c>
      <c r="U15892" s="5" t="s">
        <v>28</v>
      </c>
      <c r="V15892" s="5"/>
    </row>
    <row r="15893" spans="1:22" x14ac:dyDescent="0.25">
      <c r="A15893" s="5">
        <f>15886</f>
      </c>
      <c r="B15893" s="5" t="s">
        <v>15914</v>
      </c>
      <c r="C15893" s="5" t="s">
        <v>29</v>
      </c>
      <c r="D15893" s="5" t="s">
        <v>28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29</v>
      </c>
      <c r="T15893" s="5" t="s">
        <v>28</v>
      </c>
      <c r="U15893" s="5" t="s">
        <v>28</v>
      </c>
      <c r="V15893" s="5"/>
    </row>
    <row r="15894" spans="1:22" x14ac:dyDescent="0.25">
      <c r="A15894" s="5">
        <f>15887</f>
      </c>
      <c r="B15894" s="5" t="s">
        <v>15915</v>
      </c>
      <c r="C15894" s="5" t="s">
        <v>29</v>
      </c>
      <c r="D15894" s="5" t="s">
        <v>28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29</v>
      </c>
      <c r="T15894" s="5" t="s">
        <v>28</v>
      </c>
      <c r="U15894" s="5" t="s">
        <v>28</v>
      </c>
      <c r="V15894" s="5"/>
    </row>
    <row r="15895" spans="1:22" x14ac:dyDescent="0.25">
      <c r="A15895" s="5">
        <f>15888</f>
      </c>
      <c r="B15895" s="5" t="s">
        <v>15916</v>
      </c>
      <c r="C15895" s="5" t="s">
        <v>29</v>
      </c>
      <c r="D15895" s="5" t="s">
        <v>28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29</v>
      </c>
      <c r="T15895" s="5" t="s">
        <v>28</v>
      </c>
      <c r="U15895" s="5" t="s">
        <v>28</v>
      </c>
      <c r="V15895" s="5"/>
    </row>
    <row r="15896" spans="1:22" x14ac:dyDescent="0.25">
      <c r="A15896" s="5">
        <f>15889</f>
      </c>
      <c r="B15896" s="5" t="s">
        <v>15917</v>
      </c>
      <c r="C15896" s="5" t="s">
        <v>29</v>
      </c>
      <c r="D15896" s="5" t="s">
        <v>28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29</v>
      </c>
      <c r="T15896" s="5" t="s">
        <v>28</v>
      </c>
      <c r="U15896" s="5" t="s">
        <v>28</v>
      </c>
      <c r="V15896" s="5"/>
    </row>
    <row r="15897" spans="1:22" x14ac:dyDescent="0.25">
      <c r="A15897" s="5">
        <f>15890</f>
      </c>
      <c r="B15897" s="5" t="s">
        <v>15918</v>
      </c>
      <c r="C15897" s="5" t="s">
        <v>29</v>
      </c>
      <c r="D15897" s="5" t="s">
        <v>28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29</v>
      </c>
      <c r="T15897" s="5" t="s">
        <v>28</v>
      </c>
      <c r="U15897" s="5" t="s">
        <v>28</v>
      </c>
      <c r="V15897" s="5"/>
    </row>
    <row r="15898" spans="1:22" x14ac:dyDescent="0.25">
      <c r="A15898" s="5">
        <f>15891</f>
      </c>
      <c r="B15898" s="5" t="s">
        <v>15919</v>
      </c>
      <c r="C15898" s="5" t="s">
        <v>29</v>
      </c>
      <c r="D15898" s="5" t="s">
        <v>28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29</v>
      </c>
      <c r="T15898" s="5" t="s">
        <v>28</v>
      </c>
      <c r="U15898" s="5" t="s">
        <v>28</v>
      </c>
      <c r="V15898" s="5"/>
    </row>
    <row r="15899" spans="1:22" x14ac:dyDescent="0.25">
      <c r="A15899" s="5">
        <f>15892</f>
      </c>
      <c r="B15899" s="5" t="s">
        <v>15920</v>
      </c>
      <c r="C15899" s="5" t="s">
        <v>29</v>
      </c>
      <c r="D15899" s="5" t="s">
        <v>28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29</v>
      </c>
      <c r="T15899" s="5" t="s">
        <v>28</v>
      </c>
      <c r="U15899" s="5" t="s">
        <v>28</v>
      </c>
      <c r="V15899" s="5"/>
    </row>
    <row r="15900" spans="1:22" x14ac:dyDescent="0.25">
      <c r="A15900" s="5">
        <f>15893</f>
      </c>
      <c r="B15900" s="5" t="s">
        <v>15921</v>
      </c>
      <c r="C15900" s="5" t="s">
        <v>29</v>
      </c>
      <c r="D15900" s="5" t="s">
        <v>28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29</v>
      </c>
      <c r="T15900" s="5" t="s">
        <v>28</v>
      </c>
      <c r="U15900" s="5" t="s">
        <v>28</v>
      </c>
      <c r="V15900" s="5"/>
    </row>
    <row r="15901" spans="1:22" x14ac:dyDescent="0.25">
      <c r="A15901" s="5">
        <f>15894</f>
      </c>
      <c r="B15901" s="5" t="s">
        <v>15922</v>
      </c>
      <c r="C15901" s="5" t="s">
        <v>29</v>
      </c>
      <c r="D15901" s="5" t="s">
        <v>28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29</v>
      </c>
      <c r="T15901" s="5" t="s">
        <v>28</v>
      </c>
      <c r="U15901" s="5" t="s">
        <v>28</v>
      </c>
      <c r="V15901" s="5"/>
    </row>
    <row r="15902" spans="1:22" x14ac:dyDescent="0.25">
      <c r="A15902" s="5">
        <f>15895</f>
      </c>
      <c r="B15902" s="5" t="s">
        <v>15923</v>
      </c>
      <c r="C15902" s="5" t="s">
        <v>29</v>
      </c>
      <c r="D15902" s="5" t="s">
        <v>28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29</v>
      </c>
      <c r="T15902" s="5" t="s">
        <v>28</v>
      </c>
      <c r="U15902" s="5" t="s">
        <v>28</v>
      </c>
      <c r="V15902" s="5"/>
    </row>
    <row r="15903" spans="1:22" x14ac:dyDescent="0.25">
      <c r="A15903" s="5">
        <f>15896</f>
      </c>
      <c r="B15903" s="5" t="s">
        <v>15924</v>
      </c>
      <c r="C15903" s="5" t="s">
        <v>29</v>
      </c>
      <c r="D15903" s="5" t="s">
        <v>28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29</v>
      </c>
      <c r="T15903" s="5" t="s">
        <v>28</v>
      </c>
      <c r="U15903" s="5" t="s">
        <v>28</v>
      </c>
      <c r="V15903" s="5"/>
    </row>
    <row r="15904" spans="1:22" x14ac:dyDescent="0.25">
      <c r="A15904" s="5">
        <f>15897</f>
      </c>
      <c r="B15904" s="5" t="s">
        <v>15925</v>
      </c>
      <c r="C15904" s="5" t="s">
        <v>29</v>
      </c>
      <c r="D15904" s="5" t="s">
        <v>28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29</v>
      </c>
      <c r="T15904" s="5" t="s">
        <v>28</v>
      </c>
      <c r="U15904" s="5" t="s">
        <v>28</v>
      </c>
      <c r="V15904" s="5"/>
    </row>
    <row r="15905" spans="1:22" x14ac:dyDescent="0.25">
      <c r="A15905" s="5">
        <f>15898</f>
      </c>
      <c r="B15905" s="5" t="s">
        <v>15926</v>
      </c>
      <c r="C15905" s="5" t="s">
        <v>29</v>
      </c>
      <c r="D15905" s="5" t="s">
        <v>28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29</v>
      </c>
      <c r="T15905" s="5" t="s">
        <v>28</v>
      </c>
      <c r="U15905" s="5" t="s">
        <v>28</v>
      </c>
      <c r="V15905" s="5"/>
    </row>
    <row r="15906" spans="1:22" x14ac:dyDescent="0.25">
      <c r="A15906" s="5">
        <f>15899</f>
      </c>
      <c r="B15906" s="5" t="s">
        <v>15927</v>
      </c>
      <c r="C15906" s="5" t="s">
        <v>29</v>
      </c>
      <c r="D15906" s="5" t="s">
        <v>28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29</v>
      </c>
      <c r="T15906" s="5" t="s">
        <v>28</v>
      </c>
      <c r="U15906" s="5" t="s">
        <v>28</v>
      </c>
      <c r="V15906" s="5"/>
    </row>
    <row r="15907" spans="1:22" x14ac:dyDescent="0.25">
      <c r="A15907" s="5">
        <f>15900</f>
      </c>
      <c r="B15907" s="5" t="s">
        <v>15928</v>
      </c>
      <c r="C15907" s="5" t="s">
        <v>29</v>
      </c>
      <c r="D15907" s="5" t="s">
        <v>28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29</v>
      </c>
      <c r="T15907" s="5" t="s">
        <v>28</v>
      </c>
      <c r="U15907" s="5" t="s">
        <v>28</v>
      </c>
      <c r="V15907" s="5"/>
    </row>
    <row r="15908" spans="1:22" x14ac:dyDescent="0.25">
      <c r="A15908" s="5">
        <f>15901</f>
      </c>
      <c r="B15908" s="5" t="s">
        <v>15929</v>
      </c>
      <c r="C15908" s="5" t="s">
        <v>29</v>
      </c>
      <c r="D15908" s="5" t="s">
        <v>28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29</v>
      </c>
      <c r="T15908" s="5" t="s">
        <v>28</v>
      </c>
      <c r="U15908" s="5" t="s">
        <v>28</v>
      </c>
      <c r="V15908" s="5"/>
    </row>
    <row r="15909" spans="1:22" x14ac:dyDescent="0.25">
      <c r="A15909" s="5">
        <f>15902</f>
      </c>
      <c r="B15909" s="5" t="s">
        <v>15930</v>
      </c>
      <c r="C15909" s="5" t="s">
        <v>29</v>
      </c>
      <c r="D15909" s="5" t="s">
        <v>28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29</v>
      </c>
      <c r="T15909" s="5" t="s">
        <v>28</v>
      </c>
      <c r="U15909" s="5" t="s">
        <v>28</v>
      </c>
      <c r="V15909" s="5"/>
    </row>
    <row r="15910" spans="1:22" x14ac:dyDescent="0.25">
      <c r="A15910" s="5">
        <f>15903</f>
      </c>
      <c r="B15910" s="5" t="s">
        <v>15931</v>
      </c>
      <c r="C15910" s="5" t="s">
        <v>29</v>
      </c>
      <c r="D15910" s="5" t="s">
        <v>28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29</v>
      </c>
      <c r="T15910" s="5" t="s">
        <v>28</v>
      </c>
      <c r="U15910" s="5" t="s">
        <v>28</v>
      </c>
      <c r="V15910" s="5"/>
    </row>
    <row r="15911" spans="1:22" x14ac:dyDescent="0.25">
      <c r="A15911" s="5">
        <f>15904</f>
      </c>
      <c r="B15911" s="5" t="s">
        <v>15932</v>
      </c>
      <c r="C15911" s="5" t="s">
        <v>29</v>
      </c>
      <c r="D15911" s="5" t="s">
        <v>28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29</v>
      </c>
      <c r="T15911" s="5" t="s">
        <v>28</v>
      </c>
      <c r="U15911" s="5" t="s">
        <v>28</v>
      </c>
      <c r="V15911" s="5"/>
    </row>
    <row r="15912" spans="1:22" x14ac:dyDescent="0.25">
      <c r="A15912" s="5">
        <f>15905</f>
      </c>
      <c r="B15912" s="5" t="s">
        <v>15933</v>
      </c>
      <c r="C15912" s="5" t="s">
        <v>29</v>
      </c>
      <c r="D15912" s="5" t="s">
        <v>28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29</v>
      </c>
      <c r="T15912" s="5" t="s">
        <v>28</v>
      </c>
      <c r="U15912" s="5" t="s">
        <v>28</v>
      </c>
      <c r="V15912" s="5"/>
    </row>
    <row r="15913" spans="1:22" x14ac:dyDescent="0.25">
      <c r="A15913" s="5">
        <f>15906</f>
      </c>
      <c r="B15913" s="5" t="s">
        <v>15934</v>
      </c>
      <c r="C15913" s="5" t="s">
        <v>29</v>
      </c>
      <c r="D15913" s="5" t="s">
        <v>28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29</v>
      </c>
      <c r="T15913" s="5" t="s">
        <v>28</v>
      </c>
      <c r="U15913" s="5" t="s">
        <v>28</v>
      </c>
      <c r="V15913" s="5"/>
    </row>
    <row r="15914" spans="1:22" x14ac:dyDescent="0.25">
      <c r="A15914" s="5">
        <f>15907</f>
      </c>
      <c r="B15914" s="5" t="s">
        <v>15935</v>
      </c>
      <c r="C15914" s="5" t="s">
        <v>29</v>
      </c>
      <c r="D15914" s="5" t="s">
        <v>28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29</v>
      </c>
      <c r="T15914" s="5" t="s">
        <v>28</v>
      </c>
      <c r="U15914" s="5" t="s">
        <v>28</v>
      </c>
      <c r="V15914" s="5"/>
    </row>
    <row r="15915" spans="1:22" x14ac:dyDescent="0.25">
      <c r="A15915" s="5">
        <f>15908</f>
      </c>
      <c r="B15915" s="5" t="s">
        <v>15936</v>
      </c>
      <c r="C15915" s="5" t="s">
        <v>29</v>
      </c>
      <c r="D15915" s="5" t="s">
        <v>28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29</v>
      </c>
      <c r="T15915" s="5" t="s">
        <v>28</v>
      </c>
      <c r="U15915" s="5" t="s">
        <v>28</v>
      </c>
      <c r="V15915" s="5"/>
    </row>
    <row r="15916" spans="1:22" x14ac:dyDescent="0.25">
      <c r="A15916" s="5">
        <f>15909</f>
      </c>
      <c r="B15916" s="5" t="s">
        <v>15937</v>
      </c>
      <c r="C15916" s="5" t="s">
        <v>29</v>
      </c>
      <c r="D15916" s="5" t="s">
        <v>28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29</v>
      </c>
      <c r="T15916" s="5" t="s">
        <v>28</v>
      </c>
      <c r="U15916" s="5" t="s">
        <v>28</v>
      </c>
      <c r="V15916" s="5"/>
    </row>
    <row r="15917" spans="1:22" x14ac:dyDescent="0.25">
      <c r="A15917" s="5">
        <f>15910</f>
      </c>
      <c r="B15917" s="5" t="s">
        <v>15938</v>
      </c>
      <c r="C15917" s="5" t="s">
        <v>29</v>
      </c>
      <c r="D15917" s="5" t="s">
        <v>28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29</v>
      </c>
      <c r="T15917" s="5" t="s">
        <v>28</v>
      </c>
      <c r="U15917" s="5" t="s">
        <v>28</v>
      </c>
      <c r="V15917" s="5"/>
    </row>
    <row r="15918" spans="1:22" x14ac:dyDescent="0.25">
      <c r="A15918" s="5">
        <f>15911</f>
      </c>
      <c r="B15918" s="5" t="s">
        <v>15939</v>
      </c>
      <c r="C15918" s="5" t="s">
        <v>29</v>
      </c>
      <c r="D15918" s="5" t="s">
        <v>28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29</v>
      </c>
      <c r="T15918" s="5" t="s">
        <v>28</v>
      </c>
      <c r="U15918" s="5" t="s">
        <v>28</v>
      </c>
      <c r="V15918" s="5"/>
    </row>
    <row r="15919" spans="1:22" x14ac:dyDescent="0.25">
      <c r="A15919" s="5">
        <f>15912</f>
      </c>
      <c r="B15919" s="5" t="s">
        <v>15940</v>
      </c>
      <c r="C15919" s="5" t="s">
        <v>29</v>
      </c>
      <c r="D15919" s="5" t="s">
        <v>28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29</v>
      </c>
      <c r="T15919" s="5" t="s">
        <v>28</v>
      </c>
      <c r="U15919" s="5" t="s">
        <v>28</v>
      </c>
      <c r="V15919" s="5"/>
    </row>
    <row r="15920" spans="1:22" x14ac:dyDescent="0.25">
      <c r="A15920" s="5">
        <f>15913</f>
      </c>
      <c r="B15920" s="5" t="s">
        <v>15941</v>
      </c>
      <c r="C15920" s="5" t="s">
        <v>29</v>
      </c>
      <c r="D15920" s="5" t="s">
        <v>28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29</v>
      </c>
      <c r="T15920" s="5" t="s">
        <v>28</v>
      </c>
      <c r="U15920" s="5" t="s">
        <v>28</v>
      </c>
      <c r="V15920" s="5"/>
    </row>
    <row r="15921" spans="1:22" x14ac:dyDescent="0.25">
      <c r="A15921" s="5">
        <f>15914</f>
      </c>
      <c r="B15921" s="5" t="s">
        <v>15942</v>
      </c>
      <c r="C15921" s="5" t="s">
        <v>29</v>
      </c>
      <c r="D15921" s="5" t="s">
        <v>28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29</v>
      </c>
      <c r="T15921" s="5" t="s">
        <v>28</v>
      </c>
      <c r="U15921" s="5" t="s">
        <v>28</v>
      </c>
      <c r="V15921" s="5"/>
    </row>
    <row r="15922" spans="1:22" x14ac:dyDescent="0.25">
      <c r="A15922" s="5">
        <f>15915</f>
      </c>
      <c r="B15922" s="5" t="s">
        <v>15943</v>
      </c>
      <c r="C15922" s="5" t="s">
        <v>29</v>
      </c>
      <c r="D15922" s="5" t="s">
        <v>28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29</v>
      </c>
      <c r="T15922" s="5" t="s">
        <v>28</v>
      </c>
      <c r="U15922" s="5" t="s">
        <v>28</v>
      </c>
      <c r="V15922" s="5"/>
    </row>
    <row r="15923" spans="1:22" x14ac:dyDescent="0.25">
      <c r="A15923" s="5">
        <f>15916</f>
      </c>
      <c r="B15923" s="5" t="s">
        <v>15944</v>
      </c>
      <c r="C15923" s="5" t="s">
        <v>29</v>
      </c>
      <c r="D15923" s="5" t="s">
        <v>28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29</v>
      </c>
      <c r="T15923" s="5" t="s">
        <v>28</v>
      </c>
      <c r="U15923" s="5" t="s">
        <v>28</v>
      </c>
      <c r="V15923" s="5"/>
    </row>
    <row r="15924" spans="1:22" x14ac:dyDescent="0.25">
      <c r="A15924" s="5">
        <f>15917</f>
      </c>
      <c r="B15924" s="5" t="s">
        <v>15945</v>
      </c>
      <c r="C15924" s="5" t="s">
        <v>29</v>
      </c>
      <c r="D15924" s="5" t="s">
        <v>28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29</v>
      </c>
      <c r="T15924" s="5" t="s">
        <v>28</v>
      </c>
      <c r="U15924" s="5" t="s">
        <v>28</v>
      </c>
      <c r="V15924" s="5"/>
    </row>
    <row r="15925" spans="1:22" x14ac:dyDescent="0.25">
      <c r="A15925" s="5">
        <f>15918</f>
      </c>
      <c r="B15925" s="5" t="s">
        <v>15946</v>
      </c>
      <c r="C15925" s="5" t="s">
        <v>29</v>
      </c>
      <c r="D15925" s="5" t="s">
        <v>28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29</v>
      </c>
      <c r="T15925" s="5" t="s">
        <v>28</v>
      </c>
      <c r="U15925" s="5" t="s">
        <v>28</v>
      </c>
      <c r="V15925" s="5"/>
    </row>
    <row r="15926" spans="1:22" x14ac:dyDescent="0.25">
      <c r="A15926" s="5">
        <f>15919</f>
      </c>
      <c r="B15926" s="5" t="s">
        <v>15947</v>
      </c>
      <c r="C15926" s="5" t="s">
        <v>29</v>
      </c>
      <c r="D15926" s="5" t="s">
        <v>28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29</v>
      </c>
      <c r="T15926" s="5" t="s">
        <v>28</v>
      </c>
      <c r="U15926" s="5" t="s">
        <v>28</v>
      </c>
      <c r="V15926" s="5"/>
    </row>
    <row r="15927" spans="1:22" x14ac:dyDescent="0.25">
      <c r="A15927" s="5">
        <f>15920</f>
      </c>
      <c r="B15927" s="5" t="s">
        <v>15948</v>
      </c>
      <c r="C15927" s="5" t="s">
        <v>29</v>
      </c>
      <c r="D15927" s="5" t="s">
        <v>28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29</v>
      </c>
      <c r="T15927" s="5" t="s">
        <v>28</v>
      </c>
      <c r="U15927" s="5" t="s">
        <v>28</v>
      </c>
      <c r="V15927" s="5"/>
    </row>
    <row r="15928" spans="1:22" x14ac:dyDescent="0.25">
      <c r="A15928" s="5">
        <f>15921</f>
      </c>
      <c r="B15928" s="5" t="s">
        <v>15949</v>
      </c>
      <c r="C15928" s="5" t="s">
        <v>29</v>
      </c>
      <c r="D15928" s="5" t="s">
        <v>28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29</v>
      </c>
      <c r="T15928" s="5" t="s">
        <v>28</v>
      </c>
      <c r="U15928" s="5" t="s">
        <v>28</v>
      </c>
      <c r="V15928" s="5"/>
    </row>
    <row r="15929" spans="1:22" x14ac:dyDescent="0.25">
      <c r="A15929" s="5">
        <f>15922</f>
      </c>
      <c r="B15929" s="5" t="s">
        <v>15950</v>
      </c>
      <c r="C15929" s="5" t="s">
        <v>29</v>
      </c>
      <c r="D15929" s="5" t="s">
        <v>28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29</v>
      </c>
      <c r="T15929" s="5" t="s">
        <v>28</v>
      </c>
      <c r="U15929" s="5" t="s">
        <v>28</v>
      </c>
      <c r="V15929" s="5"/>
    </row>
    <row r="15930" spans="1:22" x14ac:dyDescent="0.25">
      <c r="A15930" s="5">
        <f>15923</f>
      </c>
      <c r="B15930" s="5" t="s">
        <v>15951</v>
      </c>
      <c r="C15930" s="5" t="s">
        <v>29</v>
      </c>
      <c r="D15930" s="5" t="s">
        <v>28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29</v>
      </c>
      <c r="T15930" s="5" t="s">
        <v>28</v>
      </c>
      <c r="U15930" s="5" t="s">
        <v>28</v>
      </c>
      <c r="V15930" s="5"/>
    </row>
    <row r="15931" spans="1:22" x14ac:dyDescent="0.25">
      <c r="A15931" s="5">
        <f>15924</f>
      </c>
      <c r="B15931" s="5" t="s">
        <v>15952</v>
      </c>
      <c r="C15931" s="5" t="s">
        <v>29</v>
      </c>
      <c r="D15931" s="5" t="s">
        <v>28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29</v>
      </c>
      <c r="T15931" s="5" t="s">
        <v>28</v>
      </c>
      <c r="U15931" s="5" t="s">
        <v>28</v>
      </c>
      <c r="V15931" s="5"/>
    </row>
    <row r="15932" spans="1:22" x14ac:dyDescent="0.25">
      <c r="A15932" s="5">
        <f>15925</f>
      </c>
      <c r="B15932" s="5" t="s">
        <v>15953</v>
      </c>
      <c r="C15932" s="5" t="s">
        <v>29</v>
      </c>
      <c r="D15932" s="5" t="s">
        <v>28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29</v>
      </c>
      <c r="T15932" s="5" t="s">
        <v>28</v>
      </c>
      <c r="U15932" s="5" t="s">
        <v>28</v>
      </c>
      <c r="V15932" s="5"/>
    </row>
    <row r="15933" spans="1:22" x14ac:dyDescent="0.25">
      <c r="A15933" s="5">
        <f>15926</f>
      </c>
      <c r="B15933" s="5" t="s">
        <v>15954</v>
      </c>
      <c r="C15933" s="5" t="s">
        <v>29</v>
      </c>
      <c r="D15933" s="5" t="s">
        <v>28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29</v>
      </c>
      <c r="T15933" s="5" t="s">
        <v>28</v>
      </c>
      <c r="U15933" s="5" t="s">
        <v>28</v>
      </c>
      <c r="V15933" s="5"/>
    </row>
    <row r="15934" spans="1:22" x14ac:dyDescent="0.25">
      <c r="A15934" s="5">
        <f>15927</f>
      </c>
      <c r="B15934" s="5" t="s">
        <v>15955</v>
      </c>
      <c r="C15934" s="5" t="s">
        <v>29</v>
      </c>
      <c r="D15934" s="5" t="s">
        <v>28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29</v>
      </c>
      <c r="T15934" s="5" t="s">
        <v>28</v>
      </c>
      <c r="U15934" s="5" t="s">
        <v>28</v>
      </c>
      <c r="V15934" s="5"/>
    </row>
    <row r="15935" spans="1:22" x14ac:dyDescent="0.25">
      <c r="A15935" s="5">
        <f>15928</f>
      </c>
      <c r="B15935" s="5" t="s">
        <v>15956</v>
      </c>
      <c r="C15935" s="5" t="s">
        <v>29</v>
      </c>
      <c r="D15935" s="5" t="s">
        <v>28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29</v>
      </c>
      <c r="T15935" s="5" t="s">
        <v>28</v>
      </c>
      <c r="U15935" s="5" t="s">
        <v>28</v>
      </c>
      <c r="V15935" s="5"/>
    </row>
    <row r="15936" spans="1:22" x14ac:dyDescent="0.25">
      <c r="A15936" s="5">
        <f>15929</f>
      </c>
      <c r="B15936" s="5" t="s">
        <v>15957</v>
      </c>
      <c r="C15936" s="5" t="s">
        <v>29</v>
      </c>
      <c r="D15936" s="5" t="s">
        <v>28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29</v>
      </c>
      <c r="T15936" s="5" t="s">
        <v>28</v>
      </c>
      <c r="U15936" s="5" t="s">
        <v>28</v>
      </c>
      <c r="V15936" s="5"/>
    </row>
    <row r="15937" spans="1:22" x14ac:dyDescent="0.25">
      <c r="A15937" s="5">
        <f>15930</f>
      </c>
      <c r="B15937" s="5" t="s">
        <v>15958</v>
      </c>
      <c r="C15937" s="5" t="s">
        <v>29</v>
      </c>
      <c r="D15937" s="5" t="s">
        <v>28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29</v>
      </c>
      <c r="T15937" s="5" t="s">
        <v>28</v>
      </c>
      <c r="U15937" s="5" t="s">
        <v>28</v>
      </c>
      <c r="V15937" s="5"/>
    </row>
    <row r="15938" spans="1:22" x14ac:dyDescent="0.25">
      <c r="A15938" s="5">
        <f>15931</f>
      </c>
      <c r="B15938" s="5" t="s">
        <v>15959</v>
      </c>
      <c r="C15938" s="5" t="s">
        <v>29</v>
      </c>
      <c r="D15938" s="5" t="s">
        <v>28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29</v>
      </c>
      <c r="T15938" s="5" t="s">
        <v>28</v>
      </c>
      <c r="U15938" s="5" t="s">
        <v>28</v>
      </c>
      <c r="V15938" s="5"/>
    </row>
    <row r="15939" spans="1:22" x14ac:dyDescent="0.25">
      <c r="A15939" s="5">
        <f>15932</f>
      </c>
      <c r="B15939" s="5" t="s">
        <v>15960</v>
      </c>
      <c r="C15939" s="5" t="s">
        <v>29</v>
      </c>
      <c r="D15939" s="5" t="s">
        <v>28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29</v>
      </c>
      <c r="T15939" s="5" t="s">
        <v>28</v>
      </c>
      <c r="U15939" s="5" t="s">
        <v>28</v>
      </c>
      <c r="V15939" s="5"/>
    </row>
    <row r="15940" spans="1:22" x14ac:dyDescent="0.25">
      <c r="A15940" s="5">
        <f>15933</f>
      </c>
      <c r="B15940" s="5" t="s">
        <v>15961</v>
      </c>
      <c r="C15940" s="5" t="s">
        <v>29</v>
      </c>
      <c r="D15940" s="5" t="s">
        <v>28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29</v>
      </c>
      <c r="T15940" s="5" t="s">
        <v>28</v>
      </c>
      <c r="U15940" s="5" t="s">
        <v>28</v>
      </c>
      <c r="V15940" s="5"/>
    </row>
    <row r="15941" spans="1:22" x14ac:dyDescent="0.25">
      <c r="A15941" s="5">
        <f>15934</f>
      </c>
      <c r="B15941" s="5" t="s">
        <v>15962</v>
      </c>
      <c r="C15941" s="5" t="s">
        <v>29</v>
      </c>
      <c r="D15941" s="5" t="s">
        <v>28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29</v>
      </c>
      <c r="T15941" s="5" t="s">
        <v>28</v>
      </c>
      <c r="U15941" s="5" t="s">
        <v>28</v>
      </c>
      <c r="V15941" s="5"/>
    </row>
    <row r="15942" spans="1:22" x14ac:dyDescent="0.25">
      <c r="A15942" s="5">
        <f>15935</f>
      </c>
      <c r="B15942" s="5" t="s">
        <v>15963</v>
      </c>
      <c r="C15942" s="5" t="s">
        <v>29</v>
      </c>
      <c r="D15942" s="5" t="s">
        <v>28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29</v>
      </c>
      <c r="T15942" s="5" t="s">
        <v>28</v>
      </c>
      <c r="U15942" s="5" t="s">
        <v>28</v>
      </c>
      <c r="V15942" s="5"/>
    </row>
    <row r="15943" spans="1:22" x14ac:dyDescent="0.25">
      <c r="A15943" s="5">
        <f>15936</f>
      </c>
      <c r="B15943" s="5" t="s">
        <v>15964</v>
      </c>
      <c r="C15943" s="5" t="s">
        <v>29</v>
      </c>
      <c r="D15943" s="5" t="s">
        <v>28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29</v>
      </c>
      <c r="T15943" s="5" t="s">
        <v>28</v>
      </c>
      <c r="U15943" s="5" t="s">
        <v>28</v>
      </c>
      <c r="V15943" s="5"/>
    </row>
    <row r="15944" spans="1:22" x14ac:dyDescent="0.25">
      <c r="A15944" s="5">
        <f>15937</f>
      </c>
      <c r="B15944" s="5" t="s">
        <v>15965</v>
      </c>
      <c r="C15944" s="5" t="s">
        <v>29</v>
      </c>
      <c r="D15944" s="5" t="s">
        <v>28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29</v>
      </c>
      <c r="T15944" s="5" t="s">
        <v>28</v>
      </c>
      <c r="U15944" s="5" t="s">
        <v>28</v>
      </c>
      <c r="V15944" s="5"/>
    </row>
    <row r="15945" spans="1:22" x14ac:dyDescent="0.25">
      <c r="A15945" s="5">
        <f>15938</f>
      </c>
      <c r="B15945" s="5" t="s">
        <v>15966</v>
      </c>
      <c r="C15945" s="5" t="s">
        <v>29</v>
      </c>
      <c r="D15945" s="5" t="s">
        <v>28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29</v>
      </c>
      <c r="T15945" s="5" t="s">
        <v>28</v>
      </c>
      <c r="U15945" s="5" t="s">
        <v>28</v>
      </c>
      <c r="V15945" s="5"/>
    </row>
    <row r="15946" spans="1:22" x14ac:dyDescent="0.25">
      <c r="A15946" s="5">
        <f>15939</f>
      </c>
      <c r="B15946" s="5" t="s">
        <v>15967</v>
      </c>
      <c r="C15946" s="5" t="s">
        <v>29</v>
      </c>
      <c r="D15946" s="5" t="s">
        <v>28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29</v>
      </c>
      <c r="T15946" s="5" t="s">
        <v>28</v>
      </c>
      <c r="U15946" s="5" t="s">
        <v>28</v>
      </c>
      <c r="V15946" s="5"/>
    </row>
    <row r="15947" spans="1:22" x14ac:dyDescent="0.25">
      <c r="A15947" s="5">
        <f>15940</f>
      </c>
      <c r="B15947" s="5" t="s">
        <v>15968</v>
      </c>
      <c r="C15947" s="5" t="s">
        <v>29</v>
      </c>
      <c r="D15947" s="5" t="s">
        <v>28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29</v>
      </c>
      <c r="T15947" s="5" t="s">
        <v>28</v>
      </c>
      <c r="U15947" s="5" t="s">
        <v>28</v>
      </c>
      <c r="V15947" s="5"/>
    </row>
    <row r="15948" spans="1:22" x14ac:dyDescent="0.25">
      <c r="A15948" s="5">
        <f>15941</f>
      </c>
      <c r="B15948" s="5" t="s">
        <v>15969</v>
      </c>
      <c r="C15948" s="5" t="s">
        <v>29</v>
      </c>
      <c r="D15948" s="5" t="s">
        <v>28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29</v>
      </c>
      <c r="T15948" s="5" t="s">
        <v>28</v>
      </c>
      <c r="U15948" s="5" t="s">
        <v>28</v>
      </c>
      <c r="V15948" s="5"/>
    </row>
    <row r="15949" spans="1:22" x14ac:dyDescent="0.25">
      <c r="A15949" s="5">
        <f>15942</f>
      </c>
      <c r="B15949" s="5" t="s">
        <v>15970</v>
      </c>
      <c r="C15949" s="5" t="s">
        <v>29</v>
      </c>
      <c r="D15949" s="5" t="s">
        <v>28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29</v>
      </c>
      <c r="T15949" s="5" t="s">
        <v>28</v>
      </c>
      <c r="U15949" s="5" t="s">
        <v>28</v>
      </c>
      <c r="V15949" s="5"/>
    </row>
    <row r="15950" spans="1:22" x14ac:dyDescent="0.25">
      <c r="A15950" s="5">
        <f>15943</f>
      </c>
      <c r="B15950" s="5" t="s">
        <v>15971</v>
      </c>
      <c r="C15950" s="5" t="s">
        <v>29</v>
      </c>
      <c r="D15950" s="5" t="s">
        <v>28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29</v>
      </c>
      <c r="T15950" s="5" t="s">
        <v>28</v>
      </c>
      <c r="U15950" s="5" t="s">
        <v>28</v>
      </c>
      <c r="V15950" s="5"/>
    </row>
    <row r="15951" spans="1:22" x14ac:dyDescent="0.25">
      <c r="A15951" s="5">
        <f>15944</f>
      </c>
      <c r="B15951" s="5" t="s">
        <v>15972</v>
      </c>
      <c r="C15951" s="5" t="s">
        <v>29</v>
      </c>
      <c r="D15951" s="5" t="s">
        <v>28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29</v>
      </c>
      <c r="T15951" s="5" t="s">
        <v>28</v>
      </c>
      <c r="U15951" s="5" t="s">
        <v>28</v>
      </c>
      <c r="V15951" s="5"/>
    </row>
    <row r="15952" spans="1:22" x14ac:dyDescent="0.25">
      <c r="A15952" s="5">
        <f>15945</f>
      </c>
      <c r="B15952" s="5" t="s">
        <v>15973</v>
      </c>
      <c r="C15952" s="5" t="s">
        <v>29</v>
      </c>
      <c r="D15952" s="5" t="s">
        <v>28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29</v>
      </c>
      <c r="T15952" s="5" t="s">
        <v>28</v>
      </c>
      <c r="U15952" s="5" t="s">
        <v>28</v>
      </c>
      <c r="V15952" s="5"/>
    </row>
    <row r="15953" spans="1:22" x14ac:dyDescent="0.25">
      <c r="A15953" s="5">
        <f>15946</f>
      </c>
      <c r="B15953" s="5" t="s">
        <v>15974</v>
      </c>
      <c r="C15953" s="5" t="s">
        <v>29</v>
      </c>
      <c r="D15953" s="5" t="s">
        <v>28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29</v>
      </c>
      <c r="T15953" s="5" t="s">
        <v>28</v>
      </c>
      <c r="U15953" s="5" t="s">
        <v>28</v>
      </c>
      <c r="V15953" s="5"/>
    </row>
    <row r="15954" spans="1:22" x14ac:dyDescent="0.25">
      <c r="A15954" s="5">
        <f>15947</f>
      </c>
      <c r="B15954" s="5" t="s">
        <v>15975</v>
      </c>
      <c r="C15954" s="5" t="s">
        <v>29</v>
      </c>
      <c r="D15954" s="5" t="s">
        <v>28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29</v>
      </c>
      <c r="T15954" s="5" t="s">
        <v>28</v>
      </c>
      <c r="U15954" s="5" t="s">
        <v>28</v>
      </c>
      <c r="V15954" s="5"/>
    </row>
    <row r="15955" spans="1:22" x14ac:dyDescent="0.25">
      <c r="A15955" s="5">
        <f>15948</f>
      </c>
      <c r="B15955" s="5" t="s">
        <v>15976</v>
      </c>
      <c r="C15955" s="5" t="s">
        <v>29</v>
      </c>
      <c r="D15955" s="5" t="s">
        <v>28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29</v>
      </c>
      <c r="T15955" s="5" t="s">
        <v>28</v>
      </c>
      <c r="U15955" s="5" t="s">
        <v>28</v>
      </c>
      <c r="V15955" s="5"/>
    </row>
    <row r="15956" spans="1:22" x14ac:dyDescent="0.25">
      <c r="A15956" s="5">
        <f>15949</f>
      </c>
      <c r="B15956" s="5" t="s">
        <v>15977</v>
      </c>
      <c r="C15956" s="5" t="s">
        <v>29</v>
      </c>
      <c r="D15956" s="5" t="s">
        <v>28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29</v>
      </c>
      <c r="T15956" s="5" t="s">
        <v>28</v>
      </c>
      <c r="U15956" s="5" t="s">
        <v>28</v>
      </c>
      <c r="V15956" s="5"/>
    </row>
    <row r="15957" spans="1:22" x14ac:dyDescent="0.25">
      <c r="A15957" s="5">
        <f>15950</f>
      </c>
      <c r="B15957" s="5" t="s">
        <v>15978</v>
      </c>
      <c r="C15957" s="5" t="s">
        <v>29</v>
      </c>
      <c r="D15957" s="5" t="s">
        <v>28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29</v>
      </c>
      <c r="T15957" s="5" t="s">
        <v>28</v>
      </c>
      <c r="U15957" s="5" t="s">
        <v>28</v>
      </c>
      <c r="V15957" s="5"/>
    </row>
    <row r="15958" spans="1:22" x14ac:dyDescent="0.25">
      <c r="A15958" s="5">
        <f>15951</f>
      </c>
      <c r="B15958" s="5" t="s">
        <v>15979</v>
      </c>
      <c r="C15958" s="5" t="s">
        <v>29</v>
      </c>
      <c r="D15958" s="5" t="s">
        <v>28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29</v>
      </c>
      <c r="T15958" s="5" t="s">
        <v>28</v>
      </c>
      <c r="U15958" s="5" t="s">
        <v>28</v>
      </c>
      <c r="V15958" s="5"/>
    </row>
    <row r="15959" spans="1:22" x14ac:dyDescent="0.25">
      <c r="A15959" s="5">
        <f>15952</f>
      </c>
      <c r="B15959" s="5" t="s">
        <v>15980</v>
      </c>
      <c r="C15959" s="5" t="s">
        <v>29</v>
      </c>
      <c r="D15959" s="5" t="s">
        <v>28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29</v>
      </c>
      <c r="T15959" s="5" t="s">
        <v>28</v>
      </c>
      <c r="U15959" s="5" t="s">
        <v>28</v>
      </c>
      <c r="V15959" s="5"/>
    </row>
    <row r="15960" spans="1:22" x14ac:dyDescent="0.25">
      <c r="A15960" s="5">
        <f>15953</f>
      </c>
      <c r="B15960" s="5" t="s">
        <v>15981</v>
      </c>
      <c r="C15960" s="5" t="s">
        <v>29</v>
      </c>
      <c r="D15960" s="5" t="s">
        <v>28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29</v>
      </c>
      <c r="T15960" s="5" t="s">
        <v>28</v>
      </c>
      <c r="U15960" s="5" t="s">
        <v>28</v>
      </c>
      <c r="V15960" s="5"/>
    </row>
    <row r="15961" spans="1:22" x14ac:dyDescent="0.25">
      <c r="A15961" s="5">
        <f>15954</f>
      </c>
      <c r="B15961" s="5" t="s">
        <v>15982</v>
      </c>
      <c r="C15961" s="5" t="s">
        <v>29</v>
      </c>
      <c r="D15961" s="5" t="s">
        <v>28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29</v>
      </c>
      <c r="T15961" s="5" t="s">
        <v>28</v>
      </c>
      <c r="U15961" s="5" t="s">
        <v>28</v>
      </c>
      <c r="V15961" s="5"/>
    </row>
    <row r="15962" spans="1:22" x14ac:dyDescent="0.25">
      <c r="A15962" s="5">
        <f>15955</f>
      </c>
      <c r="B15962" s="5" t="s">
        <v>15983</v>
      </c>
      <c r="C15962" s="5" t="s">
        <v>29</v>
      </c>
      <c r="D15962" s="5" t="s">
        <v>28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29</v>
      </c>
      <c r="T15962" s="5" t="s">
        <v>28</v>
      </c>
      <c r="U15962" s="5" t="s">
        <v>28</v>
      </c>
      <c r="V15962" s="5"/>
    </row>
    <row r="15963" spans="1:22" x14ac:dyDescent="0.25">
      <c r="A15963" s="5">
        <f>15956</f>
      </c>
      <c r="B15963" s="5" t="s">
        <v>15984</v>
      </c>
      <c r="C15963" s="5" t="s">
        <v>29</v>
      </c>
      <c r="D15963" s="5" t="s">
        <v>28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29</v>
      </c>
      <c r="T15963" s="5" t="s">
        <v>28</v>
      </c>
      <c r="U15963" s="5" t="s">
        <v>28</v>
      </c>
      <c r="V15963" s="5"/>
    </row>
    <row r="15964" spans="1:22" x14ac:dyDescent="0.25">
      <c r="A15964" s="5">
        <f>15957</f>
      </c>
      <c r="B15964" s="5" t="s">
        <v>15985</v>
      </c>
      <c r="C15964" s="5" t="s">
        <v>29</v>
      </c>
      <c r="D15964" s="5" t="s">
        <v>28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29</v>
      </c>
      <c r="T15964" s="5" t="s">
        <v>28</v>
      </c>
      <c r="U15964" s="5" t="s">
        <v>28</v>
      </c>
      <c r="V15964" s="5"/>
    </row>
    <row r="15965" spans="1:22" x14ac:dyDescent="0.25">
      <c r="A15965" s="5">
        <f>15958</f>
      </c>
      <c r="B15965" s="5" t="s">
        <v>15986</v>
      </c>
      <c r="C15965" s="5" t="s">
        <v>29</v>
      </c>
      <c r="D15965" s="5" t="s">
        <v>28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29</v>
      </c>
      <c r="T15965" s="5" t="s">
        <v>28</v>
      </c>
      <c r="U15965" s="5" t="s">
        <v>28</v>
      </c>
      <c r="V15965" s="5"/>
    </row>
    <row r="15966" spans="1:22" x14ac:dyDescent="0.25">
      <c r="A15966" s="5">
        <f>15959</f>
      </c>
      <c r="B15966" s="5" t="s">
        <v>15987</v>
      </c>
      <c r="C15966" s="5" t="s">
        <v>29</v>
      </c>
      <c r="D15966" s="5" t="s">
        <v>28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29</v>
      </c>
      <c r="T15966" s="5" t="s">
        <v>28</v>
      </c>
      <c r="U15966" s="5" t="s">
        <v>28</v>
      </c>
      <c r="V15966" s="5"/>
    </row>
    <row r="15967" spans="1:22" x14ac:dyDescent="0.25">
      <c r="A15967" s="5">
        <f>15960</f>
      </c>
      <c r="B15967" s="5" t="s">
        <v>15988</v>
      </c>
      <c r="C15967" s="5" t="s">
        <v>29</v>
      </c>
      <c r="D15967" s="5" t="s">
        <v>28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29</v>
      </c>
      <c r="T15967" s="5" t="s">
        <v>28</v>
      </c>
      <c r="U15967" s="5" t="s">
        <v>28</v>
      </c>
      <c r="V15967" s="5"/>
    </row>
    <row r="15968" spans="1:22" x14ac:dyDescent="0.25">
      <c r="A15968" s="5">
        <f>15961</f>
      </c>
      <c r="B15968" s="5" t="s">
        <v>15989</v>
      </c>
      <c r="C15968" s="5" t="s">
        <v>29</v>
      </c>
      <c r="D15968" s="5" t="s">
        <v>28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29</v>
      </c>
      <c r="T15968" s="5" t="s">
        <v>28</v>
      </c>
      <c r="U15968" s="5" t="s">
        <v>28</v>
      </c>
      <c r="V15968" s="5"/>
    </row>
    <row r="15969" spans="1:22" x14ac:dyDescent="0.25">
      <c r="A15969" s="5">
        <f>15962</f>
      </c>
      <c r="B15969" s="5" t="s">
        <v>15990</v>
      </c>
      <c r="C15969" s="5" t="s">
        <v>29</v>
      </c>
      <c r="D15969" s="5" t="s">
        <v>28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29</v>
      </c>
      <c r="T15969" s="5" t="s">
        <v>28</v>
      </c>
      <c r="U15969" s="5" t="s">
        <v>28</v>
      </c>
      <c r="V15969" s="5"/>
    </row>
    <row r="15970" spans="1:22" x14ac:dyDescent="0.25">
      <c r="A15970" s="5">
        <f>15963</f>
      </c>
      <c r="B15970" s="5" t="s">
        <v>15991</v>
      </c>
      <c r="C15970" s="5" t="s">
        <v>29</v>
      </c>
      <c r="D15970" s="5" t="s">
        <v>28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29</v>
      </c>
      <c r="T15970" s="5" t="s">
        <v>28</v>
      </c>
      <c r="U15970" s="5" t="s">
        <v>28</v>
      </c>
      <c r="V15970" s="5"/>
    </row>
    <row r="15971" spans="1:22" x14ac:dyDescent="0.25">
      <c r="A15971" s="5">
        <f>15964</f>
      </c>
      <c r="B15971" s="5" t="s">
        <v>15992</v>
      </c>
      <c r="C15971" s="5" t="s">
        <v>29</v>
      </c>
      <c r="D15971" s="5" t="s">
        <v>28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29</v>
      </c>
      <c r="T15971" s="5" t="s">
        <v>28</v>
      </c>
      <c r="U15971" s="5" t="s">
        <v>28</v>
      </c>
      <c r="V15971" s="5"/>
    </row>
    <row r="15972" spans="1:22" x14ac:dyDescent="0.25">
      <c r="A15972" s="5">
        <f>15965</f>
      </c>
      <c r="B15972" s="5" t="s">
        <v>15993</v>
      </c>
      <c r="C15972" s="5" t="s">
        <v>29</v>
      </c>
      <c r="D15972" s="5" t="s">
        <v>28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29</v>
      </c>
      <c r="T15972" s="5" t="s">
        <v>28</v>
      </c>
      <c r="U15972" s="5" t="s">
        <v>28</v>
      </c>
      <c r="V15972" s="5"/>
    </row>
    <row r="15973" spans="1:22" x14ac:dyDescent="0.25">
      <c r="A15973" s="5">
        <f>15966</f>
      </c>
      <c r="B15973" s="5" t="s">
        <v>15994</v>
      </c>
      <c r="C15973" s="5" t="s">
        <v>29</v>
      </c>
      <c r="D15973" s="5" t="s">
        <v>28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29</v>
      </c>
      <c r="T15973" s="5" t="s">
        <v>28</v>
      </c>
      <c r="U15973" s="5" t="s">
        <v>28</v>
      </c>
      <c r="V15973" s="5"/>
    </row>
    <row r="15974" spans="1:22" x14ac:dyDescent="0.25">
      <c r="A15974" s="5">
        <f>15967</f>
      </c>
      <c r="B15974" s="5" t="s">
        <v>15995</v>
      </c>
      <c r="C15974" s="5" t="s">
        <v>29</v>
      </c>
      <c r="D15974" s="5" t="s">
        <v>28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29</v>
      </c>
      <c r="T15974" s="5" t="s">
        <v>28</v>
      </c>
      <c r="U15974" s="5" t="s">
        <v>28</v>
      </c>
      <c r="V15974" s="5"/>
    </row>
    <row r="15975" spans="1:22" x14ac:dyDescent="0.25">
      <c r="A15975" s="5">
        <f>15968</f>
      </c>
      <c r="B15975" s="5" t="s">
        <v>15996</v>
      </c>
      <c r="C15975" s="5" t="s">
        <v>29</v>
      </c>
      <c r="D15975" s="5" t="s">
        <v>28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29</v>
      </c>
      <c r="T15975" s="5" t="s">
        <v>28</v>
      </c>
      <c r="U15975" s="5" t="s">
        <v>28</v>
      </c>
      <c r="V15975" s="5"/>
    </row>
    <row r="15976" spans="1:22" x14ac:dyDescent="0.25">
      <c r="A15976" s="5">
        <f>15969</f>
      </c>
      <c r="B15976" s="5" t="s">
        <v>15997</v>
      </c>
      <c r="C15976" s="5" t="s">
        <v>29</v>
      </c>
      <c r="D15976" s="5" t="s">
        <v>28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29</v>
      </c>
      <c r="T15976" s="5" t="s">
        <v>28</v>
      </c>
      <c r="U15976" s="5" t="s">
        <v>28</v>
      </c>
      <c r="V15976" s="5"/>
    </row>
    <row r="15977" spans="1:22" x14ac:dyDescent="0.25">
      <c r="A15977" s="5">
        <f>15970</f>
      </c>
      <c r="B15977" s="5" t="s">
        <v>15998</v>
      </c>
      <c r="C15977" s="5" t="s">
        <v>29</v>
      </c>
      <c r="D15977" s="5" t="s">
        <v>28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29</v>
      </c>
      <c r="T15977" s="5" t="s">
        <v>28</v>
      </c>
      <c r="U15977" s="5" t="s">
        <v>28</v>
      </c>
      <c r="V15977" s="5"/>
    </row>
    <row r="15978" spans="1:22" x14ac:dyDescent="0.25">
      <c r="A15978" s="5">
        <f>15971</f>
      </c>
      <c r="B15978" s="5" t="s">
        <v>15999</v>
      </c>
      <c r="C15978" s="5" t="s">
        <v>29</v>
      </c>
      <c r="D15978" s="5" t="s">
        <v>28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29</v>
      </c>
      <c r="T15978" s="5" t="s">
        <v>28</v>
      </c>
      <c r="U15978" s="5" t="s">
        <v>28</v>
      </c>
      <c r="V15978" s="5"/>
    </row>
    <row r="15979" spans="1:22" x14ac:dyDescent="0.25">
      <c r="A15979" s="5">
        <f>15972</f>
      </c>
      <c r="B15979" s="5" t="s">
        <v>16000</v>
      </c>
      <c r="C15979" s="5" t="s">
        <v>29</v>
      </c>
      <c r="D15979" s="5" t="s">
        <v>28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29</v>
      </c>
      <c r="T15979" s="5" t="s">
        <v>28</v>
      </c>
      <c r="U15979" s="5" t="s">
        <v>28</v>
      </c>
      <c r="V15979" s="5"/>
    </row>
    <row r="15980" spans="1:22" x14ac:dyDescent="0.25">
      <c r="A15980" s="5">
        <f>15973</f>
      </c>
      <c r="B15980" s="5" t="s">
        <v>16001</v>
      </c>
      <c r="C15980" s="5" t="s">
        <v>29</v>
      </c>
      <c r="D15980" s="5" t="s">
        <v>28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29</v>
      </c>
      <c r="T15980" s="5" t="s">
        <v>28</v>
      </c>
      <c r="U15980" s="5" t="s">
        <v>28</v>
      </c>
      <c r="V15980" s="5"/>
    </row>
    <row r="15981" spans="1:22" x14ac:dyDescent="0.25">
      <c r="A15981" s="5">
        <f>15974</f>
      </c>
      <c r="B15981" s="5" t="s">
        <v>16002</v>
      </c>
      <c r="C15981" s="5" t="s">
        <v>29</v>
      </c>
      <c r="D15981" s="5" t="s">
        <v>28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29</v>
      </c>
      <c r="T15981" s="5" t="s">
        <v>28</v>
      </c>
      <c r="U15981" s="5" t="s">
        <v>28</v>
      </c>
      <c r="V15981" s="5"/>
    </row>
    <row r="15982" spans="1:22" x14ac:dyDescent="0.25">
      <c r="A15982" s="5">
        <f>15975</f>
      </c>
      <c r="B15982" s="5" t="s">
        <v>16003</v>
      </c>
      <c r="C15982" s="5" t="s">
        <v>29</v>
      </c>
      <c r="D15982" s="5" t="s">
        <v>28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29</v>
      </c>
      <c r="T15982" s="5" t="s">
        <v>28</v>
      </c>
      <c r="U15982" s="5" t="s">
        <v>28</v>
      </c>
      <c r="V15982" s="5"/>
    </row>
    <row r="15983" spans="1:22" x14ac:dyDescent="0.25">
      <c r="A15983" s="5">
        <f>15976</f>
      </c>
      <c r="B15983" s="5" t="s">
        <v>16004</v>
      </c>
      <c r="C15983" s="5" t="s">
        <v>29</v>
      </c>
      <c r="D15983" s="5" t="s">
        <v>28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29</v>
      </c>
      <c r="T15983" s="5" t="s">
        <v>28</v>
      </c>
      <c r="U15983" s="5" t="s">
        <v>28</v>
      </c>
      <c r="V15983" s="5"/>
    </row>
    <row r="15984" spans="1:22" x14ac:dyDescent="0.25">
      <c r="A15984" s="5">
        <f>15977</f>
      </c>
      <c r="B15984" s="5" t="s">
        <v>16005</v>
      </c>
      <c r="C15984" s="5" t="s">
        <v>29</v>
      </c>
      <c r="D15984" s="5" t="s">
        <v>28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29</v>
      </c>
      <c r="T15984" s="5" t="s">
        <v>28</v>
      </c>
      <c r="U15984" s="5" t="s">
        <v>28</v>
      </c>
      <c r="V15984" s="5"/>
    </row>
    <row r="15985" spans="1:22" x14ac:dyDescent="0.25">
      <c r="A15985" s="5">
        <f>15978</f>
      </c>
      <c r="B15985" s="5" t="s">
        <v>16006</v>
      </c>
      <c r="C15985" s="5" t="s">
        <v>29</v>
      </c>
      <c r="D15985" s="5" t="s">
        <v>28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29</v>
      </c>
      <c r="T15985" s="5" t="s">
        <v>28</v>
      </c>
      <c r="U15985" s="5" t="s">
        <v>28</v>
      </c>
      <c r="V15985" s="5"/>
    </row>
    <row r="15986" spans="1:22" x14ac:dyDescent="0.25">
      <c r="A15986" s="5">
        <f>15979</f>
      </c>
      <c r="B15986" s="5" t="s">
        <v>16007</v>
      </c>
      <c r="C15986" s="5" t="s">
        <v>29</v>
      </c>
      <c r="D15986" s="5" t="s">
        <v>28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29</v>
      </c>
      <c r="T15986" s="5" t="s">
        <v>28</v>
      </c>
      <c r="U15986" s="5" t="s">
        <v>28</v>
      </c>
      <c r="V15986" s="5"/>
    </row>
    <row r="15987" spans="1:22" x14ac:dyDescent="0.25">
      <c r="A15987" s="5">
        <f>15980</f>
      </c>
      <c r="B15987" s="5" t="s">
        <v>16008</v>
      </c>
      <c r="C15987" s="5" t="s">
        <v>29</v>
      </c>
      <c r="D15987" s="5" t="s">
        <v>28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29</v>
      </c>
      <c r="T15987" s="5" t="s">
        <v>28</v>
      </c>
      <c r="U15987" s="5" t="s">
        <v>28</v>
      </c>
      <c r="V15987" s="5"/>
    </row>
    <row r="15988" spans="1:22" x14ac:dyDescent="0.25">
      <c r="A15988" s="5">
        <f>15981</f>
      </c>
      <c r="B15988" s="5" t="s">
        <v>16009</v>
      </c>
      <c r="C15988" s="5" t="s">
        <v>29</v>
      </c>
      <c r="D15988" s="5" t="s">
        <v>28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29</v>
      </c>
      <c r="T15988" s="5" t="s">
        <v>28</v>
      </c>
      <c r="U15988" s="5" t="s">
        <v>28</v>
      </c>
      <c r="V15988" s="5"/>
    </row>
    <row r="15989" spans="1:22" x14ac:dyDescent="0.25">
      <c r="A15989" s="5">
        <f>15982</f>
      </c>
      <c r="B15989" s="5" t="s">
        <v>16010</v>
      </c>
      <c r="C15989" s="5" t="s">
        <v>29</v>
      </c>
      <c r="D15989" s="5" t="s">
        <v>28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29</v>
      </c>
      <c r="T15989" s="5" t="s">
        <v>28</v>
      </c>
      <c r="U15989" s="5" t="s">
        <v>28</v>
      </c>
      <c r="V15989" s="5"/>
    </row>
    <row r="15990" spans="1:22" x14ac:dyDescent="0.25">
      <c r="A15990" s="5">
        <f>15983</f>
      </c>
      <c r="B15990" s="5" t="s">
        <v>16011</v>
      </c>
      <c r="C15990" s="5" t="s">
        <v>29</v>
      </c>
      <c r="D15990" s="5" t="s">
        <v>28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29</v>
      </c>
      <c r="T15990" s="5" t="s">
        <v>28</v>
      </c>
      <c r="U15990" s="5" t="s">
        <v>28</v>
      </c>
      <c r="V15990" s="5"/>
    </row>
    <row r="15991" spans="1:22" x14ac:dyDescent="0.25">
      <c r="A15991" s="5">
        <f>15984</f>
      </c>
      <c r="B15991" s="5" t="s">
        <v>16012</v>
      </c>
      <c r="C15991" s="5" t="s">
        <v>29</v>
      </c>
      <c r="D15991" s="5" t="s">
        <v>28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29</v>
      </c>
      <c r="T15991" s="5" t="s">
        <v>28</v>
      </c>
      <c r="U15991" s="5" t="s">
        <v>28</v>
      </c>
      <c r="V15991" s="5"/>
    </row>
    <row r="15992" spans="1:22" x14ac:dyDescent="0.25">
      <c r="A15992" s="5">
        <f>15985</f>
      </c>
      <c r="B15992" s="5" t="s">
        <v>16013</v>
      </c>
      <c r="C15992" s="5" t="s">
        <v>29</v>
      </c>
      <c r="D15992" s="5" t="s">
        <v>28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29</v>
      </c>
      <c r="T15992" s="5" t="s">
        <v>28</v>
      </c>
      <c r="U15992" s="5" t="s">
        <v>28</v>
      </c>
      <c r="V15992" s="5"/>
    </row>
    <row r="15993" spans="1:22" x14ac:dyDescent="0.25">
      <c r="A15993" s="5">
        <f>15986</f>
      </c>
      <c r="B15993" s="5" t="s">
        <v>16014</v>
      </c>
      <c r="C15993" s="5" t="s">
        <v>29</v>
      </c>
      <c r="D15993" s="5" t="s">
        <v>28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29</v>
      </c>
      <c r="T15993" s="5" t="s">
        <v>28</v>
      </c>
      <c r="U15993" s="5" t="s">
        <v>28</v>
      </c>
      <c r="V15993" s="5"/>
    </row>
    <row r="15994" spans="1:22" x14ac:dyDescent="0.25">
      <c r="A15994" s="5">
        <f>15987</f>
      </c>
      <c r="B15994" s="5" t="s">
        <v>16015</v>
      </c>
      <c r="C15994" s="5" t="s">
        <v>29</v>
      </c>
      <c r="D15994" s="5" t="s">
        <v>28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29</v>
      </c>
      <c r="T15994" s="5" t="s">
        <v>28</v>
      </c>
      <c r="U15994" s="5" t="s">
        <v>28</v>
      </c>
      <c r="V15994" s="5"/>
    </row>
    <row r="15995" spans="1:22" x14ac:dyDescent="0.25">
      <c r="A15995" s="5">
        <f>15988</f>
      </c>
      <c r="B15995" s="5" t="s">
        <v>16016</v>
      </c>
      <c r="C15995" s="5" t="s">
        <v>29</v>
      </c>
      <c r="D15995" s="5" t="s">
        <v>28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29</v>
      </c>
      <c r="T15995" s="5" t="s">
        <v>28</v>
      </c>
      <c r="U15995" s="5" t="s">
        <v>28</v>
      </c>
      <c r="V15995" s="5"/>
    </row>
    <row r="15996" spans="1:22" x14ac:dyDescent="0.25">
      <c r="A15996" s="5">
        <f>15989</f>
      </c>
      <c r="B15996" s="5" t="s">
        <v>16017</v>
      </c>
      <c r="C15996" s="5" t="s">
        <v>29</v>
      </c>
      <c r="D15996" s="5" t="s">
        <v>28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29</v>
      </c>
      <c r="T15996" s="5" t="s">
        <v>28</v>
      </c>
      <c r="U15996" s="5" t="s">
        <v>28</v>
      </c>
      <c r="V15996" s="5"/>
    </row>
    <row r="15997" spans="1:22" x14ac:dyDescent="0.25">
      <c r="A15997" s="5">
        <f>15990</f>
      </c>
      <c r="B15997" s="5" t="s">
        <v>16018</v>
      </c>
      <c r="C15997" s="5" t="s">
        <v>29</v>
      </c>
      <c r="D15997" s="5" t="s">
        <v>28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29</v>
      </c>
      <c r="T15997" s="5" t="s">
        <v>28</v>
      </c>
      <c r="U15997" s="5" t="s">
        <v>28</v>
      </c>
      <c r="V15997" s="5"/>
    </row>
    <row r="15998" spans="1:22" x14ac:dyDescent="0.25">
      <c r="A15998" s="5">
        <f>15991</f>
      </c>
      <c r="B15998" s="5" t="s">
        <v>16019</v>
      </c>
      <c r="C15998" s="5" t="s">
        <v>29</v>
      </c>
      <c r="D15998" s="5" t="s">
        <v>28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29</v>
      </c>
      <c r="T15998" s="5" t="s">
        <v>28</v>
      </c>
      <c r="U15998" s="5" t="s">
        <v>28</v>
      </c>
      <c r="V15998" s="5"/>
    </row>
    <row r="15999" spans="1:22" x14ac:dyDescent="0.25">
      <c r="A15999" s="5">
        <f>15992</f>
      </c>
      <c r="B15999" s="5" t="s">
        <v>16020</v>
      </c>
      <c r="C15999" s="5" t="s">
        <v>29</v>
      </c>
      <c r="D15999" s="5" t="s">
        <v>28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29</v>
      </c>
      <c r="T15999" s="5" t="s">
        <v>28</v>
      </c>
      <c r="U15999" s="5" t="s">
        <v>28</v>
      </c>
      <c r="V15999" s="5"/>
    </row>
    <row r="16000" spans="1:22" x14ac:dyDescent="0.25">
      <c r="A16000" s="5">
        <f>15993</f>
      </c>
      <c r="B16000" s="5" t="s">
        <v>16021</v>
      </c>
      <c r="C16000" s="5" t="s">
        <v>29</v>
      </c>
      <c r="D16000" s="5" t="s">
        <v>28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29</v>
      </c>
      <c r="T16000" s="5" t="s">
        <v>28</v>
      </c>
      <c r="U16000" s="5" t="s">
        <v>28</v>
      </c>
      <c r="V16000" s="5"/>
    </row>
    <row r="16001" spans="1:22" x14ac:dyDescent="0.25">
      <c r="A16001" s="5">
        <f>15994</f>
      </c>
      <c r="B16001" s="5" t="s">
        <v>16022</v>
      </c>
      <c r="C16001" s="5" t="s">
        <v>29</v>
      </c>
      <c r="D16001" s="5" t="s">
        <v>28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29</v>
      </c>
      <c r="T16001" s="5" t="s">
        <v>28</v>
      </c>
      <c r="U16001" s="5" t="s">
        <v>28</v>
      </c>
      <c r="V16001" s="5"/>
    </row>
    <row r="16002" spans="1:22" x14ac:dyDescent="0.25">
      <c r="A16002" s="5">
        <f>15995</f>
      </c>
      <c r="B16002" s="5" t="s">
        <v>16023</v>
      </c>
      <c r="C16002" s="5" t="s">
        <v>29</v>
      </c>
      <c r="D16002" s="5" t="s">
        <v>28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29</v>
      </c>
      <c r="T16002" s="5" t="s">
        <v>28</v>
      </c>
      <c r="U16002" s="5" t="s">
        <v>28</v>
      </c>
      <c r="V16002" s="5"/>
    </row>
    <row r="16003" spans="1:22" x14ac:dyDescent="0.25">
      <c r="A16003" s="5">
        <f>15996</f>
      </c>
      <c r="B16003" s="5" t="s">
        <v>16024</v>
      </c>
      <c r="C16003" s="5" t="s">
        <v>29</v>
      </c>
      <c r="D16003" s="5" t="s">
        <v>28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29</v>
      </c>
      <c r="T16003" s="5" t="s">
        <v>28</v>
      </c>
      <c r="U16003" s="5" t="s">
        <v>28</v>
      </c>
      <c r="V16003" s="5"/>
    </row>
    <row r="16004" spans="1:22" x14ac:dyDescent="0.25">
      <c r="A16004" s="5">
        <f>15997</f>
      </c>
      <c r="B16004" s="5" t="s">
        <v>16025</v>
      </c>
      <c r="C16004" s="5" t="s">
        <v>29</v>
      </c>
      <c r="D16004" s="5" t="s">
        <v>28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29</v>
      </c>
      <c r="T16004" s="5" t="s">
        <v>28</v>
      </c>
      <c r="U16004" s="5" t="s">
        <v>28</v>
      </c>
      <c r="V16004" s="5"/>
    </row>
    <row r="16005" spans="1:22" x14ac:dyDescent="0.25">
      <c r="A16005" s="5">
        <f>15998</f>
      </c>
      <c r="B16005" s="5" t="s">
        <v>16026</v>
      </c>
      <c r="C16005" s="5" t="s">
        <v>29</v>
      </c>
      <c r="D16005" s="5" t="s">
        <v>28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29</v>
      </c>
      <c r="T16005" s="5" t="s">
        <v>28</v>
      </c>
      <c r="U16005" s="5" t="s">
        <v>28</v>
      </c>
      <c r="V16005" s="5"/>
    </row>
    <row r="16006" spans="1:22" x14ac:dyDescent="0.25">
      <c r="A16006" s="5">
        <f>15999</f>
      </c>
      <c r="B16006" s="5" t="s">
        <v>16027</v>
      </c>
      <c r="C16006" s="5" t="s">
        <v>29</v>
      </c>
      <c r="D16006" s="5" t="s">
        <v>28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29</v>
      </c>
      <c r="T16006" s="5" t="s">
        <v>28</v>
      </c>
      <c r="U16006" s="5" t="s">
        <v>28</v>
      </c>
      <c r="V16006" s="5"/>
    </row>
    <row r="16007" spans="1:22" x14ac:dyDescent="0.25">
      <c r="A16007" s="5">
        <f>16000</f>
      </c>
      <c r="B16007" s="5" t="s">
        <v>16028</v>
      </c>
      <c r="C16007" s="5" t="s">
        <v>29</v>
      </c>
      <c r="D16007" s="5" t="s">
        <v>28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29</v>
      </c>
      <c r="T16007" s="5" t="s">
        <v>28</v>
      </c>
      <c r="U16007" s="5" t="s">
        <v>28</v>
      </c>
      <c r="V16007" s="5"/>
    </row>
    <row r="16008" spans="1:22" x14ac:dyDescent="0.25">
      <c r="A16008" s="5">
        <f>16001</f>
      </c>
      <c r="B16008" s="5" t="s">
        <v>16029</v>
      </c>
      <c r="C16008" s="5" t="s">
        <v>29</v>
      </c>
      <c r="D16008" s="5" t="s">
        <v>28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29</v>
      </c>
      <c r="T16008" s="5" t="s">
        <v>28</v>
      </c>
      <c r="U16008" s="5" t="s">
        <v>28</v>
      </c>
      <c r="V16008" s="5"/>
    </row>
    <row r="16009" spans="1:22" x14ac:dyDescent="0.25">
      <c r="A16009" s="5">
        <f>16002</f>
      </c>
      <c r="B16009" s="5" t="s">
        <v>16030</v>
      </c>
      <c r="C16009" s="5" t="s">
        <v>29</v>
      </c>
      <c r="D16009" s="5" t="s">
        <v>28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29</v>
      </c>
      <c r="T16009" s="5" t="s">
        <v>28</v>
      </c>
      <c r="U16009" s="5" t="s">
        <v>28</v>
      </c>
      <c r="V16009" s="5"/>
    </row>
    <row r="16010" spans="1:22" x14ac:dyDescent="0.25">
      <c r="A16010" s="5">
        <f>16003</f>
      </c>
      <c r="B16010" s="5" t="s">
        <v>16031</v>
      </c>
      <c r="C16010" s="5" t="s">
        <v>29</v>
      </c>
      <c r="D16010" s="5" t="s">
        <v>28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29</v>
      </c>
      <c r="T16010" s="5" t="s">
        <v>28</v>
      </c>
      <c r="U16010" s="5" t="s">
        <v>28</v>
      </c>
      <c r="V16010" s="5"/>
    </row>
    <row r="16011" spans="1:22" x14ac:dyDescent="0.25">
      <c r="A16011" s="5">
        <f>16004</f>
      </c>
      <c r="B16011" s="5" t="s">
        <v>16032</v>
      </c>
      <c r="C16011" s="5" t="s">
        <v>29</v>
      </c>
      <c r="D16011" s="5" t="s">
        <v>28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29</v>
      </c>
      <c r="T16011" s="5" t="s">
        <v>28</v>
      </c>
      <c r="U16011" s="5" t="s">
        <v>28</v>
      </c>
      <c r="V16011" s="5"/>
    </row>
    <row r="16012" spans="1:22" x14ac:dyDescent="0.25">
      <c r="A16012" s="5">
        <f>16005</f>
      </c>
      <c r="B16012" s="5" t="s">
        <v>16033</v>
      </c>
      <c r="C16012" s="5" t="s">
        <v>29</v>
      </c>
      <c r="D16012" s="5" t="s">
        <v>28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29</v>
      </c>
      <c r="T16012" s="5" t="s">
        <v>28</v>
      </c>
      <c r="U16012" s="5" t="s">
        <v>28</v>
      </c>
      <c r="V16012" s="5"/>
    </row>
    <row r="16013" spans="1:22" x14ac:dyDescent="0.25">
      <c r="A16013" s="5">
        <f>16006</f>
      </c>
      <c r="B16013" s="5" t="s">
        <v>16034</v>
      </c>
      <c r="C16013" s="5" t="s">
        <v>29</v>
      </c>
      <c r="D16013" s="5" t="s">
        <v>28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29</v>
      </c>
      <c r="T16013" s="5" t="s">
        <v>28</v>
      </c>
      <c r="U16013" s="5" t="s">
        <v>28</v>
      </c>
      <c r="V16013" s="5"/>
    </row>
    <row r="16014" spans="1:22" x14ac:dyDescent="0.25">
      <c r="A16014" s="5">
        <f>16007</f>
      </c>
      <c r="B16014" s="5" t="s">
        <v>16035</v>
      </c>
      <c r="C16014" s="5" t="s">
        <v>29</v>
      </c>
      <c r="D16014" s="5" t="s">
        <v>28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29</v>
      </c>
      <c r="T16014" s="5" t="s">
        <v>28</v>
      </c>
      <c r="U16014" s="5" t="s">
        <v>28</v>
      </c>
      <c r="V16014" s="5"/>
    </row>
    <row r="16015" spans="1:22" x14ac:dyDescent="0.25">
      <c r="A16015" s="5">
        <f>16008</f>
      </c>
      <c r="B16015" s="5" t="s">
        <v>16036</v>
      </c>
      <c r="C16015" s="5" t="s">
        <v>29</v>
      </c>
      <c r="D16015" s="5" t="s">
        <v>28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29</v>
      </c>
      <c r="T16015" s="5" t="s">
        <v>28</v>
      </c>
      <c r="U16015" s="5" t="s">
        <v>28</v>
      </c>
      <c r="V16015" s="5"/>
    </row>
    <row r="16016" spans="1:22" x14ac:dyDescent="0.25">
      <c r="A16016" s="5">
        <f>16009</f>
      </c>
      <c r="B16016" s="5" t="s">
        <v>16037</v>
      </c>
      <c r="C16016" s="5" t="s">
        <v>29</v>
      </c>
      <c r="D16016" s="5" t="s">
        <v>28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29</v>
      </c>
      <c r="T16016" s="5" t="s">
        <v>28</v>
      </c>
      <c r="U16016" s="5" t="s">
        <v>28</v>
      </c>
      <c r="V16016" s="5"/>
    </row>
    <row r="16017" spans="1:22" x14ac:dyDescent="0.25">
      <c r="A16017" s="5">
        <f>16010</f>
      </c>
      <c r="B16017" s="5" t="s">
        <v>16038</v>
      </c>
      <c r="C16017" s="5" t="s">
        <v>29</v>
      </c>
      <c r="D16017" s="5" t="s">
        <v>28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29</v>
      </c>
      <c r="T16017" s="5" t="s">
        <v>28</v>
      </c>
      <c r="U16017" s="5" t="s">
        <v>28</v>
      </c>
      <c r="V16017" s="5"/>
    </row>
    <row r="16018" spans="1:22" x14ac:dyDescent="0.25">
      <c r="A16018" s="5">
        <f>16011</f>
      </c>
      <c r="B16018" s="5" t="s">
        <v>16039</v>
      </c>
      <c r="C16018" s="5" t="s">
        <v>29</v>
      </c>
      <c r="D16018" s="5" t="s">
        <v>28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29</v>
      </c>
      <c r="T16018" s="5" t="s">
        <v>28</v>
      </c>
      <c r="U16018" s="5" t="s">
        <v>28</v>
      </c>
      <c r="V16018" s="5"/>
    </row>
    <row r="16019" spans="1:22" x14ac:dyDescent="0.25">
      <c r="A16019" s="5">
        <f>16012</f>
      </c>
      <c r="B16019" s="5" t="s">
        <v>16040</v>
      </c>
      <c r="C16019" s="5" t="s">
        <v>29</v>
      </c>
      <c r="D16019" s="5" t="s">
        <v>28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29</v>
      </c>
      <c r="T16019" s="5" t="s">
        <v>28</v>
      </c>
      <c r="U16019" s="5" t="s">
        <v>28</v>
      </c>
      <c r="V16019" s="5"/>
    </row>
    <row r="16020" spans="1:22" x14ac:dyDescent="0.25">
      <c r="A16020" s="5">
        <f>16013</f>
      </c>
      <c r="B16020" s="5" t="s">
        <v>16041</v>
      </c>
      <c r="C16020" s="5" t="s">
        <v>29</v>
      </c>
      <c r="D16020" s="5" t="s">
        <v>28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29</v>
      </c>
      <c r="T16020" s="5" t="s">
        <v>28</v>
      </c>
      <c r="U16020" s="5" t="s">
        <v>28</v>
      </c>
      <c r="V16020" s="5"/>
    </row>
    <row r="16021" spans="1:22" x14ac:dyDescent="0.25">
      <c r="A16021" s="5">
        <f>16014</f>
      </c>
      <c r="B16021" s="5" t="s">
        <v>16042</v>
      </c>
      <c r="C16021" s="5" t="s">
        <v>29</v>
      </c>
      <c r="D16021" s="5" t="s">
        <v>28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29</v>
      </c>
      <c r="T16021" s="5" t="s">
        <v>28</v>
      </c>
      <c r="U16021" s="5" t="s">
        <v>28</v>
      </c>
      <c r="V16021" s="5"/>
    </row>
    <row r="16022" spans="1:22" x14ac:dyDescent="0.25">
      <c r="A16022" s="5">
        <f>16015</f>
      </c>
      <c r="B16022" s="5" t="s">
        <v>16043</v>
      </c>
      <c r="C16022" s="5" t="s">
        <v>29</v>
      </c>
      <c r="D16022" s="5" t="s">
        <v>28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29</v>
      </c>
      <c r="T16022" s="5" t="s">
        <v>28</v>
      </c>
      <c r="U16022" s="5" t="s">
        <v>28</v>
      </c>
      <c r="V16022" s="5"/>
    </row>
    <row r="16023" spans="1:22" x14ac:dyDescent="0.25">
      <c r="A16023" s="5">
        <f>16016</f>
      </c>
      <c r="B16023" s="5" t="s">
        <v>16044</v>
      </c>
      <c r="C16023" s="5" t="s">
        <v>29</v>
      </c>
      <c r="D16023" s="5" t="s">
        <v>28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29</v>
      </c>
      <c r="T16023" s="5" t="s">
        <v>28</v>
      </c>
      <c r="U16023" s="5" t="s">
        <v>28</v>
      </c>
      <c r="V16023" s="5"/>
    </row>
    <row r="16024" spans="1:22" x14ac:dyDescent="0.25">
      <c r="A16024" s="5">
        <f>16017</f>
      </c>
      <c r="B16024" s="5" t="s">
        <v>16045</v>
      </c>
      <c r="C16024" s="5" t="s">
        <v>29</v>
      </c>
      <c r="D16024" s="5" t="s">
        <v>28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29</v>
      </c>
      <c r="T16024" s="5" t="s">
        <v>28</v>
      </c>
      <c r="U16024" s="5" t="s">
        <v>28</v>
      </c>
      <c r="V16024" s="5"/>
    </row>
    <row r="16025" spans="1:22" x14ac:dyDescent="0.25">
      <c r="A16025" s="5">
        <f>16018</f>
      </c>
      <c r="B16025" s="5" t="s">
        <v>16046</v>
      </c>
      <c r="C16025" s="5" t="s">
        <v>29</v>
      </c>
      <c r="D16025" s="5" t="s">
        <v>28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29</v>
      </c>
      <c r="T16025" s="5" t="s">
        <v>28</v>
      </c>
      <c r="U16025" s="5" t="s">
        <v>28</v>
      </c>
      <c r="V16025" s="5"/>
    </row>
    <row r="16026" spans="1:22" x14ac:dyDescent="0.25">
      <c r="A16026" s="5">
        <f>16019</f>
      </c>
      <c r="B16026" s="5" t="s">
        <v>16047</v>
      </c>
      <c r="C16026" s="5" t="s">
        <v>29</v>
      </c>
      <c r="D16026" s="5" t="s">
        <v>28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29</v>
      </c>
      <c r="T16026" s="5" t="s">
        <v>28</v>
      </c>
      <c r="U16026" s="5" t="s">
        <v>28</v>
      </c>
      <c r="V16026" s="5"/>
    </row>
    <row r="16027" spans="1:22" x14ac:dyDescent="0.25">
      <c r="A16027" s="5">
        <f>16020</f>
      </c>
      <c r="B16027" s="5" t="s">
        <v>16048</v>
      </c>
      <c r="C16027" s="5" t="s">
        <v>29</v>
      </c>
      <c r="D16027" s="5" t="s">
        <v>28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29</v>
      </c>
      <c r="T16027" s="5" t="s">
        <v>28</v>
      </c>
      <c r="U16027" s="5" t="s">
        <v>28</v>
      </c>
      <c r="V16027" s="5"/>
    </row>
    <row r="16028" spans="1:22" x14ac:dyDescent="0.25">
      <c r="A16028" s="5">
        <f>16021</f>
      </c>
      <c r="B16028" s="5" t="s">
        <v>16049</v>
      </c>
      <c r="C16028" s="5" t="s">
        <v>29</v>
      </c>
      <c r="D16028" s="5" t="s">
        <v>28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29</v>
      </c>
      <c r="T16028" s="5" t="s">
        <v>28</v>
      </c>
      <c r="U16028" s="5" t="s">
        <v>28</v>
      </c>
      <c r="V16028" s="5"/>
    </row>
    <row r="16029" spans="1:22" x14ac:dyDescent="0.25">
      <c r="A16029" s="5">
        <f>16022</f>
      </c>
      <c r="B16029" s="5" t="s">
        <v>16050</v>
      </c>
      <c r="C16029" s="5" t="s">
        <v>29</v>
      </c>
      <c r="D16029" s="5" t="s">
        <v>28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29</v>
      </c>
      <c r="T16029" s="5" t="s">
        <v>28</v>
      </c>
      <c r="U16029" s="5" t="s">
        <v>28</v>
      </c>
      <c r="V16029" s="5"/>
    </row>
    <row r="16030" spans="1:22" x14ac:dyDescent="0.25">
      <c r="A16030" s="5">
        <f>16023</f>
      </c>
      <c r="B16030" s="5" t="s">
        <v>16051</v>
      </c>
      <c r="C16030" s="5" t="s">
        <v>29</v>
      </c>
      <c r="D16030" s="5" t="s">
        <v>28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29</v>
      </c>
      <c r="T16030" s="5" t="s">
        <v>28</v>
      </c>
      <c r="U16030" s="5" t="s">
        <v>28</v>
      </c>
      <c r="V16030" s="5"/>
    </row>
    <row r="16031" spans="1:22" x14ac:dyDescent="0.25">
      <c r="A16031" s="5">
        <f>16024</f>
      </c>
      <c r="B16031" s="5" t="s">
        <v>16052</v>
      </c>
      <c r="C16031" s="5" t="s">
        <v>29</v>
      </c>
      <c r="D16031" s="5" t="s">
        <v>28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29</v>
      </c>
      <c r="T16031" s="5" t="s">
        <v>28</v>
      </c>
      <c r="U16031" s="5" t="s">
        <v>28</v>
      </c>
      <c r="V16031" s="5"/>
    </row>
    <row r="16032" spans="1:22" x14ac:dyDescent="0.25">
      <c r="A16032" s="5">
        <f>16025</f>
      </c>
      <c r="B16032" s="5" t="s">
        <v>16053</v>
      </c>
      <c r="C16032" s="5" t="s">
        <v>29</v>
      </c>
      <c r="D16032" s="5" t="s">
        <v>28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29</v>
      </c>
      <c r="T16032" s="5" t="s">
        <v>28</v>
      </c>
      <c r="U16032" s="5" t="s">
        <v>28</v>
      </c>
      <c r="V16032" s="5"/>
    </row>
    <row r="16033" spans="1:22" x14ac:dyDescent="0.25">
      <c r="A16033" s="5">
        <f>16026</f>
      </c>
      <c r="B16033" s="5" t="s">
        <v>16054</v>
      </c>
      <c r="C16033" s="5" t="s">
        <v>29</v>
      </c>
      <c r="D16033" s="5" t="s">
        <v>28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29</v>
      </c>
      <c r="T16033" s="5" t="s">
        <v>28</v>
      </c>
      <c r="U16033" s="5" t="s">
        <v>28</v>
      </c>
      <c r="V16033" s="5"/>
    </row>
    <row r="16034" spans="1:22" x14ac:dyDescent="0.25">
      <c r="A16034" s="5">
        <f>16027</f>
      </c>
      <c r="B16034" s="5" t="s">
        <v>16055</v>
      </c>
      <c r="C16034" s="5" t="s">
        <v>29</v>
      </c>
      <c r="D16034" s="5" t="s">
        <v>28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29</v>
      </c>
      <c r="T16034" s="5" t="s">
        <v>28</v>
      </c>
      <c r="U16034" s="5" t="s">
        <v>28</v>
      </c>
      <c r="V16034" s="5"/>
    </row>
    <row r="16035" spans="1:22" x14ac:dyDescent="0.25">
      <c r="A16035" s="5">
        <f>16028</f>
      </c>
      <c r="B16035" s="5" t="s">
        <v>16056</v>
      </c>
      <c r="C16035" s="5" t="s">
        <v>29</v>
      </c>
      <c r="D16035" s="5" t="s">
        <v>28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29</v>
      </c>
      <c r="T16035" s="5" t="s">
        <v>28</v>
      </c>
      <c r="U16035" s="5" t="s">
        <v>28</v>
      </c>
      <c r="V16035" s="5"/>
    </row>
    <row r="16036" spans="1:22" x14ac:dyDescent="0.25">
      <c r="A16036" s="5">
        <f>16029</f>
      </c>
      <c r="B16036" s="5" t="s">
        <v>16057</v>
      </c>
      <c r="C16036" s="5" t="s">
        <v>29</v>
      </c>
      <c r="D16036" s="5" t="s">
        <v>28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29</v>
      </c>
      <c r="T16036" s="5" t="s">
        <v>28</v>
      </c>
      <c r="U16036" s="5" t="s">
        <v>28</v>
      </c>
      <c r="V16036" s="5"/>
    </row>
    <row r="16037" spans="1:22" x14ac:dyDescent="0.25">
      <c r="A16037" s="5">
        <f>16030</f>
      </c>
      <c r="B16037" s="5" t="s">
        <v>16058</v>
      </c>
      <c r="C16037" s="5" t="s">
        <v>29</v>
      </c>
      <c r="D16037" s="5" t="s">
        <v>28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29</v>
      </c>
      <c r="T16037" s="5" t="s">
        <v>28</v>
      </c>
      <c r="U16037" s="5" t="s">
        <v>28</v>
      </c>
      <c r="V16037" s="5"/>
    </row>
    <row r="16038" spans="1:22" x14ac:dyDescent="0.25">
      <c r="A16038" s="5">
        <f>16031</f>
      </c>
      <c r="B16038" s="5" t="s">
        <v>16059</v>
      </c>
      <c r="C16038" s="5" t="s">
        <v>29</v>
      </c>
      <c r="D16038" s="5" t="s">
        <v>28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29</v>
      </c>
      <c r="T16038" s="5" t="s">
        <v>28</v>
      </c>
      <c r="U16038" s="5" t="s">
        <v>28</v>
      </c>
      <c r="V16038" s="5"/>
    </row>
    <row r="16039" spans="1:22" x14ac:dyDescent="0.25">
      <c r="A16039" s="5">
        <f>16032</f>
      </c>
      <c r="B16039" s="5" t="s">
        <v>16060</v>
      </c>
      <c r="C16039" s="5" t="s">
        <v>29</v>
      </c>
      <c r="D16039" s="5" t="s">
        <v>28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29</v>
      </c>
      <c r="T16039" s="5" t="s">
        <v>28</v>
      </c>
      <c r="U16039" s="5" t="s">
        <v>28</v>
      </c>
      <c r="V16039" s="5"/>
    </row>
    <row r="16040" spans="1:22" x14ac:dyDescent="0.25">
      <c r="A16040" s="5">
        <f>16033</f>
      </c>
      <c r="B16040" s="5" t="s">
        <v>16061</v>
      </c>
      <c r="C16040" s="5" t="s">
        <v>29</v>
      </c>
      <c r="D16040" s="5" t="s">
        <v>28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29</v>
      </c>
      <c r="T16040" s="5" t="s">
        <v>28</v>
      </c>
      <c r="U16040" s="5" t="s">
        <v>28</v>
      </c>
      <c r="V16040" s="5"/>
    </row>
    <row r="16041" spans="1:22" x14ac:dyDescent="0.25">
      <c r="A16041" s="5">
        <f>16034</f>
      </c>
      <c r="B16041" s="5" t="s">
        <v>16062</v>
      </c>
      <c r="C16041" s="5" t="s">
        <v>29</v>
      </c>
      <c r="D16041" s="5" t="s">
        <v>28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29</v>
      </c>
      <c r="T16041" s="5" t="s">
        <v>28</v>
      </c>
      <c r="U16041" s="5" t="s">
        <v>28</v>
      </c>
      <c r="V16041" s="5"/>
    </row>
    <row r="16042" spans="1:22" x14ac:dyDescent="0.25">
      <c r="A16042" s="5">
        <f>16035</f>
      </c>
      <c r="B16042" s="5" t="s">
        <v>16063</v>
      </c>
      <c r="C16042" s="5" t="s">
        <v>29</v>
      </c>
      <c r="D16042" s="5" t="s">
        <v>28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29</v>
      </c>
      <c r="T16042" s="5" t="s">
        <v>28</v>
      </c>
      <c r="U16042" s="5" t="s">
        <v>28</v>
      </c>
      <c r="V16042" s="5"/>
    </row>
    <row r="16043" spans="1:22" x14ac:dyDescent="0.25">
      <c r="A16043" s="5">
        <f>16036</f>
      </c>
      <c r="B16043" s="5" t="s">
        <v>16064</v>
      </c>
      <c r="C16043" s="5" t="s">
        <v>29</v>
      </c>
      <c r="D16043" s="5" t="s">
        <v>28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29</v>
      </c>
      <c r="T16043" s="5" t="s">
        <v>28</v>
      </c>
      <c r="U16043" s="5" t="s">
        <v>28</v>
      </c>
      <c r="V16043" s="5"/>
    </row>
    <row r="16044" spans="1:22" x14ac:dyDescent="0.25">
      <c r="A16044" s="5">
        <f>16037</f>
      </c>
      <c r="B16044" s="5" t="s">
        <v>16065</v>
      </c>
      <c r="C16044" s="5" t="s">
        <v>29</v>
      </c>
      <c r="D16044" s="5" t="s">
        <v>28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29</v>
      </c>
      <c r="T16044" s="5" t="s">
        <v>28</v>
      </c>
      <c r="U16044" s="5" t="s">
        <v>28</v>
      </c>
      <c r="V16044" s="5"/>
    </row>
    <row r="16045" spans="1:22" x14ac:dyDescent="0.25">
      <c r="A16045" s="5">
        <f>16038</f>
      </c>
      <c r="B16045" s="5" t="s">
        <v>16066</v>
      </c>
      <c r="C16045" s="5" t="s">
        <v>29</v>
      </c>
      <c r="D16045" s="5" t="s">
        <v>28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29</v>
      </c>
      <c r="T16045" s="5" t="s">
        <v>28</v>
      </c>
      <c r="U16045" s="5" t="s">
        <v>28</v>
      </c>
      <c r="V16045" s="5"/>
    </row>
    <row r="16046" spans="1:22" x14ac:dyDescent="0.25">
      <c r="A16046" s="5">
        <f>16039</f>
      </c>
      <c r="B16046" s="5" t="s">
        <v>16067</v>
      </c>
      <c r="C16046" s="5" t="s">
        <v>29</v>
      </c>
      <c r="D16046" s="5" t="s">
        <v>28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29</v>
      </c>
      <c r="T16046" s="5" t="s">
        <v>28</v>
      </c>
      <c r="U16046" s="5" t="s">
        <v>28</v>
      </c>
      <c r="V16046" s="5"/>
    </row>
    <row r="16047" spans="1:22" x14ac:dyDescent="0.25">
      <c r="A16047" s="5">
        <f>16040</f>
      </c>
      <c r="B16047" s="5" t="s">
        <v>16068</v>
      </c>
      <c r="C16047" s="5" t="s">
        <v>29</v>
      </c>
      <c r="D16047" s="5" t="s">
        <v>28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29</v>
      </c>
      <c r="T16047" s="5" t="s">
        <v>28</v>
      </c>
      <c r="U16047" s="5" t="s">
        <v>28</v>
      </c>
      <c r="V16047" s="5"/>
    </row>
    <row r="16048" spans="1:22" x14ac:dyDescent="0.25">
      <c r="A16048" s="5">
        <f>16041</f>
      </c>
      <c r="B16048" s="5" t="s">
        <v>16069</v>
      </c>
      <c r="C16048" s="5" t="s">
        <v>29</v>
      </c>
      <c r="D16048" s="5" t="s">
        <v>28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29</v>
      </c>
      <c r="T16048" s="5" t="s">
        <v>28</v>
      </c>
      <c r="U16048" s="5" t="s">
        <v>28</v>
      </c>
      <c r="V16048" s="5"/>
    </row>
    <row r="16049" spans="1:22" x14ac:dyDescent="0.25">
      <c r="A16049" s="5">
        <f>16042</f>
      </c>
      <c r="B16049" s="5" t="s">
        <v>16070</v>
      </c>
      <c r="C16049" s="5" t="s">
        <v>29</v>
      </c>
      <c r="D16049" s="5" t="s">
        <v>28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29</v>
      </c>
      <c r="T16049" s="5" t="s">
        <v>28</v>
      </c>
      <c r="U16049" s="5" t="s">
        <v>28</v>
      </c>
      <c r="V16049" s="5"/>
    </row>
    <row r="16050" spans="1:22" x14ac:dyDescent="0.25">
      <c r="A16050" s="5">
        <f>16043</f>
      </c>
      <c r="B16050" s="5" t="s">
        <v>16071</v>
      </c>
      <c r="C16050" s="5" t="s">
        <v>29</v>
      </c>
      <c r="D16050" s="5" t="s">
        <v>28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29</v>
      </c>
      <c r="T16050" s="5" t="s">
        <v>28</v>
      </c>
      <c r="U16050" s="5" t="s">
        <v>28</v>
      </c>
      <c r="V16050" s="5"/>
    </row>
    <row r="16051" spans="1:22" x14ac:dyDescent="0.25">
      <c r="A16051" s="5">
        <f>16044</f>
      </c>
      <c r="B16051" s="5" t="s">
        <v>16072</v>
      </c>
      <c r="C16051" s="5" t="s">
        <v>29</v>
      </c>
      <c r="D16051" s="5" t="s">
        <v>28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29</v>
      </c>
      <c r="T16051" s="5" t="s">
        <v>28</v>
      </c>
      <c r="U16051" s="5" t="s">
        <v>28</v>
      </c>
      <c r="V16051" s="5"/>
    </row>
    <row r="16052" spans="1:22" x14ac:dyDescent="0.25">
      <c r="A16052" s="5">
        <f>16045</f>
      </c>
      <c r="B16052" s="5" t="s">
        <v>16073</v>
      </c>
      <c r="C16052" s="5" t="s">
        <v>29</v>
      </c>
      <c r="D16052" s="5" t="s">
        <v>28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29</v>
      </c>
      <c r="T16052" s="5" t="s">
        <v>28</v>
      </c>
      <c r="U16052" s="5" t="s">
        <v>28</v>
      </c>
      <c r="V16052" s="5"/>
    </row>
    <row r="16053" spans="1:22" x14ac:dyDescent="0.25">
      <c r="A16053" s="5">
        <f>16046</f>
      </c>
      <c r="B16053" s="5" t="s">
        <v>16074</v>
      </c>
      <c r="C16053" s="5" t="s">
        <v>29</v>
      </c>
      <c r="D16053" s="5" t="s">
        <v>28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29</v>
      </c>
      <c r="T16053" s="5" t="s">
        <v>28</v>
      </c>
      <c r="U16053" s="5" t="s">
        <v>28</v>
      </c>
      <c r="V16053" s="5"/>
    </row>
    <row r="16054" spans="1:22" x14ac:dyDescent="0.25">
      <c r="A16054" s="5">
        <f>16047</f>
      </c>
      <c r="B16054" s="5" t="s">
        <v>16075</v>
      </c>
      <c r="C16054" s="5" t="s">
        <v>29</v>
      </c>
      <c r="D16054" s="5" t="s">
        <v>28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29</v>
      </c>
      <c r="T16054" s="5" t="s">
        <v>28</v>
      </c>
      <c r="U16054" s="5" t="s">
        <v>28</v>
      </c>
      <c r="V16054" s="5"/>
    </row>
    <row r="16055" spans="1:22" x14ac:dyDescent="0.25">
      <c r="A16055" s="5">
        <f>16048</f>
      </c>
      <c r="B16055" s="5" t="s">
        <v>16076</v>
      </c>
      <c r="C16055" s="5" t="s">
        <v>29</v>
      </c>
      <c r="D16055" s="5" t="s">
        <v>28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29</v>
      </c>
      <c r="T16055" s="5" t="s">
        <v>28</v>
      </c>
      <c r="U16055" s="5" t="s">
        <v>28</v>
      </c>
      <c r="V16055" s="5"/>
    </row>
    <row r="16056" spans="1:22" x14ac:dyDescent="0.25">
      <c r="A16056" s="5">
        <f>16049</f>
      </c>
      <c r="B16056" s="5" t="s">
        <v>16077</v>
      </c>
      <c r="C16056" s="5" t="s">
        <v>29</v>
      </c>
      <c r="D16056" s="5" t="s">
        <v>28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29</v>
      </c>
      <c r="T16056" s="5" t="s">
        <v>28</v>
      </c>
      <c r="U16056" s="5" t="s">
        <v>28</v>
      </c>
      <c r="V16056" s="5"/>
    </row>
    <row r="16057" spans="1:22" x14ac:dyDescent="0.25">
      <c r="A16057" s="5">
        <f>16050</f>
      </c>
      <c r="B16057" s="5" t="s">
        <v>16078</v>
      </c>
      <c r="C16057" s="5" t="s">
        <v>29</v>
      </c>
      <c r="D16057" s="5" t="s">
        <v>28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29</v>
      </c>
      <c r="T16057" s="5" t="s">
        <v>28</v>
      </c>
      <c r="U16057" s="5" t="s">
        <v>28</v>
      </c>
      <c r="V16057" s="5"/>
    </row>
    <row r="16058" spans="1:22" x14ac:dyDescent="0.25">
      <c r="A16058" s="5">
        <f>16051</f>
      </c>
      <c r="B16058" s="5" t="s">
        <v>16079</v>
      </c>
      <c r="C16058" s="5" t="s">
        <v>29</v>
      </c>
      <c r="D16058" s="5" t="s">
        <v>28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29</v>
      </c>
      <c r="T16058" s="5" t="s">
        <v>28</v>
      </c>
      <c r="U16058" s="5" t="s">
        <v>28</v>
      </c>
      <c r="V16058" s="5"/>
    </row>
    <row r="16059" spans="1:22" x14ac:dyDescent="0.25">
      <c r="A16059" s="5">
        <f>16052</f>
      </c>
      <c r="B16059" s="5" t="s">
        <v>16080</v>
      </c>
      <c r="C16059" s="5" t="s">
        <v>29</v>
      </c>
      <c r="D16059" s="5" t="s">
        <v>28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29</v>
      </c>
      <c r="T16059" s="5" t="s">
        <v>28</v>
      </c>
      <c r="U16059" s="5" t="s">
        <v>28</v>
      </c>
      <c r="V16059" s="5"/>
    </row>
    <row r="16060" spans="1:22" x14ac:dyDescent="0.25">
      <c r="A16060" s="5">
        <f>16053</f>
      </c>
      <c r="B16060" s="5" t="s">
        <v>16081</v>
      </c>
      <c r="C16060" s="5" t="s">
        <v>29</v>
      </c>
      <c r="D16060" s="5" t="s">
        <v>28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29</v>
      </c>
      <c r="T16060" s="5" t="s">
        <v>28</v>
      </c>
      <c r="U16060" s="5" t="s">
        <v>28</v>
      </c>
      <c r="V16060" s="5"/>
    </row>
    <row r="16061" spans="1:22" x14ac:dyDescent="0.25">
      <c r="A16061" s="5">
        <f>16054</f>
      </c>
      <c r="B16061" s="5" t="s">
        <v>16082</v>
      </c>
      <c r="C16061" s="5" t="s">
        <v>29</v>
      </c>
      <c r="D16061" s="5" t="s">
        <v>28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29</v>
      </c>
      <c r="T16061" s="5" t="s">
        <v>28</v>
      </c>
      <c r="U16061" s="5" t="s">
        <v>28</v>
      </c>
      <c r="V16061" s="5"/>
    </row>
    <row r="16062" spans="1:22" x14ac:dyDescent="0.25">
      <c r="A16062" s="5">
        <f>16055</f>
      </c>
      <c r="B16062" s="5" t="s">
        <v>16083</v>
      </c>
      <c r="C16062" s="5" t="s">
        <v>29</v>
      </c>
      <c r="D16062" s="5" t="s">
        <v>28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29</v>
      </c>
      <c r="T16062" s="5" t="s">
        <v>28</v>
      </c>
      <c r="U16062" s="5" t="s">
        <v>28</v>
      </c>
      <c r="V16062" s="5"/>
    </row>
    <row r="16063" spans="1:22" x14ac:dyDescent="0.25">
      <c r="A16063" s="5">
        <f>16056</f>
      </c>
      <c r="B16063" s="5" t="s">
        <v>16084</v>
      </c>
      <c r="C16063" s="5" t="s">
        <v>29</v>
      </c>
      <c r="D16063" s="5" t="s">
        <v>28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29</v>
      </c>
      <c r="T16063" s="5" t="s">
        <v>28</v>
      </c>
      <c r="U16063" s="5" t="s">
        <v>28</v>
      </c>
      <c r="V16063" s="5"/>
    </row>
    <row r="16064" spans="1:22" x14ac:dyDescent="0.25">
      <c r="A16064" s="5">
        <f>16057</f>
      </c>
      <c r="B16064" s="5" t="s">
        <v>16085</v>
      </c>
      <c r="C16064" s="5" t="s">
        <v>29</v>
      </c>
      <c r="D16064" s="5" t="s">
        <v>28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29</v>
      </c>
      <c r="T16064" s="5" t="s">
        <v>28</v>
      </c>
      <c r="U16064" s="5" t="s">
        <v>28</v>
      </c>
      <c r="V16064" s="5"/>
    </row>
    <row r="16065" spans="1:22" x14ac:dyDescent="0.25">
      <c r="A16065" s="5">
        <f>16058</f>
      </c>
      <c r="B16065" s="5" t="s">
        <v>16086</v>
      </c>
      <c r="C16065" s="5" t="s">
        <v>29</v>
      </c>
      <c r="D16065" s="5" t="s">
        <v>28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29</v>
      </c>
      <c r="T16065" s="5" t="s">
        <v>28</v>
      </c>
      <c r="U16065" s="5" t="s">
        <v>28</v>
      </c>
      <c r="V16065" s="5"/>
    </row>
    <row r="16066" spans="1:22" x14ac:dyDescent="0.25">
      <c r="A16066" s="5">
        <f>16059</f>
      </c>
      <c r="B16066" s="5" t="s">
        <v>16087</v>
      </c>
      <c r="C16066" s="5" t="s">
        <v>29</v>
      </c>
      <c r="D16066" s="5" t="s">
        <v>28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29</v>
      </c>
      <c r="T16066" s="5" t="s">
        <v>28</v>
      </c>
      <c r="U16066" s="5" t="s">
        <v>28</v>
      </c>
      <c r="V16066" s="5"/>
    </row>
    <row r="16067" spans="1:22" x14ac:dyDescent="0.25">
      <c r="A16067" s="5">
        <f>16060</f>
      </c>
      <c r="B16067" s="5" t="s">
        <v>16088</v>
      </c>
      <c r="C16067" s="5" t="s">
        <v>29</v>
      </c>
      <c r="D16067" s="5" t="s">
        <v>28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29</v>
      </c>
      <c r="T16067" s="5" t="s">
        <v>28</v>
      </c>
      <c r="U16067" s="5" t="s">
        <v>28</v>
      </c>
      <c r="V16067" s="5"/>
    </row>
    <row r="16068" spans="1:22" x14ac:dyDescent="0.25">
      <c r="A16068" s="5">
        <f>16061</f>
      </c>
      <c r="B16068" s="5" t="s">
        <v>16089</v>
      </c>
      <c r="C16068" s="5" t="s">
        <v>29</v>
      </c>
      <c r="D16068" s="5" t="s">
        <v>28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29</v>
      </c>
      <c r="T16068" s="5" t="s">
        <v>28</v>
      </c>
      <c r="U16068" s="5" t="s">
        <v>28</v>
      </c>
      <c r="V16068" s="5"/>
    </row>
    <row r="16069" spans="1:22" x14ac:dyDescent="0.25">
      <c r="A16069" s="5">
        <f>16062</f>
      </c>
      <c r="B16069" s="5" t="s">
        <v>16090</v>
      </c>
      <c r="C16069" s="5" t="s">
        <v>29</v>
      </c>
      <c r="D16069" s="5" t="s">
        <v>28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29</v>
      </c>
      <c r="T16069" s="5" t="s">
        <v>28</v>
      </c>
      <c r="U16069" s="5" t="s">
        <v>28</v>
      </c>
      <c r="V16069" s="5"/>
    </row>
    <row r="16070" spans="1:22" x14ac:dyDescent="0.25">
      <c r="A16070" s="5">
        <f>16063</f>
      </c>
      <c r="B16070" s="5" t="s">
        <v>16091</v>
      </c>
      <c r="C16070" s="5" t="s">
        <v>29</v>
      </c>
      <c r="D16070" s="5" t="s">
        <v>28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29</v>
      </c>
      <c r="T16070" s="5" t="s">
        <v>28</v>
      </c>
      <c r="U16070" s="5" t="s">
        <v>28</v>
      </c>
      <c r="V16070" s="5"/>
    </row>
    <row r="16071" spans="1:22" x14ac:dyDescent="0.25">
      <c r="A16071" s="5">
        <f>16064</f>
      </c>
      <c r="B16071" s="5" t="s">
        <v>16092</v>
      </c>
      <c r="C16071" s="5" t="s">
        <v>29</v>
      </c>
      <c r="D16071" s="5" t="s">
        <v>28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29</v>
      </c>
      <c r="T16071" s="5" t="s">
        <v>28</v>
      </c>
      <c r="U16071" s="5" t="s">
        <v>28</v>
      </c>
      <c r="V16071" s="5"/>
    </row>
    <row r="16072" spans="1:22" x14ac:dyDescent="0.25">
      <c r="A16072" s="5">
        <f>16065</f>
      </c>
      <c r="B16072" s="5" t="s">
        <v>16093</v>
      </c>
      <c r="C16072" s="5" t="s">
        <v>29</v>
      </c>
      <c r="D16072" s="5" t="s">
        <v>28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29</v>
      </c>
      <c r="T16072" s="5" t="s">
        <v>28</v>
      </c>
      <c r="U16072" s="5" t="s">
        <v>28</v>
      </c>
      <c r="V16072" s="5"/>
    </row>
    <row r="16073" spans="1:22" x14ac:dyDescent="0.25">
      <c r="A16073" s="5">
        <f>16066</f>
      </c>
      <c r="B16073" s="5" t="s">
        <v>16094</v>
      </c>
      <c r="C16073" s="5" t="s">
        <v>29</v>
      </c>
      <c r="D16073" s="5" t="s">
        <v>28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29</v>
      </c>
      <c r="T16073" s="5" t="s">
        <v>28</v>
      </c>
      <c r="U16073" s="5" t="s">
        <v>28</v>
      </c>
      <c r="V16073" s="5"/>
    </row>
    <row r="16074" spans="1:22" x14ac:dyDescent="0.25">
      <c r="A16074" s="5">
        <f>16067</f>
      </c>
      <c r="B16074" s="5" t="s">
        <v>16095</v>
      </c>
      <c r="C16074" s="5" t="s">
        <v>29</v>
      </c>
      <c r="D16074" s="5" t="s">
        <v>28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29</v>
      </c>
      <c r="T16074" s="5" t="s">
        <v>28</v>
      </c>
      <c r="U16074" s="5" t="s">
        <v>28</v>
      </c>
      <c r="V16074" s="5"/>
    </row>
    <row r="16075" spans="1:22" x14ac:dyDescent="0.25">
      <c r="A16075" s="5">
        <f>16068</f>
      </c>
      <c r="B16075" s="5" t="s">
        <v>16096</v>
      </c>
      <c r="C16075" s="5" t="s">
        <v>29</v>
      </c>
      <c r="D16075" s="5" t="s">
        <v>28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29</v>
      </c>
      <c r="T16075" s="5" t="s">
        <v>28</v>
      </c>
      <c r="U16075" s="5" t="s">
        <v>28</v>
      </c>
      <c r="V16075" s="5"/>
    </row>
    <row r="16076" spans="1:22" x14ac:dyDescent="0.25">
      <c r="A16076" s="5">
        <f>16069</f>
      </c>
      <c r="B16076" s="5" t="s">
        <v>16097</v>
      </c>
      <c r="C16076" s="5" t="s">
        <v>29</v>
      </c>
      <c r="D16076" s="5" t="s">
        <v>28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29</v>
      </c>
      <c r="T16076" s="5" t="s">
        <v>28</v>
      </c>
      <c r="U16076" s="5" t="s">
        <v>28</v>
      </c>
      <c r="V16076" s="5"/>
    </row>
    <row r="16077" spans="1:22" x14ac:dyDescent="0.25">
      <c r="A16077" s="5">
        <f>16070</f>
      </c>
      <c r="B16077" s="5" t="s">
        <v>16098</v>
      </c>
      <c r="C16077" s="5" t="s">
        <v>29</v>
      </c>
      <c r="D16077" s="5" t="s">
        <v>28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29</v>
      </c>
      <c r="T16077" s="5" t="s">
        <v>28</v>
      </c>
      <c r="U16077" s="5" t="s">
        <v>28</v>
      </c>
      <c r="V16077" s="5"/>
    </row>
    <row r="16078" spans="1:22" x14ac:dyDescent="0.25">
      <c r="A16078" s="5">
        <f>16071</f>
      </c>
      <c r="B16078" s="5" t="s">
        <v>16099</v>
      </c>
      <c r="C16078" s="5" t="s">
        <v>29</v>
      </c>
      <c r="D16078" s="5" t="s">
        <v>28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29</v>
      </c>
      <c r="T16078" s="5" t="s">
        <v>28</v>
      </c>
      <c r="U16078" s="5" t="s">
        <v>28</v>
      </c>
      <c r="V16078" s="5"/>
    </row>
    <row r="16079" spans="1:22" x14ac:dyDescent="0.25">
      <c r="A16079" s="5">
        <f>16072</f>
      </c>
      <c r="B16079" s="5" t="s">
        <v>16100</v>
      </c>
      <c r="C16079" s="5" t="s">
        <v>29</v>
      </c>
      <c r="D16079" s="5" t="s">
        <v>28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29</v>
      </c>
      <c r="T16079" s="5" t="s">
        <v>28</v>
      </c>
      <c r="U16079" s="5" t="s">
        <v>28</v>
      </c>
      <c r="V16079" s="5"/>
    </row>
    <row r="16080" spans="1:22" x14ac:dyDescent="0.25">
      <c r="A16080" s="5">
        <f>16073</f>
      </c>
      <c r="B16080" s="5" t="s">
        <v>16101</v>
      </c>
      <c r="C16080" s="5" t="s">
        <v>29</v>
      </c>
      <c r="D16080" s="5" t="s">
        <v>28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29</v>
      </c>
      <c r="T16080" s="5" t="s">
        <v>28</v>
      </c>
      <c r="U16080" s="5" t="s">
        <v>28</v>
      </c>
      <c r="V16080" s="5"/>
    </row>
    <row r="16081" spans="1:22" x14ac:dyDescent="0.25">
      <c r="A16081" s="5">
        <f>16074</f>
      </c>
      <c r="B16081" s="5" t="s">
        <v>16102</v>
      </c>
      <c r="C16081" s="5" t="s">
        <v>29</v>
      </c>
      <c r="D16081" s="5" t="s">
        <v>28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29</v>
      </c>
      <c r="T16081" s="5" t="s">
        <v>28</v>
      </c>
      <c r="U16081" s="5" t="s">
        <v>28</v>
      </c>
      <c r="V16081" s="5"/>
    </row>
    <row r="16082" spans="1:22" x14ac:dyDescent="0.25">
      <c r="A16082" s="5">
        <f>16075</f>
      </c>
      <c r="B16082" s="5" t="s">
        <v>16103</v>
      </c>
      <c r="C16082" s="5" t="s">
        <v>29</v>
      </c>
      <c r="D16082" s="5" t="s">
        <v>28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29</v>
      </c>
      <c r="T16082" s="5" t="s">
        <v>28</v>
      </c>
      <c r="U16082" s="5" t="s">
        <v>28</v>
      </c>
      <c r="V16082" s="5"/>
    </row>
    <row r="16083" spans="1:22" x14ac:dyDescent="0.25">
      <c r="A16083" s="5">
        <f>16076</f>
      </c>
      <c r="B16083" s="5" t="s">
        <v>16104</v>
      </c>
      <c r="C16083" s="5" t="s">
        <v>29</v>
      </c>
      <c r="D16083" s="5" t="s">
        <v>28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29</v>
      </c>
      <c r="T16083" s="5" t="s">
        <v>28</v>
      </c>
      <c r="U16083" s="5" t="s">
        <v>28</v>
      </c>
      <c r="V16083" s="5"/>
    </row>
    <row r="16084" spans="1:22" x14ac:dyDescent="0.25">
      <c r="A16084" s="5">
        <f>16077</f>
      </c>
      <c r="B16084" s="5" t="s">
        <v>16105</v>
      </c>
      <c r="C16084" s="5" t="s">
        <v>29</v>
      </c>
      <c r="D16084" s="5" t="s">
        <v>28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29</v>
      </c>
      <c r="T16084" s="5" t="s">
        <v>28</v>
      </c>
      <c r="U16084" s="5" t="s">
        <v>28</v>
      </c>
      <c r="V16084" s="5"/>
    </row>
    <row r="16085" spans="1:22" x14ac:dyDescent="0.25">
      <c r="A16085" s="5">
        <f>16078</f>
      </c>
      <c r="B16085" s="5" t="s">
        <v>16106</v>
      </c>
      <c r="C16085" s="5" t="s">
        <v>29</v>
      </c>
      <c r="D16085" s="5" t="s">
        <v>28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29</v>
      </c>
      <c r="T16085" s="5" t="s">
        <v>28</v>
      </c>
      <c r="U16085" s="5" t="s">
        <v>28</v>
      </c>
      <c r="V16085" s="5"/>
    </row>
    <row r="16086" spans="1:22" x14ac:dyDescent="0.25">
      <c r="A16086" s="5">
        <f>16079</f>
      </c>
      <c r="B16086" s="5" t="s">
        <v>16107</v>
      </c>
      <c r="C16086" s="5" t="s">
        <v>29</v>
      </c>
      <c r="D16086" s="5" t="s">
        <v>28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29</v>
      </c>
      <c r="T16086" s="5" t="s">
        <v>28</v>
      </c>
      <c r="U16086" s="5" t="s">
        <v>28</v>
      </c>
      <c r="V16086" s="5"/>
    </row>
    <row r="16087" spans="1:22" x14ac:dyDescent="0.25">
      <c r="A16087" s="5">
        <f>16080</f>
      </c>
      <c r="B16087" s="5" t="s">
        <v>16108</v>
      </c>
      <c r="C16087" s="5" t="s">
        <v>29</v>
      </c>
      <c r="D16087" s="5" t="s">
        <v>28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29</v>
      </c>
      <c r="T16087" s="5" t="s">
        <v>28</v>
      </c>
      <c r="U16087" s="5" t="s">
        <v>28</v>
      </c>
      <c r="V16087" s="5"/>
    </row>
    <row r="16088" spans="1:22" x14ac:dyDescent="0.25">
      <c r="A16088" s="5">
        <f>16081</f>
      </c>
      <c r="B16088" s="5" t="s">
        <v>16109</v>
      </c>
      <c r="C16088" s="5" t="s">
        <v>29</v>
      </c>
      <c r="D16088" s="5" t="s">
        <v>28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29</v>
      </c>
      <c r="T16088" s="5" t="s">
        <v>28</v>
      </c>
      <c r="U16088" s="5" t="s">
        <v>28</v>
      </c>
      <c r="V16088" s="5"/>
    </row>
    <row r="16089" spans="1:22" x14ac:dyDescent="0.25">
      <c r="A16089" s="5">
        <f>16082</f>
      </c>
      <c r="B16089" s="5" t="s">
        <v>16110</v>
      </c>
      <c r="C16089" s="5" t="s">
        <v>29</v>
      </c>
      <c r="D16089" s="5" t="s">
        <v>28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29</v>
      </c>
      <c r="T16089" s="5" t="s">
        <v>28</v>
      </c>
      <c r="U16089" s="5" t="s">
        <v>28</v>
      </c>
      <c r="V16089" s="5"/>
    </row>
    <row r="16090" spans="1:22" x14ac:dyDescent="0.25">
      <c r="A16090" s="5">
        <f>16083</f>
      </c>
      <c r="B16090" s="5" t="s">
        <v>16111</v>
      </c>
      <c r="C16090" s="5" t="s">
        <v>29</v>
      </c>
      <c r="D16090" s="5" t="s">
        <v>28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29</v>
      </c>
      <c r="T16090" s="5" t="s">
        <v>28</v>
      </c>
      <c r="U16090" s="5" t="s">
        <v>28</v>
      </c>
      <c r="V16090" s="5"/>
    </row>
    <row r="16091" spans="1:22" x14ac:dyDescent="0.25">
      <c r="A16091" s="5">
        <f>16084</f>
      </c>
      <c r="B16091" s="5" t="s">
        <v>16112</v>
      </c>
      <c r="C16091" s="5" t="s">
        <v>29</v>
      </c>
      <c r="D16091" s="5" t="s">
        <v>28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29</v>
      </c>
      <c r="T16091" s="5" t="s">
        <v>28</v>
      </c>
      <c r="U16091" s="5" t="s">
        <v>28</v>
      </c>
      <c r="V16091" s="5"/>
    </row>
    <row r="16092" spans="1:22" x14ac:dyDescent="0.25">
      <c r="A16092" s="5">
        <f>16085</f>
      </c>
      <c r="B16092" s="5" t="s">
        <v>16113</v>
      </c>
      <c r="C16092" s="5" t="s">
        <v>29</v>
      </c>
      <c r="D16092" s="5" t="s">
        <v>28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29</v>
      </c>
      <c r="T16092" s="5" t="s">
        <v>28</v>
      </c>
      <c r="U16092" s="5" t="s">
        <v>28</v>
      </c>
      <c r="V16092" s="5"/>
    </row>
    <row r="16093" spans="1:22" x14ac:dyDescent="0.25">
      <c r="A16093" s="5">
        <f>16086</f>
      </c>
      <c r="B16093" s="5" t="s">
        <v>16114</v>
      </c>
      <c r="C16093" s="5" t="s">
        <v>29</v>
      </c>
      <c r="D16093" s="5" t="s">
        <v>28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29</v>
      </c>
      <c r="T16093" s="5" t="s">
        <v>28</v>
      </c>
      <c r="U16093" s="5" t="s">
        <v>28</v>
      </c>
      <c r="V16093" s="5"/>
    </row>
    <row r="16094" spans="1:22" x14ac:dyDescent="0.25">
      <c r="A16094" s="5">
        <f>16087</f>
      </c>
      <c r="B16094" s="5" t="s">
        <v>16115</v>
      </c>
      <c r="C16094" s="5" t="s">
        <v>29</v>
      </c>
      <c r="D16094" s="5" t="s">
        <v>28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29</v>
      </c>
      <c r="T16094" s="5" t="s">
        <v>28</v>
      </c>
      <c r="U16094" s="5" t="s">
        <v>28</v>
      </c>
      <c r="V16094" s="5"/>
    </row>
    <row r="16095" spans="1:22" x14ac:dyDescent="0.25">
      <c r="A16095" s="5">
        <f>16088</f>
      </c>
      <c r="B16095" s="5" t="s">
        <v>16116</v>
      </c>
      <c r="C16095" s="5" t="s">
        <v>29</v>
      </c>
      <c r="D16095" s="5" t="s">
        <v>28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29</v>
      </c>
      <c r="T16095" s="5" t="s">
        <v>28</v>
      </c>
      <c r="U16095" s="5" t="s">
        <v>28</v>
      </c>
      <c r="V16095" s="5"/>
    </row>
    <row r="16096" spans="1:22" x14ac:dyDescent="0.25">
      <c r="A16096" s="5">
        <f>16089</f>
      </c>
      <c r="B16096" s="5" t="s">
        <v>16117</v>
      </c>
      <c r="C16096" s="5" t="s">
        <v>29</v>
      </c>
      <c r="D16096" s="5" t="s">
        <v>28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29</v>
      </c>
      <c r="T16096" s="5" t="s">
        <v>28</v>
      </c>
      <c r="U16096" s="5" t="s">
        <v>28</v>
      </c>
      <c r="V16096" s="5"/>
    </row>
    <row r="16097" spans="1:22" x14ac:dyDescent="0.25">
      <c r="A16097" s="5">
        <f>16090</f>
      </c>
      <c r="B16097" s="5" t="s">
        <v>16118</v>
      </c>
      <c r="C16097" s="5" t="s">
        <v>29</v>
      </c>
      <c r="D16097" s="5" t="s">
        <v>28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29</v>
      </c>
      <c r="T16097" s="5" t="s">
        <v>28</v>
      </c>
      <c r="U16097" s="5" t="s">
        <v>28</v>
      </c>
      <c r="V16097" s="5"/>
    </row>
    <row r="16098" spans="1:22" x14ac:dyDescent="0.25">
      <c r="A16098" s="5">
        <f>16091</f>
      </c>
      <c r="B16098" s="5" t="s">
        <v>16119</v>
      </c>
      <c r="C16098" s="5" t="s">
        <v>29</v>
      </c>
      <c r="D16098" s="5" t="s">
        <v>28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29</v>
      </c>
      <c r="T16098" s="5" t="s">
        <v>28</v>
      </c>
      <c r="U16098" s="5" t="s">
        <v>28</v>
      </c>
      <c r="V16098" s="5"/>
    </row>
    <row r="16099" spans="1:22" x14ac:dyDescent="0.25">
      <c r="A16099" s="5">
        <f>16092</f>
      </c>
      <c r="B16099" s="5" t="s">
        <v>16120</v>
      </c>
      <c r="C16099" s="5" t="s">
        <v>29</v>
      </c>
      <c r="D16099" s="5" t="s">
        <v>28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29</v>
      </c>
      <c r="T16099" s="5" t="s">
        <v>28</v>
      </c>
      <c r="U16099" s="5" t="s">
        <v>28</v>
      </c>
      <c r="V16099" s="5"/>
    </row>
    <row r="16100" spans="1:22" x14ac:dyDescent="0.25">
      <c r="A16100" s="5">
        <f>16093</f>
      </c>
      <c r="B16100" s="5" t="s">
        <v>16121</v>
      </c>
      <c r="C16100" s="5" t="s">
        <v>29</v>
      </c>
      <c r="D16100" s="5" t="s">
        <v>28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29</v>
      </c>
      <c r="T16100" s="5" t="s">
        <v>28</v>
      </c>
      <c r="U16100" s="5" t="s">
        <v>28</v>
      </c>
      <c r="V16100" s="5"/>
    </row>
    <row r="16101" spans="1:22" x14ac:dyDescent="0.25">
      <c r="A16101" s="5">
        <f>16094</f>
      </c>
      <c r="B16101" s="5" t="s">
        <v>16122</v>
      </c>
      <c r="C16101" s="5" t="s">
        <v>29</v>
      </c>
      <c r="D16101" s="5" t="s">
        <v>28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29</v>
      </c>
      <c r="T16101" s="5" t="s">
        <v>28</v>
      </c>
      <c r="U16101" s="5" t="s">
        <v>28</v>
      </c>
      <c r="V16101" s="5"/>
    </row>
    <row r="16102" spans="1:22" x14ac:dyDescent="0.25">
      <c r="A16102" s="5">
        <f>16095</f>
      </c>
      <c r="B16102" s="5" t="s">
        <v>16123</v>
      </c>
      <c r="C16102" s="5" t="s">
        <v>29</v>
      </c>
      <c r="D16102" s="5" t="s">
        <v>28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29</v>
      </c>
      <c r="T16102" s="5" t="s">
        <v>28</v>
      </c>
      <c r="U16102" s="5" t="s">
        <v>28</v>
      </c>
      <c r="V16102" s="5"/>
    </row>
    <row r="16103" spans="1:22" x14ac:dyDescent="0.25">
      <c r="A16103" s="5">
        <f>16096</f>
      </c>
      <c r="B16103" s="5" t="s">
        <v>16124</v>
      </c>
      <c r="C16103" s="5" t="s">
        <v>29</v>
      </c>
      <c r="D16103" s="5" t="s">
        <v>28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29</v>
      </c>
      <c r="T16103" s="5" t="s">
        <v>28</v>
      </c>
      <c r="U16103" s="5" t="s">
        <v>28</v>
      </c>
      <c r="V16103" s="5"/>
    </row>
    <row r="16104" spans="1:22" x14ac:dyDescent="0.25">
      <c r="A16104" s="5">
        <f>16097</f>
      </c>
      <c r="B16104" s="5" t="s">
        <v>16125</v>
      </c>
      <c r="C16104" s="5" t="s">
        <v>29</v>
      </c>
      <c r="D16104" s="5" t="s">
        <v>28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29</v>
      </c>
      <c r="T16104" s="5" t="s">
        <v>28</v>
      </c>
      <c r="U16104" s="5" t="s">
        <v>28</v>
      </c>
      <c r="V16104" s="5"/>
    </row>
    <row r="16105" spans="1:22" x14ac:dyDescent="0.25">
      <c r="A16105" s="5">
        <f>16098</f>
      </c>
      <c r="B16105" s="5" t="s">
        <v>16126</v>
      </c>
      <c r="C16105" s="5" t="s">
        <v>29</v>
      </c>
      <c r="D16105" s="5" t="s">
        <v>28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29</v>
      </c>
      <c r="T16105" s="5" t="s">
        <v>28</v>
      </c>
      <c r="U16105" s="5" t="s">
        <v>28</v>
      </c>
      <c r="V16105" s="5"/>
    </row>
    <row r="16106" spans="1:22" x14ac:dyDescent="0.25">
      <c r="A16106" s="5">
        <f>16099</f>
      </c>
      <c r="B16106" s="5" t="s">
        <v>16127</v>
      </c>
      <c r="C16106" s="5" t="s">
        <v>29</v>
      </c>
      <c r="D16106" s="5" t="s">
        <v>28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29</v>
      </c>
      <c r="T16106" s="5" t="s">
        <v>28</v>
      </c>
      <c r="U16106" s="5" t="s">
        <v>28</v>
      </c>
      <c r="V16106" s="5"/>
    </row>
    <row r="16107" spans="1:22" x14ac:dyDescent="0.25">
      <c r="A16107" s="5">
        <f>16100</f>
      </c>
      <c r="B16107" s="5" t="s">
        <v>16128</v>
      </c>
      <c r="C16107" s="5" t="s">
        <v>29</v>
      </c>
      <c r="D16107" s="5" t="s">
        <v>28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29</v>
      </c>
      <c r="T16107" s="5" t="s">
        <v>28</v>
      </c>
      <c r="U16107" s="5" t="s">
        <v>28</v>
      </c>
      <c r="V16107" s="5"/>
    </row>
    <row r="16108" spans="1:22" x14ac:dyDescent="0.25">
      <c r="A16108" s="5">
        <f>16101</f>
      </c>
      <c r="B16108" s="5" t="s">
        <v>16129</v>
      </c>
      <c r="C16108" s="5" t="s">
        <v>29</v>
      </c>
      <c r="D16108" s="5" t="s">
        <v>28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29</v>
      </c>
      <c r="T16108" s="5" t="s">
        <v>28</v>
      </c>
      <c r="U16108" s="5" t="s">
        <v>28</v>
      </c>
      <c r="V16108" s="5"/>
    </row>
    <row r="16109" spans="1:22" x14ac:dyDescent="0.25">
      <c r="A16109" s="5">
        <f>16102</f>
      </c>
      <c r="B16109" s="5" t="s">
        <v>16130</v>
      </c>
      <c r="C16109" s="5" t="s">
        <v>29</v>
      </c>
      <c r="D16109" s="5" t="s">
        <v>28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29</v>
      </c>
      <c r="T16109" s="5" t="s">
        <v>28</v>
      </c>
      <c r="U16109" s="5" t="s">
        <v>28</v>
      </c>
      <c r="V16109" s="5"/>
    </row>
    <row r="16110" spans="1:22" x14ac:dyDescent="0.25">
      <c r="A16110" s="5">
        <f>16103</f>
      </c>
      <c r="B16110" s="5" t="s">
        <v>16131</v>
      </c>
      <c r="C16110" s="5" t="s">
        <v>29</v>
      </c>
      <c r="D16110" s="5" t="s">
        <v>28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29</v>
      </c>
      <c r="T16110" s="5" t="s">
        <v>28</v>
      </c>
      <c r="U16110" s="5" t="s">
        <v>28</v>
      </c>
      <c r="V16110" s="5"/>
    </row>
    <row r="16111" spans="1:22" x14ac:dyDescent="0.25">
      <c r="A16111" s="5">
        <f>16104</f>
      </c>
      <c r="B16111" s="5" t="s">
        <v>16132</v>
      </c>
      <c r="C16111" s="5" t="s">
        <v>29</v>
      </c>
      <c r="D16111" s="5" t="s">
        <v>28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29</v>
      </c>
      <c r="T16111" s="5" t="s">
        <v>28</v>
      </c>
      <c r="U16111" s="5" t="s">
        <v>28</v>
      </c>
      <c r="V16111" s="5"/>
    </row>
    <row r="16112" spans="1:22" x14ac:dyDescent="0.25">
      <c r="A16112" s="5">
        <f>16105</f>
      </c>
      <c r="B16112" s="5" t="s">
        <v>16133</v>
      </c>
      <c r="C16112" s="5" t="s">
        <v>29</v>
      </c>
      <c r="D16112" s="5" t="s">
        <v>28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29</v>
      </c>
      <c r="T16112" s="5" t="s">
        <v>28</v>
      </c>
      <c r="U16112" s="5" t="s">
        <v>28</v>
      </c>
      <c r="V16112" s="5"/>
    </row>
    <row r="16113" spans="1:22" x14ac:dyDescent="0.25">
      <c r="A16113" s="5">
        <f>16106</f>
      </c>
      <c r="B16113" s="5" t="s">
        <v>16134</v>
      </c>
      <c r="C16113" s="5" t="s">
        <v>29</v>
      </c>
      <c r="D16113" s="5" t="s">
        <v>28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29</v>
      </c>
      <c r="T16113" s="5" t="s">
        <v>28</v>
      </c>
      <c r="U16113" s="5" t="s">
        <v>28</v>
      </c>
      <c r="V16113" s="5"/>
    </row>
    <row r="16114" spans="1:22" x14ac:dyDescent="0.25">
      <c r="A16114" s="5">
        <f>16107</f>
      </c>
      <c r="B16114" s="5" t="s">
        <v>16135</v>
      </c>
      <c r="C16114" s="5" t="s">
        <v>29</v>
      </c>
      <c r="D16114" s="5" t="s">
        <v>28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29</v>
      </c>
      <c r="T16114" s="5" t="s">
        <v>28</v>
      </c>
      <c r="U16114" s="5" t="s">
        <v>28</v>
      </c>
      <c r="V16114" s="5"/>
    </row>
    <row r="16115" spans="1:22" x14ac:dyDescent="0.25">
      <c r="A16115" s="5">
        <f>16108</f>
      </c>
      <c r="B16115" s="5" t="s">
        <v>16136</v>
      </c>
      <c r="C16115" s="5" t="s">
        <v>29</v>
      </c>
      <c r="D16115" s="5" t="s">
        <v>28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29</v>
      </c>
      <c r="T16115" s="5" t="s">
        <v>28</v>
      </c>
      <c r="U16115" s="5" t="s">
        <v>28</v>
      </c>
      <c r="V16115" s="5"/>
    </row>
    <row r="16116" spans="1:22" x14ac:dyDescent="0.25">
      <c r="A16116" s="5">
        <f>16109</f>
      </c>
      <c r="B16116" s="5" t="s">
        <v>16137</v>
      </c>
      <c r="C16116" s="5" t="s">
        <v>29</v>
      </c>
      <c r="D16116" s="5" t="s">
        <v>28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29</v>
      </c>
      <c r="T16116" s="5" t="s">
        <v>28</v>
      </c>
      <c r="U16116" s="5" t="s">
        <v>28</v>
      </c>
      <c r="V16116" s="5"/>
    </row>
    <row r="16117" spans="1:22" x14ac:dyDescent="0.25">
      <c r="A16117" s="5">
        <f>16110</f>
      </c>
      <c r="B16117" s="5" t="s">
        <v>16138</v>
      </c>
      <c r="C16117" s="5" t="s">
        <v>29</v>
      </c>
      <c r="D16117" s="5" t="s">
        <v>28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29</v>
      </c>
      <c r="T16117" s="5" t="s">
        <v>28</v>
      </c>
      <c r="U16117" s="5" t="s">
        <v>28</v>
      </c>
      <c r="V16117" s="5"/>
    </row>
    <row r="16118" spans="1:22" x14ac:dyDescent="0.25">
      <c r="A16118" s="5">
        <f>16111</f>
      </c>
      <c r="B16118" s="5" t="s">
        <v>16139</v>
      </c>
      <c r="C16118" s="5" t="s">
        <v>29</v>
      </c>
      <c r="D16118" s="5" t="s">
        <v>28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29</v>
      </c>
      <c r="T16118" s="5" t="s">
        <v>28</v>
      </c>
      <c r="U16118" s="5" t="s">
        <v>28</v>
      </c>
      <c r="V16118" s="5"/>
    </row>
    <row r="16119" spans="1:22" x14ac:dyDescent="0.25">
      <c r="A16119" s="5">
        <f>16112</f>
      </c>
      <c r="B16119" s="5" t="s">
        <v>16140</v>
      </c>
      <c r="C16119" s="5" t="s">
        <v>29</v>
      </c>
      <c r="D16119" s="5" t="s">
        <v>28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29</v>
      </c>
      <c r="T16119" s="5" t="s">
        <v>28</v>
      </c>
      <c r="U16119" s="5" t="s">
        <v>28</v>
      </c>
      <c r="V16119" s="5"/>
    </row>
    <row r="16120" spans="1:22" x14ac:dyDescent="0.25">
      <c r="A16120" s="5">
        <f>16113</f>
      </c>
      <c r="B16120" s="5" t="s">
        <v>16141</v>
      </c>
      <c r="C16120" s="5" t="s">
        <v>29</v>
      </c>
      <c r="D16120" s="5" t="s">
        <v>28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29</v>
      </c>
      <c r="T16120" s="5" t="s">
        <v>28</v>
      </c>
      <c r="U16120" s="5" t="s">
        <v>28</v>
      </c>
      <c r="V16120" s="5"/>
    </row>
    <row r="16121" spans="1:22" x14ac:dyDescent="0.25">
      <c r="A16121" s="5">
        <f>16114</f>
      </c>
      <c r="B16121" s="5" t="s">
        <v>16142</v>
      </c>
      <c r="C16121" s="5" t="s">
        <v>29</v>
      </c>
      <c r="D16121" s="5" t="s">
        <v>28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29</v>
      </c>
      <c r="T16121" s="5" t="s">
        <v>28</v>
      </c>
      <c r="U16121" s="5" t="s">
        <v>28</v>
      </c>
      <c r="V16121" s="5"/>
    </row>
    <row r="16122" spans="1:22" x14ac:dyDescent="0.25">
      <c r="A16122" s="5">
        <f>16115</f>
      </c>
      <c r="B16122" s="5" t="s">
        <v>16143</v>
      </c>
      <c r="C16122" s="5" t="s">
        <v>29</v>
      </c>
      <c r="D16122" s="5" t="s">
        <v>28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29</v>
      </c>
      <c r="T16122" s="5" t="s">
        <v>28</v>
      </c>
      <c r="U16122" s="5" t="s">
        <v>28</v>
      </c>
      <c r="V16122" s="5"/>
    </row>
    <row r="16123" spans="1:22" x14ac:dyDescent="0.25">
      <c r="A16123" s="5">
        <f>16116</f>
      </c>
      <c r="B16123" s="5" t="s">
        <v>16144</v>
      </c>
      <c r="C16123" s="5" t="s">
        <v>29</v>
      </c>
      <c r="D16123" s="5" t="s">
        <v>28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29</v>
      </c>
      <c r="T16123" s="5" t="s">
        <v>28</v>
      </c>
      <c r="U16123" s="5" t="s">
        <v>28</v>
      </c>
      <c r="V16123" s="5"/>
    </row>
    <row r="16124" spans="1:22" x14ac:dyDescent="0.25">
      <c r="A16124" s="5">
        <f>16117</f>
      </c>
      <c r="B16124" s="5" t="s">
        <v>16145</v>
      </c>
      <c r="C16124" s="5" t="s">
        <v>29</v>
      </c>
      <c r="D16124" s="5" t="s">
        <v>28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29</v>
      </c>
      <c r="T16124" s="5" t="s">
        <v>28</v>
      </c>
      <c r="U16124" s="5" t="s">
        <v>28</v>
      </c>
      <c r="V16124" s="5"/>
    </row>
    <row r="16125" spans="1:22" x14ac:dyDescent="0.25">
      <c r="A16125" s="5">
        <f>16118</f>
      </c>
      <c r="B16125" s="5" t="s">
        <v>16146</v>
      </c>
      <c r="C16125" s="5" t="s">
        <v>29</v>
      </c>
      <c r="D16125" s="5" t="s">
        <v>28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29</v>
      </c>
      <c r="T16125" s="5" t="s">
        <v>28</v>
      </c>
      <c r="U16125" s="5" t="s">
        <v>28</v>
      </c>
      <c r="V16125" s="5"/>
    </row>
    <row r="16126" spans="1:22" x14ac:dyDescent="0.25">
      <c r="A16126" s="5">
        <f>16119</f>
      </c>
      <c r="B16126" s="5" t="s">
        <v>16147</v>
      </c>
      <c r="C16126" s="5" t="s">
        <v>29</v>
      </c>
      <c r="D16126" s="5" t="s">
        <v>28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29</v>
      </c>
      <c r="T16126" s="5" t="s">
        <v>28</v>
      </c>
      <c r="U16126" s="5" t="s">
        <v>28</v>
      </c>
      <c r="V16126" s="5"/>
    </row>
    <row r="16127" spans="1:22" x14ac:dyDescent="0.25">
      <c r="A16127" s="5">
        <f>16120</f>
      </c>
      <c r="B16127" s="5" t="s">
        <v>16148</v>
      </c>
      <c r="C16127" s="5" t="s">
        <v>29</v>
      </c>
      <c r="D16127" s="5" t="s">
        <v>28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29</v>
      </c>
      <c r="T16127" s="5" t="s">
        <v>28</v>
      </c>
      <c r="U16127" s="5" t="s">
        <v>28</v>
      </c>
      <c r="V16127" s="5"/>
    </row>
    <row r="16128" spans="1:22" x14ac:dyDescent="0.25">
      <c r="A16128" s="5">
        <f>16121</f>
      </c>
      <c r="B16128" s="5" t="s">
        <v>16149</v>
      </c>
      <c r="C16128" s="5" t="s">
        <v>29</v>
      </c>
      <c r="D16128" s="5" t="s">
        <v>28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29</v>
      </c>
      <c r="T16128" s="5" t="s">
        <v>28</v>
      </c>
      <c r="U16128" s="5" t="s">
        <v>28</v>
      </c>
      <c r="V16128" s="5"/>
    </row>
    <row r="16129" spans="1:22" x14ac:dyDescent="0.25">
      <c r="A16129" s="5">
        <f>16122</f>
      </c>
      <c r="B16129" s="5" t="s">
        <v>16150</v>
      </c>
      <c r="C16129" s="5" t="s">
        <v>29</v>
      </c>
      <c r="D16129" s="5" t="s">
        <v>28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29</v>
      </c>
      <c r="T16129" s="5" t="s">
        <v>28</v>
      </c>
      <c r="U16129" s="5" t="s">
        <v>28</v>
      </c>
      <c r="V16129" s="5"/>
    </row>
    <row r="16130" spans="1:22" x14ac:dyDescent="0.25">
      <c r="A16130" s="5">
        <f>16123</f>
      </c>
      <c r="B16130" s="5" t="s">
        <v>16151</v>
      </c>
      <c r="C16130" s="5" t="s">
        <v>29</v>
      </c>
      <c r="D16130" s="5" t="s">
        <v>28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29</v>
      </c>
      <c r="T16130" s="5" t="s">
        <v>28</v>
      </c>
      <c r="U16130" s="5" t="s">
        <v>28</v>
      </c>
      <c r="V16130" s="5"/>
    </row>
    <row r="16131" spans="1:22" x14ac:dyDescent="0.25">
      <c r="A16131" s="5">
        <f>16124</f>
      </c>
      <c r="B16131" s="5" t="s">
        <v>16152</v>
      </c>
      <c r="C16131" s="5" t="s">
        <v>29</v>
      </c>
      <c r="D16131" s="5" t="s">
        <v>28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29</v>
      </c>
      <c r="T16131" s="5" t="s">
        <v>28</v>
      </c>
      <c r="U16131" s="5" t="s">
        <v>28</v>
      </c>
      <c r="V16131" s="5"/>
    </row>
    <row r="16132" spans="1:22" x14ac:dyDescent="0.25">
      <c r="A16132" s="5">
        <f>16125</f>
      </c>
      <c r="B16132" s="5" t="s">
        <v>16153</v>
      </c>
      <c r="C16132" s="5" t="s">
        <v>29</v>
      </c>
      <c r="D16132" s="5" t="s">
        <v>28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29</v>
      </c>
      <c r="T16132" s="5" t="s">
        <v>28</v>
      </c>
      <c r="U16132" s="5" t="s">
        <v>28</v>
      </c>
      <c r="V16132" s="5"/>
    </row>
    <row r="16133" spans="1:22" x14ac:dyDescent="0.25">
      <c r="A16133" s="5">
        <f>16126</f>
      </c>
      <c r="B16133" s="5" t="s">
        <v>16154</v>
      </c>
      <c r="C16133" s="5" t="s">
        <v>29</v>
      </c>
      <c r="D16133" s="5" t="s">
        <v>28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29</v>
      </c>
      <c r="T16133" s="5" t="s">
        <v>28</v>
      </c>
      <c r="U16133" s="5" t="s">
        <v>28</v>
      </c>
      <c r="V16133" s="5"/>
    </row>
    <row r="16134" spans="1:22" x14ac:dyDescent="0.25">
      <c r="A16134" s="5">
        <f>16127</f>
      </c>
      <c r="B16134" s="5" t="s">
        <v>16155</v>
      </c>
      <c r="C16134" s="5" t="s">
        <v>29</v>
      </c>
      <c r="D16134" s="5" t="s">
        <v>28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29</v>
      </c>
      <c r="T16134" s="5" t="s">
        <v>28</v>
      </c>
      <c r="U16134" s="5" t="s">
        <v>28</v>
      </c>
      <c r="V16134" s="5"/>
    </row>
    <row r="16135" spans="1:22" x14ac:dyDescent="0.25">
      <c r="A16135" s="5">
        <f>16128</f>
      </c>
      <c r="B16135" s="5" t="s">
        <v>16156</v>
      </c>
      <c r="C16135" s="5" t="s">
        <v>29</v>
      </c>
      <c r="D16135" s="5" t="s">
        <v>28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29</v>
      </c>
      <c r="T16135" s="5" t="s">
        <v>28</v>
      </c>
      <c r="U16135" s="5" t="s">
        <v>28</v>
      </c>
      <c r="V16135" s="5"/>
    </row>
    <row r="16136" spans="1:22" x14ac:dyDescent="0.25">
      <c r="A16136" s="5">
        <f>16129</f>
      </c>
      <c r="B16136" s="5" t="s">
        <v>16157</v>
      </c>
      <c r="C16136" s="5" t="s">
        <v>29</v>
      </c>
      <c r="D16136" s="5" t="s">
        <v>28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29</v>
      </c>
      <c r="T16136" s="5" t="s">
        <v>28</v>
      </c>
      <c r="U16136" s="5" t="s">
        <v>28</v>
      </c>
      <c r="V16136" s="5"/>
    </row>
    <row r="16137" spans="1:22" x14ac:dyDescent="0.25">
      <c r="A16137" s="5">
        <f>16130</f>
      </c>
      <c r="B16137" s="5" t="s">
        <v>16158</v>
      </c>
      <c r="C16137" s="5" t="s">
        <v>29</v>
      </c>
      <c r="D16137" s="5" t="s">
        <v>28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29</v>
      </c>
      <c r="T16137" s="5" t="s">
        <v>28</v>
      </c>
      <c r="U16137" s="5" t="s">
        <v>28</v>
      </c>
      <c r="V16137" s="5"/>
    </row>
    <row r="16138" spans="1:22" x14ac:dyDescent="0.25">
      <c r="A16138" s="5">
        <f>16131</f>
      </c>
      <c r="B16138" s="5" t="s">
        <v>16159</v>
      </c>
      <c r="C16138" s="5" t="s">
        <v>29</v>
      </c>
      <c r="D16138" s="5" t="s">
        <v>28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29</v>
      </c>
      <c r="T16138" s="5" t="s">
        <v>28</v>
      </c>
      <c r="U16138" s="5" t="s">
        <v>28</v>
      </c>
      <c r="V16138" s="5"/>
    </row>
    <row r="16139" spans="1:22" x14ac:dyDescent="0.25">
      <c r="A16139" s="5">
        <f>16132</f>
      </c>
      <c r="B16139" s="5" t="s">
        <v>16160</v>
      </c>
      <c r="C16139" s="5" t="s">
        <v>29</v>
      </c>
      <c r="D16139" s="5" t="s">
        <v>28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29</v>
      </c>
      <c r="T16139" s="5" t="s">
        <v>28</v>
      </c>
      <c r="U16139" s="5" t="s">
        <v>28</v>
      </c>
      <c r="V16139" s="5"/>
    </row>
    <row r="16140" spans="1:22" x14ac:dyDescent="0.25">
      <c r="A16140" s="5">
        <f>16133</f>
      </c>
      <c r="B16140" s="5" t="s">
        <v>16161</v>
      </c>
      <c r="C16140" s="5" t="s">
        <v>29</v>
      </c>
      <c r="D16140" s="5" t="s">
        <v>28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29</v>
      </c>
      <c r="T16140" s="5" t="s">
        <v>28</v>
      </c>
      <c r="U16140" s="5" t="s">
        <v>28</v>
      </c>
      <c r="V16140" s="5"/>
    </row>
    <row r="16141" spans="1:22" x14ac:dyDescent="0.25">
      <c r="A16141" s="5">
        <f>16134</f>
      </c>
      <c r="B16141" s="5" t="s">
        <v>16162</v>
      </c>
      <c r="C16141" s="5" t="s">
        <v>29</v>
      </c>
      <c r="D16141" s="5" t="s">
        <v>28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29</v>
      </c>
      <c r="T16141" s="5" t="s">
        <v>28</v>
      </c>
      <c r="U16141" s="5" t="s">
        <v>28</v>
      </c>
      <c r="V16141" s="5"/>
    </row>
    <row r="16142" spans="1:22" x14ac:dyDescent="0.25">
      <c r="A16142" s="5">
        <f>16135</f>
      </c>
      <c r="B16142" s="5" t="s">
        <v>16163</v>
      </c>
      <c r="C16142" s="5" t="s">
        <v>29</v>
      </c>
      <c r="D16142" s="5" t="s">
        <v>28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29</v>
      </c>
      <c r="T16142" s="5" t="s">
        <v>28</v>
      </c>
      <c r="U16142" s="5" t="s">
        <v>28</v>
      </c>
      <c r="V16142" s="5"/>
    </row>
    <row r="16143" spans="1:22" x14ac:dyDescent="0.25">
      <c r="A16143" s="5">
        <f>16136</f>
      </c>
      <c r="B16143" s="5" t="s">
        <v>16164</v>
      </c>
      <c r="C16143" s="5" t="s">
        <v>29</v>
      </c>
      <c r="D16143" s="5" t="s">
        <v>28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29</v>
      </c>
      <c r="T16143" s="5" t="s">
        <v>28</v>
      </c>
      <c r="U16143" s="5" t="s">
        <v>28</v>
      </c>
      <c r="V16143" s="5"/>
    </row>
    <row r="16144" spans="1:22" x14ac:dyDescent="0.25">
      <c r="A16144" s="5">
        <f>16137</f>
      </c>
      <c r="B16144" s="5" t="s">
        <v>16165</v>
      </c>
      <c r="C16144" s="5" t="s">
        <v>29</v>
      </c>
      <c r="D16144" s="5" t="s">
        <v>28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29</v>
      </c>
      <c r="T16144" s="5" t="s">
        <v>28</v>
      </c>
      <c r="U16144" s="5" t="s">
        <v>28</v>
      </c>
      <c r="V16144" s="5"/>
    </row>
    <row r="16145" spans="1:22" x14ac:dyDescent="0.25">
      <c r="A16145" s="5">
        <f>16138</f>
      </c>
      <c r="B16145" s="5" t="s">
        <v>16166</v>
      </c>
      <c r="C16145" s="5" t="s">
        <v>29</v>
      </c>
      <c r="D16145" s="5" t="s">
        <v>28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29</v>
      </c>
      <c r="T16145" s="5" t="s">
        <v>28</v>
      </c>
      <c r="U16145" s="5" t="s">
        <v>28</v>
      </c>
      <c r="V16145" s="5"/>
    </row>
    <row r="16146" spans="1:22" x14ac:dyDescent="0.25">
      <c r="A16146" s="5">
        <f>16139</f>
      </c>
      <c r="B16146" s="5" t="s">
        <v>16167</v>
      </c>
      <c r="C16146" s="5" t="s">
        <v>29</v>
      </c>
      <c r="D16146" s="5" t="s">
        <v>28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29</v>
      </c>
      <c r="T16146" s="5" t="s">
        <v>28</v>
      </c>
      <c r="U16146" s="5" t="s">
        <v>28</v>
      </c>
      <c r="V16146" s="5"/>
    </row>
    <row r="16147" spans="1:22" x14ac:dyDescent="0.25">
      <c r="A16147" s="5">
        <f>16140</f>
      </c>
      <c r="B16147" s="5" t="s">
        <v>16168</v>
      </c>
      <c r="C16147" s="5" t="s">
        <v>29</v>
      </c>
      <c r="D16147" s="5" t="s">
        <v>28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29</v>
      </c>
      <c r="T16147" s="5" t="s">
        <v>28</v>
      </c>
      <c r="U16147" s="5" t="s">
        <v>28</v>
      </c>
      <c r="V16147" s="5"/>
    </row>
    <row r="16148" spans="1:22" x14ac:dyDescent="0.25">
      <c r="A16148" s="5">
        <f>16141</f>
      </c>
      <c r="B16148" s="5" t="s">
        <v>16169</v>
      </c>
      <c r="C16148" s="5" t="s">
        <v>29</v>
      </c>
      <c r="D16148" s="5" t="s">
        <v>28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29</v>
      </c>
      <c r="T16148" s="5" t="s">
        <v>28</v>
      </c>
      <c r="U16148" s="5" t="s">
        <v>28</v>
      </c>
      <c r="V16148" s="5"/>
    </row>
    <row r="16149" spans="1:22" x14ac:dyDescent="0.25">
      <c r="A16149" s="5">
        <f>16142</f>
      </c>
      <c r="B16149" s="5" t="s">
        <v>16170</v>
      </c>
      <c r="C16149" s="5" t="s">
        <v>29</v>
      </c>
      <c r="D16149" s="5" t="s">
        <v>28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29</v>
      </c>
      <c r="T16149" s="5" t="s">
        <v>28</v>
      </c>
      <c r="U16149" s="5" t="s">
        <v>28</v>
      </c>
      <c r="V16149" s="5"/>
    </row>
    <row r="16150" spans="1:22" x14ac:dyDescent="0.25">
      <c r="A16150" s="5">
        <f>16143</f>
      </c>
      <c r="B16150" s="5" t="s">
        <v>16171</v>
      </c>
      <c r="C16150" s="5" t="s">
        <v>29</v>
      </c>
      <c r="D16150" s="5" t="s">
        <v>28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29</v>
      </c>
      <c r="T16150" s="5" t="s">
        <v>28</v>
      </c>
      <c r="U16150" s="5" t="s">
        <v>28</v>
      </c>
      <c r="V16150" s="5"/>
    </row>
    <row r="16151" spans="1:22" x14ac:dyDescent="0.25">
      <c r="A16151" s="5">
        <f>16144</f>
      </c>
      <c r="B16151" s="5" t="s">
        <v>16172</v>
      </c>
      <c r="C16151" s="5" t="s">
        <v>29</v>
      </c>
      <c r="D16151" s="5" t="s">
        <v>28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29</v>
      </c>
      <c r="T16151" s="5" t="s">
        <v>28</v>
      </c>
      <c r="U16151" s="5" t="s">
        <v>28</v>
      </c>
      <c r="V16151" s="5"/>
    </row>
    <row r="16152" spans="1:22" x14ac:dyDescent="0.25">
      <c r="A16152" s="5">
        <f>16145</f>
      </c>
      <c r="B16152" s="5" t="s">
        <v>16173</v>
      </c>
      <c r="C16152" s="5" t="s">
        <v>29</v>
      </c>
      <c r="D16152" s="5" t="s">
        <v>28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29</v>
      </c>
      <c r="T16152" s="5" t="s">
        <v>28</v>
      </c>
      <c r="U16152" s="5" t="s">
        <v>28</v>
      </c>
      <c r="V16152" s="5"/>
    </row>
    <row r="16153" spans="1:22" x14ac:dyDescent="0.25">
      <c r="A16153" s="5">
        <f>16146</f>
      </c>
      <c r="B16153" s="5" t="s">
        <v>16174</v>
      </c>
      <c r="C16153" s="5" t="s">
        <v>29</v>
      </c>
      <c r="D16153" s="5" t="s">
        <v>28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29</v>
      </c>
      <c r="T16153" s="5" t="s">
        <v>28</v>
      </c>
      <c r="U16153" s="5" t="s">
        <v>28</v>
      </c>
      <c r="V16153" s="5"/>
    </row>
    <row r="16154" spans="1:22" x14ac:dyDescent="0.25">
      <c r="A16154" s="5">
        <f>16147</f>
      </c>
      <c r="B16154" s="5" t="s">
        <v>16175</v>
      </c>
      <c r="C16154" s="5" t="s">
        <v>29</v>
      </c>
      <c r="D16154" s="5" t="s">
        <v>28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29</v>
      </c>
      <c r="T16154" s="5" t="s">
        <v>28</v>
      </c>
      <c r="U16154" s="5" t="s">
        <v>28</v>
      </c>
      <c r="V16154" s="5"/>
    </row>
    <row r="16155" spans="1:22" x14ac:dyDescent="0.25">
      <c r="A16155" s="5">
        <f>16148</f>
      </c>
      <c r="B16155" s="5" t="s">
        <v>16176</v>
      </c>
      <c r="C16155" s="5" t="s">
        <v>29</v>
      </c>
      <c r="D16155" s="5" t="s">
        <v>28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29</v>
      </c>
      <c r="T16155" s="5" t="s">
        <v>28</v>
      </c>
      <c r="U16155" s="5" t="s">
        <v>28</v>
      </c>
      <c r="V16155" s="5"/>
    </row>
    <row r="16156" spans="1:22" x14ac:dyDescent="0.25">
      <c r="A16156" s="5">
        <f>16149</f>
      </c>
      <c r="B16156" s="5" t="s">
        <v>16177</v>
      </c>
      <c r="C16156" s="5" t="s">
        <v>29</v>
      </c>
      <c r="D16156" s="5" t="s">
        <v>28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29</v>
      </c>
      <c r="T16156" s="5" t="s">
        <v>28</v>
      </c>
      <c r="U16156" s="5" t="s">
        <v>28</v>
      </c>
      <c r="V16156" s="5"/>
    </row>
    <row r="16157" spans="1:22" x14ac:dyDescent="0.25">
      <c r="A16157" s="5">
        <f>16150</f>
      </c>
      <c r="B16157" s="5" t="s">
        <v>16178</v>
      </c>
      <c r="C16157" s="5" t="s">
        <v>29</v>
      </c>
      <c r="D16157" s="5" t="s">
        <v>28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29</v>
      </c>
      <c r="T16157" s="5" t="s">
        <v>28</v>
      </c>
      <c r="U16157" s="5" t="s">
        <v>28</v>
      </c>
      <c r="V16157" s="5"/>
    </row>
    <row r="16158" spans="1:22" x14ac:dyDescent="0.25">
      <c r="A16158" s="5">
        <f>16151</f>
      </c>
      <c r="B16158" s="5" t="s">
        <v>16179</v>
      </c>
      <c r="C16158" s="5" t="s">
        <v>29</v>
      </c>
      <c r="D16158" s="5" t="s">
        <v>28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29</v>
      </c>
      <c r="T16158" s="5" t="s">
        <v>28</v>
      </c>
      <c r="U16158" s="5" t="s">
        <v>28</v>
      </c>
      <c r="V16158" s="5"/>
    </row>
    <row r="16159" spans="1:22" x14ac:dyDescent="0.25">
      <c r="A16159" s="5">
        <f>16152</f>
      </c>
      <c r="B16159" s="5" t="s">
        <v>16180</v>
      </c>
      <c r="C16159" s="5" t="s">
        <v>29</v>
      </c>
      <c r="D16159" s="5" t="s">
        <v>28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29</v>
      </c>
      <c r="T16159" s="5" t="s">
        <v>28</v>
      </c>
      <c r="U16159" s="5" t="s">
        <v>28</v>
      </c>
      <c r="V16159" s="5"/>
    </row>
    <row r="16160" spans="1:22" x14ac:dyDescent="0.25">
      <c r="A16160" s="5">
        <f>16153</f>
      </c>
      <c r="B16160" s="5" t="s">
        <v>16181</v>
      </c>
      <c r="C16160" s="5" t="s">
        <v>29</v>
      </c>
      <c r="D16160" s="5" t="s">
        <v>28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29</v>
      </c>
      <c r="T16160" s="5" t="s">
        <v>28</v>
      </c>
      <c r="U16160" s="5" t="s">
        <v>28</v>
      </c>
      <c r="V16160" s="5"/>
    </row>
    <row r="16161" spans="1:22" x14ac:dyDescent="0.25">
      <c r="A16161" s="5">
        <f>16154</f>
      </c>
      <c r="B16161" s="5" t="s">
        <v>16182</v>
      </c>
      <c r="C16161" s="5" t="s">
        <v>29</v>
      </c>
      <c r="D16161" s="5" t="s">
        <v>28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29</v>
      </c>
      <c r="T16161" s="5" t="s">
        <v>28</v>
      </c>
      <c r="U16161" s="5" t="s">
        <v>28</v>
      </c>
      <c r="V16161" s="5"/>
    </row>
    <row r="16162" spans="1:22" x14ac:dyDescent="0.25">
      <c r="A16162" s="5">
        <f>16155</f>
      </c>
      <c r="B16162" s="5" t="s">
        <v>16183</v>
      </c>
      <c r="C16162" s="5" t="s">
        <v>29</v>
      </c>
      <c r="D16162" s="5" t="s">
        <v>28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29</v>
      </c>
      <c r="T16162" s="5" t="s">
        <v>28</v>
      </c>
      <c r="U16162" s="5" t="s">
        <v>28</v>
      </c>
      <c r="V16162" s="5"/>
    </row>
    <row r="16163" spans="1:22" x14ac:dyDescent="0.25">
      <c r="A16163" s="5">
        <f>16156</f>
      </c>
      <c r="B16163" s="5" t="s">
        <v>16184</v>
      </c>
      <c r="C16163" s="5" t="s">
        <v>29</v>
      </c>
      <c r="D16163" s="5" t="s">
        <v>28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29</v>
      </c>
      <c r="T16163" s="5" t="s">
        <v>28</v>
      </c>
      <c r="U16163" s="5" t="s">
        <v>28</v>
      </c>
      <c r="V16163" s="5"/>
    </row>
    <row r="16164" spans="1:22" x14ac:dyDescent="0.25">
      <c r="A16164" s="5">
        <f>16157</f>
      </c>
      <c r="B16164" s="5" t="s">
        <v>16185</v>
      </c>
      <c r="C16164" s="5" t="s">
        <v>29</v>
      </c>
      <c r="D16164" s="5" t="s">
        <v>28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29</v>
      </c>
      <c r="T16164" s="5" t="s">
        <v>28</v>
      </c>
      <c r="U16164" s="5" t="s">
        <v>28</v>
      </c>
      <c r="V16164" s="5"/>
    </row>
    <row r="16165" spans="1:22" x14ac:dyDescent="0.25">
      <c r="A16165" s="5">
        <f>16158</f>
      </c>
      <c r="B16165" s="5" t="s">
        <v>16186</v>
      </c>
      <c r="C16165" s="5" t="s">
        <v>29</v>
      </c>
      <c r="D16165" s="5" t="s">
        <v>28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29</v>
      </c>
      <c r="T16165" s="5" t="s">
        <v>28</v>
      </c>
      <c r="U16165" s="5" t="s">
        <v>28</v>
      </c>
      <c r="V16165" s="5"/>
    </row>
    <row r="16166" spans="1:22" x14ac:dyDescent="0.25">
      <c r="A16166" s="5">
        <f>16159</f>
      </c>
      <c r="B16166" s="5" t="s">
        <v>16187</v>
      </c>
      <c r="C16166" s="5" t="s">
        <v>29</v>
      </c>
      <c r="D16166" s="5" t="s">
        <v>28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29</v>
      </c>
      <c r="T16166" s="5" t="s">
        <v>28</v>
      </c>
      <c r="U16166" s="5" t="s">
        <v>28</v>
      </c>
      <c r="V16166" s="5"/>
    </row>
    <row r="16167" spans="1:22" x14ac:dyDescent="0.25">
      <c r="A16167" s="5">
        <f>16160</f>
      </c>
      <c r="B16167" s="5" t="s">
        <v>16188</v>
      </c>
      <c r="C16167" s="5" t="s">
        <v>29</v>
      </c>
      <c r="D16167" s="5" t="s">
        <v>28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29</v>
      </c>
      <c r="T16167" s="5" t="s">
        <v>28</v>
      </c>
      <c r="U16167" s="5" t="s">
        <v>28</v>
      </c>
      <c r="V16167" s="5"/>
    </row>
    <row r="16168" spans="1:22" x14ac:dyDescent="0.25">
      <c r="A16168" s="5">
        <f>16161</f>
      </c>
      <c r="B16168" s="5" t="s">
        <v>16189</v>
      </c>
      <c r="C16168" s="5" t="s">
        <v>29</v>
      </c>
      <c r="D16168" s="5" t="s">
        <v>28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29</v>
      </c>
      <c r="T16168" s="5" t="s">
        <v>28</v>
      </c>
      <c r="U16168" s="5" t="s">
        <v>28</v>
      </c>
      <c r="V16168" s="5"/>
    </row>
    <row r="16169" spans="1:22" x14ac:dyDescent="0.25">
      <c r="A16169" s="5">
        <f>16162</f>
      </c>
      <c r="B16169" s="5" t="s">
        <v>16190</v>
      </c>
      <c r="C16169" s="5" t="s">
        <v>29</v>
      </c>
      <c r="D16169" s="5" t="s">
        <v>28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29</v>
      </c>
      <c r="T16169" s="5" t="s">
        <v>28</v>
      </c>
      <c r="U16169" s="5" t="s">
        <v>28</v>
      </c>
      <c r="V16169" s="5"/>
    </row>
    <row r="16170" spans="1:22" x14ac:dyDescent="0.25">
      <c r="A16170" s="5">
        <f>16163</f>
      </c>
      <c r="B16170" s="5" t="s">
        <v>16191</v>
      </c>
      <c r="C16170" s="5" t="s">
        <v>29</v>
      </c>
      <c r="D16170" s="5" t="s">
        <v>28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29</v>
      </c>
      <c r="T16170" s="5" t="s">
        <v>28</v>
      </c>
      <c r="U16170" s="5" t="s">
        <v>28</v>
      </c>
      <c r="V16170" s="5"/>
    </row>
    <row r="16171" spans="1:22" x14ac:dyDescent="0.25">
      <c r="A16171" s="5">
        <f>16164</f>
      </c>
      <c r="B16171" s="5" t="s">
        <v>16192</v>
      </c>
      <c r="C16171" s="5" t="s">
        <v>29</v>
      </c>
      <c r="D16171" s="5" t="s">
        <v>28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29</v>
      </c>
      <c r="T16171" s="5" t="s">
        <v>28</v>
      </c>
      <c r="U16171" s="5" t="s">
        <v>28</v>
      </c>
      <c r="V16171" s="5"/>
    </row>
    <row r="16172" spans="1:22" x14ac:dyDescent="0.25">
      <c r="A16172" s="5">
        <f>16165</f>
      </c>
      <c r="B16172" s="5" t="s">
        <v>16193</v>
      </c>
      <c r="C16172" s="5" t="s">
        <v>29</v>
      </c>
      <c r="D16172" s="5" t="s">
        <v>28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29</v>
      </c>
      <c r="T16172" s="5" t="s">
        <v>28</v>
      </c>
      <c r="U16172" s="5" t="s">
        <v>28</v>
      </c>
      <c r="V16172" s="5"/>
    </row>
    <row r="16173" spans="1:22" x14ac:dyDescent="0.25">
      <c r="A16173" s="5">
        <f>16166</f>
      </c>
      <c r="B16173" s="5" t="s">
        <v>16194</v>
      </c>
      <c r="C16173" s="5" t="s">
        <v>29</v>
      </c>
      <c r="D16173" s="5" t="s">
        <v>28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29</v>
      </c>
      <c r="T16173" s="5" t="s">
        <v>28</v>
      </c>
      <c r="U16173" s="5" t="s">
        <v>28</v>
      </c>
      <c r="V16173" s="5"/>
    </row>
    <row r="16174" spans="1:22" x14ac:dyDescent="0.25">
      <c r="A16174" s="5">
        <f>16167</f>
      </c>
      <c r="B16174" s="5" t="s">
        <v>16195</v>
      </c>
      <c r="C16174" s="5" t="s">
        <v>29</v>
      </c>
      <c r="D16174" s="5" t="s">
        <v>28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29</v>
      </c>
      <c r="T16174" s="5" t="s">
        <v>28</v>
      </c>
      <c r="U16174" s="5" t="s">
        <v>28</v>
      </c>
      <c r="V16174" s="5"/>
    </row>
    <row r="16175" spans="1:22" x14ac:dyDescent="0.25">
      <c r="A16175" s="5">
        <f>16168</f>
      </c>
      <c r="B16175" s="5" t="s">
        <v>16196</v>
      </c>
      <c r="C16175" s="5" t="s">
        <v>29</v>
      </c>
      <c r="D16175" s="5" t="s">
        <v>28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29</v>
      </c>
      <c r="T16175" s="5" t="s">
        <v>28</v>
      </c>
      <c r="U16175" s="5" t="s">
        <v>28</v>
      </c>
      <c r="V16175" s="5"/>
    </row>
    <row r="16176" spans="1:22" x14ac:dyDescent="0.25">
      <c r="A16176" s="5">
        <f>16169</f>
      </c>
      <c r="B16176" s="5" t="s">
        <v>16197</v>
      </c>
      <c r="C16176" s="5" t="s">
        <v>29</v>
      </c>
      <c r="D16176" s="5" t="s">
        <v>28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29</v>
      </c>
      <c r="T16176" s="5" t="s">
        <v>28</v>
      </c>
      <c r="U16176" s="5" t="s">
        <v>28</v>
      </c>
      <c r="V16176" s="5"/>
    </row>
    <row r="16177" spans="1:22" x14ac:dyDescent="0.25">
      <c r="A16177" s="5">
        <f>16170</f>
      </c>
      <c r="B16177" s="5" t="s">
        <v>16198</v>
      </c>
      <c r="C16177" s="5" t="s">
        <v>29</v>
      </c>
      <c r="D16177" s="5" t="s">
        <v>28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29</v>
      </c>
      <c r="T16177" s="5" t="s">
        <v>28</v>
      </c>
      <c r="U16177" s="5" t="s">
        <v>28</v>
      </c>
      <c r="V16177" s="5"/>
    </row>
    <row r="16178" spans="1:22" x14ac:dyDescent="0.25">
      <c r="A16178" s="5">
        <f>16171</f>
      </c>
      <c r="B16178" s="5" t="s">
        <v>16199</v>
      </c>
      <c r="C16178" s="5" t="s">
        <v>29</v>
      </c>
      <c r="D16178" s="5" t="s">
        <v>28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29</v>
      </c>
      <c r="T16178" s="5" t="s">
        <v>28</v>
      </c>
      <c r="U16178" s="5" t="s">
        <v>28</v>
      </c>
      <c r="V16178" s="5"/>
    </row>
    <row r="16179" spans="1:22" x14ac:dyDescent="0.25">
      <c r="A16179" s="5">
        <f>16172</f>
      </c>
      <c r="B16179" s="5" t="s">
        <v>16200</v>
      </c>
      <c r="C16179" s="5" t="s">
        <v>29</v>
      </c>
      <c r="D16179" s="5" t="s">
        <v>28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29</v>
      </c>
      <c r="T16179" s="5" t="s">
        <v>28</v>
      </c>
      <c r="U16179" s="5" t="s">
        <v>28</v>
      </c>
      <c r="V16179" s="5"/>
    </row>
    <row r="16180" spans="1:22" x14ac:dyDescent="0.25">
      <c r="A16180" s="5">
        <f>16173</f>
      </c>
      <c r="B16180" s="5" t="s">
        <v>16201</v>
      </c>
      <c r="C16180" s="5" t="s">
        <v>29</v>
      </c>
      <c r="D16180" s="5" t="s">
        <v>28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29</v>
      </c>
      <c r="T16180" s="5" t="s">
        <v>28</v>
      </c>
      <c r="U16180" s="5" t="s">
        <v>28</v>
      </c>
      <c r="V16180" s="5"/>
    </row>
    <row r="16181" spans="1:22" x14ac:dyDescent="0.25">
      <c r="A16181" s="5">
        <f>16174</f>
      </c>
      <c r="B16181" s="5" t="s">
        <v>16202</v>
      </c>
      <c r="C16181" s="5" t="s">
        <v>29</v>
      </c>
      <c r="D16181" s="5" t="s">
        <v>28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29</v>
      </c>
      <c r="T16181" s="5" t="s">
        <v>28</v>
      </c>
      <c r="U16181" s="5" t="s">
        <v>28</v>
      </c>
      <c r="V16181" s="5"/>
    </row>
    <row r="16182" spans="1:22" x14ac:dyDescent="0.25">
      <c r="A16182" s="5">
        <f>16175</f>
      </c>
      <c r="B16182" s="5" t="s">
        <v>16203</v>
      </c>
      <c r="C16182" s="5" t="s">
        <v>29</v>
      </c>
      <c r="D16182" s="5" t="s">
        <v>28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29</v>
      </c>
      <c r="T16182" s="5" t="s">
        <v>28</v>
      </c>
      <c r="U16182" s="5" t="s">
        <v>28</v>
      </c>
      <c r="V16182" s="5"/>
    </row>
    <row r="16183" spans="1:22" x14ac:dyDescent="0.25">
      <c r="A16183" s="5">
        <f>16176</f>
      </c>
      <c r="B16183" s="5" t="s">
        <v>16204</v>
      </c>
      <c r="C16183" s="5" t="s">
        <v>29</v>
      </c>
      <c r="D16183" s="5" t="s">
        <v>28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29</v>
      </c>
      <c r="T16183" s="5" t="s">
        <v>28</v>
      </c>
      <c r="U16183" s="5" t="s">
        <v>28</v>
      </c>
      <c r="V16183" s="5"/>
    </row>
    <row r="16184" spans="1:22" x14ac:dyDescent="0.25">
      <c r="A16184" s="5">
        <f>16177</f>
      </c>
      <c r="B16184" s="5" t="s">
        <v>16205</v>
      </c>
      <c r="C16184" s="5" t="s">
        <v>29</v>
      </c>
      <c r="D16184" s="5" t="s">
        <v>28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28</v>
      </c>
      <c r="T16184" s="5" t="s">
        <v>28</v>
      </c>
      <c r="U16184" s="5" t="s">
        <v>28</v>
      </c>
      <c r="V16184" s="5"/>
    </row>
    <row r="16185" spans="1:22" x14ac:dyDescent="0.25">
      <c r="A16185" s="5">
        <f>16178</f>
      </c>
      <c r="B16185" s="5" t="s">
        <v>16206</v>
      </c>
      <c r="C16185" s="5" t="s">
        <v>29</v>
      </c>
      <c r="D16185" s="5" t="s">
        <v>28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29</v>
      </c>
      <c r="T16185" s="5" t="s">
        <v>28</v>
      </c>
      <c r="U16185" s="5" t="s">
        <v>28</v>
      </c>
      <c r="V16185" s="5"/>
    </row>
    <row r="16186" spans="1:22" x14ac:dyDescent="0.25">
      <c r="A16186" s="5">
        <f>16179</f>
      </c>
      <c r="B16186" s="5" t="s">
        <v>16207</v>
      </c>
      <c r="C16186" s="5" t="s">
        <v>29</v>
      </c>
      <c r="D16186" s="5" t="s">
        <v>28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29</v>
      </c>
      <c r="T16186" s="5" t="s">
        <v>28</v>
      </c>
      <c r="U16186" s="5" t="s">
        <v>28</v>
      </c>
      <c r="V16186" s="5"/>
    </row>
    <row r="16187" spans="1:22" x14ac:dyDescent="0.25">
      <c r="A16187" s="5">
        <f>16180</f>
      </c>
      <c r="B16187" s="5" t="s">
        <v>16208</v>
      </c>
      <c r="C16187" s="5" t="s">
        <v>29</v>
      </c>
      <c r="D16187" s="5" t="s">
        <v>28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29</v>
      </c>
      <c r="T16187" s="5" t="s">
        <v>28</v>
      </c>
      <c r="U16187" s="5" t="s">
        <v>28</v>
      </c>
      <c r="V16187" s="5"/>
    </row>
    <row r="16188" spans="1:22" x14ac:dyDescent="0.25">
      <c r="A16188" s="5">
        <f>16181</f>
      </c>
      <c r="B16188" s="5" t="s">
        <v>16209</v>
      </c>
      <c r="C16188" s="5" t="s">
        <v>29</v>
      </c>
      <c r="D16188" s="5" t="s">
        <v>28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29</v>
      </c>
      <c r="T16188" s="5" t="s">
        <v>28</v>
      </c>
      <c r="U16188" s="5" t="s">
        <v>28</v>
      </c>
      <c r="V16188" s="5"/>
    </row>
    <row r="16189" spans="1:22" x14ac:dyDescent="0.25">
      <c r="A16189" s="5">
        <f>16182</f>
      </c>
      <c r="B16189" s="5" t="s">
        <v>16210</v>
      </c>
      <c r="C16189" s="5" t="s">
        <v>29</v>
      </c>
      <c r="D16189" s="5" t="s">
        <v>28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29</v>
      </c>
      <c r="T16189" s="5" t="s">
        <v>28</v>
      </c>
      <c r="U16189" s="5" t="s">
        <v>28</v>
      </c>
      <c r="V16189" s="5"/>
    </row>
    <row r="16190" spans="1:22" x14ac:dyDescent="0.25">
      <c r="A16190" s="5">
        <f>16183</f>
      </c>
      <c r="B16190" s="5" t="s">
        <v>16211</v>
      </c>
      <c r="C16190" s="5" t="s">
        <v>29</v>
      </c>
      <c r="D16190" s="5" t="s">
        <v>28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29</v>
      </c>
      <c r="T16190" s="5" t="s">
        <v>28</v>
      </c>
      <c r="U16190" s="5" t="s">
        <v>28</v>
      </c>
      <c r="V16190" s="5"/>
    </row>
    <row r="16191" spans="1:22" x14ac:dyDescent="0.25">
      <c r="A16191" s="5">
        <f>16184</f>
      </c>
      <c r="B16191" s="5" t="s">
        <v>16212</v>
      </c>
      <c r="C16191" s="5" t="s">
        <v>29</v>
      </c>
      <c r="D16191" s="5" t="s">
        <v>28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29</v>
      </c>
      <c r="T16191" s="5" t="s">
        <v>28</v>
      </c>
      <c r="U16191" s="5" t="s">
        <v>28</v>
      </c>
      <c r="V16191" s="5"/>
    </row>
    <row r="16192" spans="1:22" x14ac:dyDescent="0.25">
      <c r="A16192" s="5">
        <f>16185</f>
      </c>
      <c r="B16192" s="5" t="s">
        <v>16213</v>
      </c>
      <c r="C16192" s="5" t="s">
        <v>29</v>
      </c>
      <c r="D16192" s="5" t="s">
        <v>28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29</v>
      </c>
      <c r="T16192" s="5" t="s">
        <v>28</v>
      </c>
      <c r="U16192" s="5" t="s">
        <v>28</v>
      </c>
      <c r="V16192" s="5"/>
    </row>
    <row r="16193" spans="1:22" x14ac:dyDescent="0.25">
      <c r="A16193" s="5">
        <f>16186</f>
      </c>
      <c r="B16193" s="5" t="s">
        <v>16214</v>
      </c>
      <c r="C16193" s="5" t="s">
        <v>29</v>
      </c>
      <c r="D16193" s="5" t="s">
        <v>28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29</v>
      </c>
      <c r="T16193" s="5" t="s">
        <v>28</v>
      </c>
      <c r="U16193" s="5" t="s">
        <v>28</v>
      </c>
      <c r="V16193" s="5"/>
    </row>
    <row r="16194" spans="1:22" x14ac:dyDescent="0.25">
      <c r="A16194" s="5">
        <f>16187</f>
      </c>
      <c r="B16194" s="5" t="s">
        <v>16215</v>
      </c>
      <c r="C16194" s="5" t="s">
        <v>29</v>
      </c>
      <c r="D16194" s="5" t="s">
        <v>28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29</v>
      </c>
      <c r="T16194" s="5" t="s">
        <v>28</v>
      </c>
      <c r="U16194" s="5" t="s">
        <v>28</v>
      </c>
      <c r="V16194" s="5"/>
    </row>
    <row r="16195" spans="1:22" x14ac:dyDescent="0.25">
      <c r="A16195" s="5">
        <f>16188</f>
      </c>
      <c r="B16195" s="5" t="s">
        <v>16216</v>
      </c>
      <c r="C16195" s="5" t="s">
        <v>29</v>
      </c>
      <c r="D16195" s="5" t="s">
        <v>28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29</v>
      </c>
      <c r="T16195" s="5" t="s">
        <v>28</v>
      </c>
      <c r="U16195" s="5" t="s">
        <v>28</v>
      </c>
      <c r="V16195" s="5"/>
    </row>
    <row r="16196" spans="1:22" x14ac:dyDescent="0.25">
      <c r="A16196" s="5">
        <f>16189</f>
      </c>
      <c r="B16196" s="5" t="s">
        <v>16217</v>
      </c>
      <c r="C16196" s="5" t="s">
        <v>29</v>
      </c>
      <c r="D16196" s="5" t="s">
        <v>28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29</v>
      </c>
      <c r="T16196" s="5" t="s">
        <v>28</v>
      </c>
      <c r="U16196" s="5" t="s">
        <v>28</v>
      </c>
      <c r="V16196" s="5"/>
    </row>
    <row r="16197" spans="1:22" x14ac:dyDescent="0.25">
      <c r="A16197" s="5">
        <f>16190</f>
      </c>
      <c r="B16197" s="5" t="s">
        <v>16218</v>
      </c>
      <c r="C16197" s="5" t="s">
        <v>29</v>
      </c>
      <c r="D16197" s="5" t="s">
        <v>28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29</v>
      </c>
      <c r="T16197" s="5" t="s">
        <v>28</v>
      </c>
      <c r="U16197" s="5" t="s">
        <v>28</v>
      </c>
      <c r="V16197" s="5"/>
    </row>
    <row r="16198" spans="1:22" x14ac:dyDescent="0.25">
      <c r="A16198" s="5">
        <f>16191</f>
      </c>
      <c r="B16198" s="5" t="s">
        <v>16219</v>
      </c>
      <c r="C16198" s="5" t="s">
        <v>29</v>
      </c>
      <c r="D16198" s="5" t="s">
        <v>28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29</v>
      </c>
      <c r="T16198" s="5" t="s">
        <v>28</v>
      </c>
      <c r="U16198" s="5" t="s">
        <v>28</v>
      </c>
      <c r="V16198" s="5"/>
    </row>
    <row r="16199" spans="1:22" x14ac:dyDescent="0.25">
      <c r="A16199" s="5">
        <f>16192</f>
      </c>
      <c r="B16199" s="5" t="s">
        <v>16220</v>
      </c>
      <c r="C16199" s="5" t="s">
        <v>29</v>
      </c>
      <c r="D16199" s="5" t="s">
        <v>28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29</v>
      </c>
      <c r="T16199" s="5" t="s">
        <v>28</v>
      </c>
      <c r="U16199" s="5" t="s">
        <v>28</v>
      </c>
      <c r="V16199" s="5"/>
    </row>
    <row r="16200" spans="1:22" x14ac:dyDescent="0.25">
      <c r="A16200" s="5">
        <f>16193</f>
      </c>
      <c r="B16200" s="5" t="s">
        <v>16221</v>
      </c>
      <c r="C16200" s="5" t="s">
        <v>29</v>
      </c>
      <c r="D16200" s="5" t="s">
        <v>28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29</v>
      </c>
      <c r="T16200" s="5" t="s">
        <v>28</v>
      </c>
      <c r="U16200" s="5" t="s">
        <v>28</v>
      </c>
      <c r="V16200" s="5"/>
    </row>
    <row r="16201" spans="1:22" x14ac:dyDescent="0.25">
      <c r="A16201" s="5">
        <f>16194</f>
      </c>
      <c r="B16201" s="5" t="s">
        <v>16222</v>
      </c>
      <c r="C16201" s="5" t="s">
        <v>29</v>
      </c>
      <c r="D16201" s="5" t="s">
        <v>28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29</v>
      </c>
      <c r="T16201" s="5" t="s">
        <v>28</v>
      </c>
      <c r="U16201" s="5" t="s">
        <v>28</v>
      </c>
      <c r="V16201" s="5"/>
    </row>
    <row r="16202" spans="1:22" x14ac:dyDescent="0.25">
      <c r="A16202" s="5">
        <f>16195</f>
      </c>
      <c r="B16202" s="5" t="s">
        <v>16223</v>
      </c>
      <c r="C16202" s="5" t="s">
        <v>29</v>
      </c>
      <c r="D16202" s="5" t="s">
        <v>28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29</v>
      </c>
      <c r="T16202" s="5" t="s">
        <v>28</v>
      </c>
      <c r="U16202" s="5" t="s">
        <v>28</v>
      </c>
      <c r="V16202" s="5"/>
    </row>
    <row r="16203" spans="1:22" x14ac:dyDescent="0.25">
      <c r="A16203" s="5">
        <f>16196</f>
      </c>
      <c r="B16203" s="5" t="s">
        <v>16224</v>
      </c>
      <c r="C16203" s="5" t="s">
        <v>29</v>
      </c>
      <c r="D16203" s="5" t="s">
        <v>28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29</v>
      </c>
      <c r="T16203" s="5" t="s">
        <v>28</v>
      </c>
      <c r="U16203" s="5" t="s">
        <v>28</v>
      </c>
      <c r="V16203" s="5"/>
    </row>
    <row r="16204" spans="1:22" x14ac:dyDescent="0.25">
      <c r="A16204" s="5">
        <f>16197</f>
      </c>
      <c r="B16204" s="5" t="s">
        <v>16225</v>
      </c>
      <c r="C16204" s="5" t="s">
        <v>29</v>
      </c>
      <c r="D16204" s="5" t="s">
        <v>28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29</v>
      </c>
      <c r="T16204" s="5" t="s">
        <v>28</v>
      </c>
      <c r="U16204" s="5" t="s">
        <v>28</v>
      </c>
      <c r="V16204" s="5"/>
    </row>
    <row r="16205" spans="1:22" x14ac:dyDescent="0.25">
      <c r="A16205" s="5">
        <f>16198</f>
      </c>
      <c r="B16205" s="5" t="s">
        <v>16226</v>
      </c>
      <c r="C16205" s="5" t="s">
        <v>29</v>
      </c>
      <c r="D16205" s="5" t="s">
        <v>28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29</v>
      </c>
      <c r="T16205" s="5" t="s">
        <v>28</v>
      </c>
      <c r="U16205" s="5" t="s">
        <v>28</v>
      </c>
      <c r="V16205" s="5"/>
    </row>
    <row r="16206" spans="1:22" x14ac:dyDescent="0.25">
      <c r="A16206" s="5">
        <f>16199</f>
      </c>
      <c r="B16206" s="5" t="s">
        <v>16227</v>
      </c>
      <c r="C16206" s="5" t="s">
        <v>29</v>
      </c>
      <c r="D16206" s="5" t="s">
        <v>28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29</v>
      </c>
      <c r="T16206" s="5" t="s">
        <v>28</v>
      </c>
      <c r="U16206" s="5" t="s">
        <v>28</v>
      </c>
      <c r="V16206" s="5"/>
    </row>
    <row r="16207" spans="1:22" x14ac:dyDescent="0.25">
      <c r="A16207" s="5">
        <f>16200</f>
      </c>
      <c r="B16207" s="5" t="s">
        <v>16228</v>
      </c>
      <c r="C16207" s="5" t="s">
        <v>29</v>
      </c>
      <c r="D16207" s="5" t="s">
        <v>28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29</v>
      </c>
      <c r="T16207" s="5" t="s">
        <v>28</v>
      </c>
      <c r="U16207" s="5" t="s">
        <v>28</v>
      </c>
      <c r="V16207" s="5"/>
    </row>
    <row r="16208" spans="1:22" x14ac:dyDescent="0.25">
      <c r="A16208" s="5">
        <f>16201</f>
      </c>
      <c r="B16208" s="5" t="s">
        <v>16229</v>
      </c>
      <c r="C16208" s="5" t="s">
        <v>29</v>
      </c>
      <c r="D16208" s="5" t="s">
        <v>28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29</v>
      </c>
      <c r="T16208" s="5" t="s">
        <v>28</v>
      </c>
      <c r="U16208" s="5" t="s">
        <v>28</v>
      </c>
      <c r="V16208" s="5"/>
    </row>
    <row r="16209" spans="1:22" x14ac:dyDescent="0.25">
      <c r="A16209" s="5">
        <f>16202</f>
      </c>
      <c r="B16209" s="5" t="s">
        <v>16230</v>
      </c>
      <c r="C16209" s="5" t="s">
        <v>29</v>
      </c>
      <c r="D16209" s="5" t="s">
        <v>28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29</v>
      </c>
      <c r="T16209" s="5" t="s">
        <v>28</v>
      </c>
      <c r="U16209" s="5" t="s">
        <v>28</v>
      </c>
      <c r="V16209" s="5"/>
    </row>
    <row r="16210" spans="1:22" x14ac:dyDescent="0.25">
      <c r="A16210" s="5">
        <f>16203</f>
      </c>
      <c r="B16210" s="5" t="s">
        <v>16231</v>
      </c>
      <c r="C16210" s="5" t="s">
        <v>29</v>
      </c>
      <c r="D16210" s="5" t="s">
        <v>28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29</v>
      </c>
      <c r="T16210" s="5" t="s">
        <v>28</v>
      </c>
      <c r="U16210" s="5" t="s">
        <v>28</v>
      </c>
      <c r="V16210" s="5"/>
    </row>
    <row r="16211" spans="1:22" x14ac:dyDescent="0.25">
      <c r="A16211" s="5">
        <f>16204</f>
      </c>
      <c r="B16211" s="5" t="s">
        <v>16232</v>
      </c>
      <c r="C16211" s="5" t="s">
        <v>29</v>
      </c>
      <c r="D16211" s="5" t="s">
        <v>28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29</v>
      </c>
      <c r="T16211" s="5" t="s">
        <v>28</v>
      </c>
      <c r="U16211" s="5" t="s">
        <v>28</v>
      </c>
      <c r="V16211" s="5"/>
    </row>
    <row r="16212" spans="1:22" x14ac:dyDescent="0.25">
      <c r="A16212" s="5">
        <f>16205</f>
      </c>
      <c r="B16212" s="5" t="s">
        <v>16233</v>
      </c>
      <c r="C16212" s="5" t="s">
        <v>29</v>
      </c>
      <c r="D16212" s="5" t="s">
        <v>28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29</v>
      </c>
      <c r="T16212" s="5" t="s">
        <v>28</v>
      </c>
      <c r="U16212" s="5" t="s">
        <v>28</v>
      </c>
      <c r="V16212" s="5"/>
    </row>
    <row r="16213" spans="1:22" x14ac:dyDescent="0.25">
      <c r="A16213" s="5">
        <f>16206</f>
      </c>
      <c r="B16213" s="5" t="s">
        <v>16234</v>
      </c>
      <c r="C16213" s="5" t="s">
        <v>29</v>
      </c>
      <c r="D16213" s="5" t="s">
        <v>28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29</v>
      </c>
      <c r="T16213" s="5" t="s">
        <v>28</v>
      </c>
      <c r="U16213" s="5" t="s">
        <v>28</v>
      </c>
      <c r="V16213" s="5"/>
    </row>
    <row r="16214" spans="1:22" x14ac:dyDescent="0.25">
      <c r="A16214" s="5">
        <f>16207</f>
      </c>
      <c r="B16214" s="5" t="s">
        <v>16235</v>
      </c>
      <c r="C16214" s="5" t="s">
        <v>29</v>
      </c>
      <c r="D16214" s="5" t="s">
        <v>28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29</v>
      </c>
      <c r="T16214" s="5" t="s">
        <v>28</v>
      </c>
      <c r="U16214" s="5" t="s">
        <v>28</v>
      </c>
      <c r="V16214" s="5"/>
    </row>
    <row r="16215" spans="1:22" x14ac:dyDescent="0.25">
      <c r="A16215" s="5">
        <f>16208</f>
      </c>
      <c r="B16215" s="5" t="s">
        <v>16236</v>
      </c>
      <c r="C16215" s="5" t="s">
        <v>29</v>
      </c>
      <c r="D16215" s="5" t="s">
        <v>28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29</v>
      </c>
      <c r="T16215" s="5" t="s">
        <v>28</v>
      </c>
      <c r="U16215" s="5" t="s">
        <v>28</v>
      </c>
      <c r="V16215" s="5"/>
    </row>
    <row r="16216" spans="1:22" x14ac:dyDescent="0.25">
      <c r="A16216" s="5">
        <f>16209</f>
      </c>
      <c r="B16216" s="5" t="s">
        <v>16237</v>
      </c>
      <c r="C16216" s="5" t="s">
        <v>29</v>
      </c>
      <c r="D16216" s="5" t="s">
        <v>28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29</v>
      </c>
      <c r="T16216" s="5" t="s">
        <v>28</v>
      </c>
      <c r="U16216" s="5" t="s">
        <v>28</v>
      </c>
      <c r="V16216" s="5"/>
    </row>
    <row r="16217" spans="1:22" x14ac:dyDescent="0.25">
      <c r="A16217" s="5">
        <f>16210</f>
      </c>
      <c r="B16217" s="5" t="s">
        <v>16238</v>
      </c>
      <c r="C16217" s="5" t="s">
        <v>29</v>
      </c>
      <c r="D16217" s="5" t="s">
        <v>28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29</v>
      </c>
      <c r="T16217" s="5" t="s">
        <v>28</v>
      </c>
      <c r="U16217" s="5" t="s">
        <v>28</v>
      </c>
      <c r="V16217" s="5"/>
    </row>
    <row r="16218" spans="1:22" x14ac:dyDescent="0.25">
      <c r="A16218" s="5">
        <f>16211</f>
      </c>
      <c r="B16218" s="5" t="s">
        <v>16239</v>
      </c>
      <c r="C16218" s="5" t="s">
        <v>29</v>
      </c>
      <c r="D16218" s="5" t="s">
        <v>28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29</v>
      </c>
      <c r="T16218" s="5" t="s">
        <v>28</v>
      </c>
      <c r="U16218" s="5" t="s">
        <v>28</v>
      </c>
      <c r="V16218" s="5"/>
    </row>
    <row r="16219" spans="1:22" x14ac:dyDescent="0.25">
      <c r="A16219" s="5">
        <f>16212</f>
      </c>
      <c r="B16219" s="5" t="s">
        <v>16240</v>
      </c>
      <c r="C16219" s="5" t="s">
        <v>29</v>
      </c>
      <c r="D16219" s="5" t="s">
        <v>28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29</v>
      </c>
      <c r="T16219" s="5" t="s">
        <v>28</v>
      </c>
      <c r="U16219" s="5" t="s">
        <v>28</v>
      </c>
      <c r="V16219" s="5"/>
    </row>
    <row r="16220" spans="1:22" x14ac:dyDescent="0.25">
      <c r="A16220" s="5">
        <f>16213</f>
      </c>
      <c r="B16220" s="5" t="s">
        <v>16241</v>
      </c>
      <c r="C16220" s="5" t="s">
        <v>29</v>
      </c>
      <c r="D16220" s="5" t="s">
        <v>28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29</v>
      </c>
      <c r="T16220" s="5" t="s">
        <v>28</v>
      </c>
      <c r="U16220" s="5" t="s">
        <v>28</v>
      </c>
      <c r="V16220" s="5"/>
    </row>
    <row r="16221" spans="1:22" x14ac:dyDescent="0.25">
      <c r="A16221" s="5">
        <f>16214</f>
      </c>
      <c r="B16221" s="5" t="s">
        <v>16242</v>
      </c>
      <c r="C16221" s="5" t="s">
        <v>29</v>
      </c>
      <c r="D16221" s="5" t="s">
        <v>28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29</v>
      </c>
      <c r="T16221" s="5" t="s">
        <v>28</v>
      </c>
      <c r="U16221" s="5" t="s">
        <v>28</v>
      </c>
      <c r="V16221" s="5"/>
    </row>
    <row r="16222" spans="1:22" x14ac:dyDescent="0.25">
      <c r="A16222" s="5">
        <f>16215</f>
      </c>
      <c r="B16222" s="5" t="s">
        <v>16243</v>
      </c>
      <c r="C16222" s="5" t="s">
        <v>29</v>
      </c>
      <c r="D16222" s="5" t="s">
        <v>28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29</v>
      </c>
      <c r="T16222" s="5" t="s">
        <v>28</v>
      </c>
      <c r="U16222" s="5" t="s">
        <v>28</v>
      </c>
      <c r="V16222" s="5"/>
    </row>
    <row r="16223" spans="1:22" x14ac:dyDescent="0.25">
      <c r="A16223" s="5">
        <f>16216</f>
      </c>
      <c r="B16223" s="5" t="s">
        <v>16244</v>
      </c>
      <c r="C16223" s="5" t="s">
        <v>29</v>
      </c>
      <c r="D16223" s="5" t="s">
        <v>28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29</v>
      </c>
      <c r="T16223" s="5" t="s">
        <v>28</v>
      </c>
      <c r="U16223" s="5" t="s">
        <v>28</v>
      </c>
      <c r="V16223" s="5"/>
    </row>
    <row r="16224" spans="1:22" x14ac:dyDescent="0.25">
      <c r="A16224" s="5">
        <f>16217</f>
      </c>
      <c r="B16224" s="5" t="s">
        <v>16245</v>
      </c>
      <c r="C16224" s="5" t="s">
        <v>29</v>
      </c>
      <c r="D16224" s="5" t="s">
        <v>28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29</v>
      </c>
      <c r="T16224" s="5" t="s">
        <v>28</v>
      </c>
      <c r="U16224" s="5" t="s">
        <v>28</v>
      </c>
      <c r="V16224" s="5"/>
    </row>
    <row r="16225" spans="1:22" x14ac:dyDescent="0.25">
      <c r="A16225" s="5">
        <f>16218</f>
      </c>
      <c r="B16225" s="5" t="s">
        <v>16246</v>
      </c>
      <c r="C16225" s="5" t="s">
        <v>29</v>
      </c>
      <c r="D16225" s="5" t="s">
        <v>28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29</v>
      </c>
      <c r="T16225" s="5" t="s">
        <v>28</v>
      </c>
      <c r="U16225" s="5" t="s">
        <v>28</v>
      </c>
      <c r="V16225" s="5"/>
    </row>
    <row r="16226" spans="1:22" x14ac:dyDescent="0.25">
      <c r="A16226" s="5">
        <f>16219</f>
      </c>
      <c r="B16226" s="5" t="s">
        <v>16247</v>
      </c>
      <c r="C16226" s="5" t="s">
        <v>29</v>
      </c>
      <c r="D16226" s="5" t="s">
        <v>28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29</v>
      </c>
      <c r="T16226" s="5" t="s">
        <v>28</v>
      </c>
      <c r="U16226" s="5" t="s">
        <v>28</v>
      </c>
      <c r="V16226" s="5"/>
    </row>
    <row r="16227" spans="1:22" x14ac:dyDescent="0.25">
      <c r="A16227" s="5">
        <f>16220</f>
      </c>
      <c r="B16227" s="5" t="s">
        <v>16248</v>
      </c>
      <c r="C16227" s="5" t="s">
        <v>29</v>
      </c>
      <c r="D16227" s="5" t="s">
        <v>28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29</v>
      </c>
      <c r="T16227" s="5" t="s">
        <v>28</v>
      </c>
      <c r="U16227" s="5" t="s">
        <v>28</v>
      </c>
      <c r="V16227" s="5"/>
    </row>
    <row r="16228" spans="1:22" x14ac:dyDescent="0.25">
      <c r="A16228" s="5">
        <f>16221</f>
      </c>
      <c r="B16228" s="5" t="s">
        <v>16249</v>
      </c>
      <c r="C16228" s="5" t="s">
        <v>29</v>
      </c>
      <c r="D16228" s="5" t="s">
        <v>28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29</v>
      </c>
      <c r="T16228" s="5" t="s">
        <v>28</v>
      </c>
      <c r="U16228" s="5" t="s">
        <v>28</v>
      </c>
      <c r="V16228" s="5"/>
    </row>
    <row r="16229" spans="1:22" x14ac:dyDescent="0.25">
      <c r="A16229" s="5">
        <f>16222</f>
      </c>
      <c r="B16229" s="5" t="s">
        <v>16250</v>
      </c>
      <c r="C16229" s="5" t="s">
        <v>29</v>
      </c>
      <c r="D16229" s="5" t="s">
        <v>28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29</v>
      </c>
      <c r="T16229" s="5" t="s">
        <v>28</v>
      </c>
      <c r="U16229" s="5" t="s">
        <v>28</v>
      </c>
      <c r="V16229" s="5"/>
    </row>
    <row r="16230" spans="1:22" x14ac:dyDescent="0.25">
      <c r="A16230" s="5">
        <f>16223</f>
      </c>
      <c r="B16230" s="5" t="s">
        <v>16251</v>
      </c>
      <c r="C16230" s="5" t="s">
        <v>29</v>
      </c>
      <c r="D16230" s="5" t="s">
        <v>28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29</v>
      </c>
      <c r="T16230" s="5" t="s">
        <v>28</v>
      </c>
      <c r="U16230" s="5" t="s">
        <v>28</v>
      </c>
      <c r="V16230" s="5"/>
    </row>
    <row r="16231" spans="1:22" x14ac:dyDescent="0.25">
      <c r="A16231" s="5">
        <f>16224</f>
      </c>
      <c r="B16231" s="5" t="s">
        <v>16252</v>
      </c>
      <c r="C16231" s="5" t="s">
        <v>29</v>
      </c>
      <c r="D16231" s="5" t="s">
        <v>28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29</v>
      </c>
      <c r="T16231" s="5" t="s">
        <v>28</v>
      </c>
      <c r="U16231" s="5" t="s">
        <v>28</v>
      </c>
      <c r="V16231" s="5"/>
    </row>
    <row r="16232" spans="1:22" x14ac:dyDescent="0.25">
      <c r="A16232" s="5">
        <f>16225</f>
      </c>
      <c r="B16232" s="5" t="s">
        <v>16253</v>
      </c>
      <c r="C16232" s="5" t="s">
        <v>29</v>
      </c>
      <c r="D16232" s="5" t="s">
        <v>28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29</v>
      </c>
      <c r="T16232" s="5" t="s">
        <v>28</v>
      </c>
      <c r="U16232" s="5" t="s">
        <v>28</v>
      </c>
      <c r="V16232" s="5"/>
    </row>
    <row r="16233" spans="1:22" x14ac:dyDescent="0.25">
      <c r="A16233" s="5">
        <f>16226</f>
      </c>
      <c r="B16233" s="5" t="s">
        <v>16254</v>
      </c>
      <c r="C16233" s="5" t="s">
        <v>29</v>
      </c>
      <c r="D16233" s="5" t="s">
        <v>28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29</v>
      </c>
      <c r="T16233" s="5" t="s">
        <v>28</v>
      </c>
      <c r="U16233" s="5" t="s">
        <v>28</v>
      </c>
      <c r="V16233" s="5"/>
    </row>
    <row r="16234" spans="1:22" x14ac:dyDescent="0.25">
      <c r="A16234" s="5">
        <f>16227</f>
      </c>
      <c r="B16234" s="5" t="s">
        <v>16255</v>
      </c>
      <c r="C16234" s="5" t="s">
        <v>29</v>
      </c>
      <c r="D16234" s="5" t="s">
        <v>28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29</v>
      </c>
      <c r="T16234" s="5" t="s">
        <v>28</v>
      </c>
      <c r="U16234" s="5" t="s">
        <v>28</v>
      </c>
      <c r="V16234" s="5"/>
    </row>
    <row r="16235" spans="1:22" x14ac:dyDescent="0.25">
      <c r="A16235" s="5">
        <f>16228</f>
      </c>
      <c r="B16235" s="5" t="s">
        <v>16256</v>
      </c>
      <c r="C16235" s="5" t="s">
        <v>29</v>
      </c>
      <c r="D16235" s="5" t="s">
        <v>28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29</v>
      </c>
      <c r="T16235" s="5" t="s">
        <v>28</v>
      </c>
      <c r="U16235" s="5" t="s">
        <v>28</v>
      </c>
      <c r="V16235" s="5"/>
    </row>
    <row r="16236" spans="1:22" x14ac:dyDescent="0.25">
      <c r="A16236" s="5">
        <f>16229</f>
      </c>
      <c r="B16236" s="5" t="s">
        <v>16257</v>
      </c>
      <c r="C16236" s="5" t="s">
        <v>29</v>
      </c>
      <c r="D16236" s="5" t="s">
        <v>28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29</v>
      </c>
      <c r="T16236" s="5" t="s">
        <v>28</v>
      </c>
      <c r="U16236" s="5" t="s">
        <v>28</v>
      </c>
      <c r="V16236" s="5"/>
    </row>
    <row r="16237" spans="1:22" x14ac:dyDescent="0.25">
      <c r="A16237" s="5">
        <f>16230</f>
      </c>
      <c r="B16237" s="5" t="s">
        <v>16258</v>
      </c>
      <c r="C16237" s="5" t="s">
        <v>29</v>
      </c>
      <c r="D16237" s="5" t="s">
        <v>28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29</v>
      </c>
      <c r="T16237" s="5" t="s">
        <v>28</v>
      </c>
      <c r="U16237" s="5" t="s">
        <v>28</v>
      </c>
      <c r="V16237" s="5"/>
    </row>
    <row r="16238" spans="1:22" x14ac:dyDescent="0.25">
      <c r="A16238" s="5">
        <f>16231</f>
      </c>
      <c r="B16238" s="5" t="s">
        <v>16259</v>
      </c>
      <c r="C16238" s="5" t="s">
        <v>29</v>
      </c>
      <c r="D16238" s="5" t="s">
        <v>28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29</v>
      </c>
      <c r="T16238" s="5" t="s">
        <v>28</v>
      </c>
      <c r="U16238" s="5" t="s">
        <v>28</v>
      </c>
      <c r="V16238" s="5"/>
    </row>
    <row r="16239" spans="1:22" x14ac:dyDescent="0.25">
      <c r="A16239" s="5">
        <f>16232</f>
      </c>
      <c r="B16239" s="5" t="s">
        <v>16260</v>
      </c>
      <c r="C16239" s="5" t="s">
        <v>29</v>
      </c>
      <c r="D16239" s="5" t="s">
        <v>28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29</v>
      </c>
      <c r="T16239" s="5" t="s">
        <v>28</v>
      </c>
      <c r="U16239" s="5" t="s">
        <v>28</v>
      </c>
      <c r="V16239" s="5"/>
    </row>
    <row r="16240" spans="1:22" x14ac:dyDescent="0.25">
      <c r="A16240" s="5">
        <f>16233</f>
      </c>
      <c r="B16240" s="5" t="s">
        <v>16261</v>
      </c>
      <c r="C16240" s="5" t="s">
        <v>29</v>
      </c>
      <c r="D16240" s="5" t="s">
        <v>28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29</v>
      </c>
      <c r="T16240" s="5" t="s">
        <v>28</v>
      </c>
      <c r="U16240" s="5" t="s">
        <v>28</v>
      </c>
      <c r="V16240" s="5"/>
    </row>
    <row r="16241" spans="1:22" x14ac:dyDescent="0.25">
      <c r="A16241" s="5">
        <f>16234</f>
      </c>
      <c r="B16241" s="5" t="s">
        <v>16262</v>
      </c>
      <c r="C16241" s="5" t="s">
        <v>29</v>
      </c>
      <c r="D16241" s="5" t="s">
        <v>28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29</v>
      </c>
      <c r="T16241" s="5" t="s">
        <v>28</v>
      </c>
      <c r="U16241" s="5" t="s">
        <v>28</v>
      </c>
      <c r="V16241" s="5"/>
    </row>
    <row r="16242" spans="1:22" x14ac:dyDescent="0.25">
      <c r="A16242" s="5">
        <f>16235</f>
      </c>
      <c r="B16242" s="5" t="s">
        <v>16263</v>
      </c>
      <c r="C16242" s="5" t="s">
        <v>29</v>
      </c>
      <c r="D16242" s="5" t="s">
        <v>28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29</v>
      </c>
      <c r="T16242" s="5" t="s">
        <v>28</v>
      </c>
      <c r="U16242" s="5" t="s">
        <v>28</v>
      </c>
      <c r="V16242" s="5"/>
    </row>
    <row r="16243" spans="1:22" x14ac:dyDescent="0.25">
      <c r="A16243" s="5">
        <f>16236</f>
      </c>
      <c r="B16243" s="5" t="s">
        <v>16264</v>
      </c>
      <c r="C16243" s="5" t="s">
        <v>29</v>
      </c>
      <c r="D16243" s="5" t="s">
        <v>28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29</v>
      </c>
      <c r="T16243" s="5" t="s">
        <v>28</v>
      </c>
      <c r="U16243" s="5" t="s">
        <v>28</v>
      </c>
      <c r="V16243" s="5"/>
    </row>
    <row r="16244" spans="1:22" x14ac:dyDescent="0.25">
      <c r="A16244" s="5">
        <f>16237</f>
      </c>
      <c r="B16244" s="5" t="s">
        <v>16265</v>
      </c>
      <c r="C16244" s="5" t="s">
        <v>29</v>
      </c>
      <c r="D16244" s="5" t="s">
        <v>28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29</v>
      </c>
      <c r="T16244" s="5" t="s">
        <v>28</v>
      </c>
      <c r="U16244" s="5" t="s">
        <v>28</v>
      </c>
      <c r="V16244" s="5"/>
    </row>
    <row r="16245" spans="1:22" x14ac:dyDescent="0.25">
      <c r="A16245" s="5">
        <f>16238</f>
      </c>
      <c r="B16245" s="5" t="s">
        <v>16266</v>
      </c>
      <c r="C16245" s="5" t="s">
        <v>29</v>
      </c>
      <c r="D16245" s="5" t="s">
        <v>28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29</v>
      </c>
      <c r="T16245" s="5" t="s">
        <v>28</v>
      </c>
      <c r="U16245" s="5" t="s">
        <v>28</v>
      </c>
      <c r="V16245" s="5"/>
    </row>
    <row r="16246" spans="1:22" x14ac:dyDescent="0.25">
      <c r="A16246" s="5">
        <f>16239</f>
      </c>
      <c r="B16246" s="5" t="s">
        <v>16267</v>
      </c>
      <c r="C16246" s="5" t="s">
        <v>29</v>
      </c>
      <c r="D16246" s="5" t="s">
        <v>28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29</v>
      </c>
      <c r="T16246" s="5" t="s">
        <v>28</v>
      </c>
      <c r="U16246" s="5" t="s">
        <v>28</v>
      </c>
      <c r="V16246" s="5"/>
    </row>
    <row r="16247" spans="1:22" x14ac:dyDescent="0.25">
      <c r="A16247" s="5">
        <f>16240</f>
      </c>
      <c r="B16247" s="5" t="s">
        <v>16268</v>
      </c>
      <c r="C16247" s="5" t="s">
        <v>29</v>
      </c>
      <c r="D16247" s="5" t="s">
        <v>28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29</v>
      </c>
      <c r="T16247" s="5" t="s">
        <v>28</v>
      </c>
      <c r="U16247" s="5" t="s">
        <v>28</v>
      </c>
      <c r="V16247" s="5"/>
    </row>
    <row r="16248" spans="1:22" x14ac:dyDescent="0.25">
      <c r="A16248" s="5">
        <f>16241</f>
      </c>
      <c r="B16248" s="5" t="s">
        <v>16269</v>
      </c>
      <c r="C16248" s="5" t="s">
        <v>29</v>
      </c>
      <c r="D16248" s="5" t="s">
        <v>28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29</v>
      </c>
      <c r="T16248" s="5" t="s">
        <v>28</v>
      </c>
      <c r="U16248" s="5" t="s">
        <v>28</v>
      </c>
      <c r="V16248" s="5"/>
    </row>
    <row r="16249" spans="1:22" x14ac:dyDescent="0.25">
      <c r="A16249" s="5">
        <f>16242</f>
      </c>
      <c r="B16249" s="5" t="s">
        <v>16270</v>
      </c>
      <c r="C16249" s="5" t="s">
        <v>29</v>
      </c>
      <c r="D16249" s="5" t="s">
        <v>28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29</v>
      </c>
      <c r="T16249" s="5" t="s">
        <v>28</v>
      </c>
      <c r="U16249" s="5" t="s">
        <v>28</v>
      </c>
      <c r="V16249" s="5"/>
    </row>
    <row r="16250" spans="1:22" x14ac:dyDescent="0.25">
      <c r="A16250" s="5">
        <f>16243</f>
      </c>
      <c r="B16250" s="5" t="s">
        <v>16271</v>
      </c>
      <c r="C16250" s="5" t="s">
        <v>29</v>
      </c>
      <c r="D16250" s="5" t="s">
        <v>28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29</v>
      </c>
      <c r="T16250" s="5" t="s">
        <v>28</v>
      </c>
      <c r="U16250" s="5" t="s">
        <v>28</v>
      </c>
      <c r="V16250" s="5"/>
    </row>
    <row r="16251" spans="1:22" x14ac:dyDescent="0.25">
      <c r="A16251" s="5">
        <f>16244</f>
      </c>
      <c r="B16251" s="5" t="s">
        <v>16272</v>
      </c>
      <c r="C16251" s="5" t="s">
        <v>29</v>
      </c>
      <c r="D16251" s="5" t="s">
        <v>28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29</v>
      </c>
      <c r="T16251" s="5" t="s">
        <v>28</v>
      </c>
      <c r="U16251" s="5" t="s">
        <v>28</v>
      </c>
      <c r="V16251" s="5"/>
    </row>
    <row r="16252" spans="1:22" x14ac:dyDescent="0.25">
      <c r="A16252" s="5">
        <f>16245</f>
      </c>
      <c r="B16252" s="5" t="s">
        <v>16273</v>
      </c>
      <c r="C16252" s="5" t="s">
        <v>29</v>
      </c>
      <c r="D16252" s="5" t="s">
        <v>28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29</v>
      </c>
      <c r="T16252" s="5" t="s">
        <v>28</v>
      </c>
      <c r="U16252" s="5" t="s">
        <v>28</v>
      </c>
      <c r="V16252" s="5"/>
    </row>
    <row r="16253" spans="1:22" x14ac:dyDescent="0.25">
      <c r="A16253" s="5">
        <f>16246</f>
      </c>
      <c r="B16253" s="5" t="s">
        <v>16274</v>
      </c>
      <c r="C16253" s="5" t="s">
        <v>29</v>
      </c>
      <c r="D16253" s="5" t="s">
        <v>28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29</v>
      </c>
      <c r="T16253" s="5" t="s">
        <v>28</v>
      </c>
      <c r="U16253" s="5" t="s">
        <v>28</v>
      </c>
      <c r="V16253" s="5"/>
    </row>
    <row r="16254" spans="1:22" x14ac:dyDescent="0.25">
      <c r="A16254" s="5">
        <f>16247</f>
      </c>
      <c r="B16254" s="5" t="s">
        <v>16275</v>
      </c>
      <c r="C16254" s="5" t="s">
        <v>29</v>
      </c>
      <c r="D16254" s="5" t="s">
        <v>28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29</v>
      </c>
      <c r="T16254" s="5" t="s">
        <v>28</v>
      </c>
      <c r="U16254" s="5" t="s">
        <v>28</v>
      </c>
      <c r="V16254" s="5"/>
    </row>
    <row r="16255" spans="1:22" x14ac:dyDescent="0.25">
      <c r="A16255" s="5">
        <f>16248</f>
      </c>
      <c r="B16255" s="5" t="s">
        <v>16276</v>
      </c>
      <c r="C16255" s="5" t="s">
        <v>29</v>
      </c>
      <c r="D16255" s="5" t="s">
        <v>28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29</v>
      </c>
      <c r="T16255" s="5" t="s">
        <v>28</v>
      </c>
      <c r="U16255" s="5" t="s">
        <v>28</v>
      </c>
      <c r="V16255" s="5"/>
    </row>
    <row r="16256" spans="1:22" x14ac:dyDescent="0.25">
      <c r="A16256" s="5">
        <f>16249</f>
      </c>
      <c r="B16256" s="5" t="s">
        <v>16277</v>
      </c>
      <c r="C16256" s="5" t="s">
        <v>29</v>
      </c>
      <c r="D16256" s="5" t="s">
        <v>28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29</v>
      </c>
      <c r="T16256" s="5" t="s">
        <v>28</v>
      </c>
      <c r="U16256" s="5" t="s">
        <v>28</v>
      </c>
      <c r="V16256" s="5"/>
    </row>
    <row r="16257" spans="1:22" x14ac:dyDescent="0.25">
      <c r="A16257" s="5">
        <f>16250</f>
      </c>
      <c r="B16257" s="5" t="s">
        <v>16278</v>
      </c>
      <c r="C16257" s="5" t="s">
        <v>29</v>
      </c>
      <c r="D16257" s="5" t="s">
        <v>28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29</v>
      </c>
      <c r="T16257" s="5" t="s">
        <v>28</v>
      </c>
      <c r="U16257" s="5" t="s">
        <v>28</v>
      </c>
      <c r="V16257" s="5"/>
    </row>
    <row r="16258" spans="1:22" x14ac:dyDescent="0.25">
      <c r="A16258" s="5">
        <f>16251</f>
      </c>
      <c r="B16258" s="5" t="s">
        <v>16279</v>
      </c>
      <c r="C16258" s="5" t="s">
        <v>29</v>
      </c>
      <c r="D16258" s="5" t="s">
        <v>28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29</v>
      </c>
      <c r="T16258" s="5" t="s">
        <v>28</v>
      </c>
      <c r="U16258" s="5" t="s">
        <v>28</v>
      </c>
      <c r="V16258" s="5"/>
    </row>
    <row r="16259" spans="1:22" x14ac:dyDescent="0.25">
      <c r="A16259" s="5">
        <f>16252</f>
      </c>
      <c r="B16259" s="5" t="s">
        <v>16280</v>
      </c>
      <c r="C16259" s="5" t="s">
        <v>29</v>
      </c>
      <c r="D16259" s="5" t="s">
        <v>28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29</v>
      </c>
      <c r="T16259" s="5" t="s">
        <v>28</v>
      </c>
      <c r="U16259" s="5" t="s">
        <v>28</v>
      </c>
      <c r="V16259" s="5"/>
    </row>
    <row r="16260" spans="1:22" x14ac:dyDescent="0.25">
      <c r="A16260" s="5">
        <f>16253</f>
      </c>
      <c r="B16260" s="5" t="s">
        <v>16281</v>
      </c>
      <c r="C16260" s="5" t="s">
        <v>29</v>
      </c>
      <c r="D16260" s="5" t="s">
        <v>28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29</v>
      </c>
      <c r="T16260" s="5" t="s">
        <v>28</v>
      </c>
      <c r="U16260" s="5" t="s">
        <v>28</v>
      </c>
      <c r="V16260" s="5"/>
    </row>
    <row r="16261" spans="1:22" x14ac:dyDescent="0.25">
      <c r="A16261" s="5">
        <f>16254</f>
      </c>
      <c r="B16261" s="5" t="s">
        <v>16282</v>
      </c>
      <c r="C16261" s="5" t="s">
        <v>29</v>
      </c>
      <c r="D16261" s="5" t="s">
        <v>28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29</v>
      </c>
      <c r="T16261" s="5" t="s">
        <v>28</v>
      </c>
      <c r="U16261" s="5" t="s">
        <v>28</v>
      </c>
      <c r="V16261" s="5"/>
    </row>
    <row r="16262" spans="1:22" x14ac:dyDescent="0.25">
      <c r="A16262" s="5">
        <f>16255</f>
      </c>
      <c r="B16262" s="5" t="s">
        <v>16283</v>
      </c>
      <c r="C16262" s="5" t="s">
        <v>29</v>
      </c>
      <c r="D16262" s="5" t="s">
        <v>28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29</v>
      </c>
      <c r="T16262" s="5" t="s">
        <v>28</v>
      </c>
      <c r="U16262" s="5" t="s">
        <v>28</v>
      </c>
      <c r="V16262" s="5"/>
    </row>
    <row r="16263" spans="1:22" x14ac:dyDescent="0.25">
      <c r="A16263" s="5">
        <f>16256</f>
      </c>
      <c r="B16263" s="5" t="s">
        <v>16284</v>
      </c>
      <c r="C16263" s="5" t="s">
        <v>29</v>
      </c>
      <c r="D16263" s="5" t="s">
        <v>28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29</v>
      </c>
      <c r="T16263" s="5" t="s">
        <v>28</v>
      </c>
      <c r="U16263" s="5" t="s">
        <v>28</v>
      </c>
      <c r="V16263" s="5"/>
    </row>
    <row r="16264" spans="1:22" x14ac:dyDescent="0.25">
      <c r="A16264" s="5">
        <f>16257</f>
      </c>
      <c r="B16264" s="5" t="s">
        <v>16285</v>
      </c>
      <c r="C16264" s="5" t="s">
        <v>29</v>
      </c>
      <c r="D16264" s="5" t="s">
        <v>28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29</v>
      </c>
      <c r="T16264" s="5" t="s">
        <v>28</v>
      </c>
      <c r="U16264" s="5" t="s">
        <v>28</v>
      </c>
      <c r="V16264" s="5"/>
    </row>
    <row r="16265" spans="1:22" x14ac:dyDescent="0.25">
      <c r="A16265" s="5">
        <f>16258</f>
      </c>
      <c r="B16265" s="5" t="s">
        <v>16286</v>
      </c>
      <c r="C16265" s="5" t="s">
        <v>29</v>
      </c>
      <c r="D16265" s="5" t="s">
        <v>28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29</v>
      </c>
      <c r="T16265" s="5" t="s">
        <v>28</v>
      </c>
      <c r="U16265" s="5" t="s">
        <v>28</v>
      </c>
      <c r="V16265" s="5"/>
    </row>
    <row r="16266" spans="1:22" x14ac:dyDescent="0.25">
      <c r="A16266" s="5">
        <f>16259</f>
      </c>
      <c r="B16266" s="5" t="s">
        <v>16287</v>
      </c>
      <c r="C16266" s="5" t="s">
        <v>29</v>
      </c>
      <c r="D16266" s="5" t="s">
        <v>28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29</v>
      </c>
      <c r="T16266" s="5" t="s">
        <v>28</v>
      </c>
      <c r="U16266" s="5" t="s">
        <v>28</v>
      </c>
      <c r="V16266" s="5"/>
    </row>
    <row r="16267" spans="1:22" x14ac:dyDescent="0.25">
      <c r="A16267" s="5">
        <f>16260</f>
      </c>
      <c r="B16267" s="5" t="s">
        <v>16288</v>
      </c>
      <c r="C16267" s="5" t="s">
        <v>29</v>
      </c>
      <c r="D16267" s="5" t="s">
        <v>28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29</v>
      </c>
      <c r="T16267" s="5" t="s">
        <v>28</v>
      </c>
      <c r="U16267" s="5" t="s">
        <v>28</v>
      </c>
      <c r="V16267" s="5"/>
    </row>
    <row r="16268" spans="1:22" x14ac:dyDescent="0.25">
      <c r="A16268" s="5">
        <f>16261</f>
      </c>
      <c r="B16268" s="5" t="s">
        <v>16289</v>
      </c>
      <c r="C16268" s="5" t="s">
        <v>29</v>
      </c>
      <c r="D16268" s="5" t="s">
        <v>28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29</v>
      </c>
      <c r="T16268" s="5" t="s">
        <v>28</v>
      </c>
      <c r="U16268" s="5" t="s">
        <v>28</v>
      </c>
      <c r="V16268" s="5"/>
    </row>
    <row r="16269" spans="1:22" x14ac:dyDescent="0.25">
      <c r="A16269" s="5">
        <f>16262</f>
      </c>
      <c r="B16269" s="5" t="s">
        <v>16290</v>
      </c>
      <c r="C16269" s="5" t="s">
        <v>29</v>
      </c>
      <c r="D16269" s="5" t="s">
        <v>28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29</v>
      </c>
      <c r="T16269" s="5" t="s">
        <v>28</v>
      </c>
      <c r="U16269" s="5" t="s">
        <v>28</v>
      </c>
      <c r="V16269" s="5"/>
    </row>
    <row r="16270" spans="1:22" x14ac:dyDescent="0.25">
      <c r="A16270" s="5">
        <f>16263</f>
      </c>
      <c r="B16270" s="5" t="s">
        <v>16291</v>
      </c>
      <c r="C16270" s="5" t="s">
        <v>29</v>
      </c>
      <c r="D16270" s="5" t="s">
        <v>28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29</v>
      </c>
      <c r="T16270" s="5" t="s">
        <v>28</v>
      </c>
      <c r="U16270" s="5" t="s">
        <v>28</v>
      </c>
      <c r="V16270" s="5"/>
    </row>
    <row r="16271" spans="1:22" x14ac:dyDescent="0.25">
      <c r="A16271" s="5">
        <f>16264</f>
      </c>
      <c r="B16271" s="5" t="s">
        <v>16292</v>
      </c>
      <c r="C16271" s="5" t="s">
        <v>29</v>
      </c>
      <c r="D16271" s="5" t="s">
        <v>28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29</v>
      </c>
      <c r="T16271" s="5" t="s">
        <v>28</v>
      </c>
      <c r="U16271" s="5" t="s">
        <v>28</v>
      </c>
      <c r="V16271" s="5"/>
    </row>
    <row r="16272" spans="1:22" x14ac:dyDescent="0.25">
      <c r="A16272" s="5">
        <f>16265</f>
      </c>
      <c r="B16272" s="5" t="s">
        <v>16293</v>
      </c>
      <c r="C16272" s="5" t="s">
        <v>29</v>
      </c>
      <c r="D16272" s="5" t="s">
        <v>28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29</v>
      </c>
      <c r="T16272" s="5" t="s">
        <v>28</v>
      </c>
      <c r="U16272" s="5" t="s">
        <v>28</v>
      </c>
      <c r="V16272" s="5"/>
    </row>
    <row r="16273" spans="1:22" x14ac:dyDescent="0.25">
      <c r="A16273" s="5">
        <f>16266</f>
      </c>
      <c r="B16273" s="5" t="s">
        <v>16294</v>
      </c>
      <c r="C16273" s="5" t="s">
        <v>29</v>
      </c>
      <c r="D16273" s="5" t="s">
        <v>28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29</v>
      </c>
      <c r="T16273" s="5" t="s">
        <v>28</v>
      </c>
      <c r="U16273" s="5" t="s">
        <v>28</v>
      </c>
      <c r="V16273" s="5"/>
    </row>
    <row r="16274" spans="1:22" x14ac:dyDescent="0.25">
      <c r="A16274" s="5">
        <f>16267</f>
      </c>
      <c r="B16274" s="5" t="s">
        <v>16295</v>
      </c>
      <c r="C16274" s="5" t="s">
        <v>29</v>
      </c>
      <c r="D16274" s="5" t="s">
        <v>28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29</v>
      </c>
      <c r="T16274" s="5" t="s">
        <v>28</v>
      </c>
      <c r="U16274" s="5" t="s">
        <v>28</v>
      </c>
      <c r="V16274" s="5"/>
    </row>
    <row r="16275" spans="1:22" x14ac:dyDescent="0.25">
      <c r="A16275" s="5">
        <f>16268</f>
      </c>
      <c r="B16275" s="5" t="s">
        <v>16296</v>
      </c>
      <c r="C16275" s="5" t="s">
        <v>29</v>
      </c>
      <c r="D16275" s="5" t="s">
        <v>28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29</v>
      </c>
      <c r="T16275" s="5" t="s">
        <v>28</v>
      </c>
      <c r="U16275" s="5" t="s">
        <v>28</v>
      </c>
      <c r="V16275" s="5"/>
    </row>
    <row r="16276" spans="1:22" x14ac:dyDescent="0.25">
      <c r="A16276" s="5">
        <f>16269</f>
      </c>
      <c r="B16276" s="5" t="s">
        <v>16297</v>
      </c>
      <c r="C16276" s="5" t="s">
        <v>29</v>
      </c>
      <c r="D16276" s="5" t="s">
        <v>28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29</v>
      </c>
      <c r="T16276" s="5" t="s">
        <v>28</v>
      </c>
      <c r="U16276" s="5" t="s">
        <v>28</v>
      </c>
      <c r="V16276" s="5"/>
    </row>
    <row r="16277" spans="1:22" x14ac:dyDescent="0.25">
      <c r="A16277" s="5">
        <f>16270</f>
      </c>
      <c r="B16277" s="5" t="s">
        <v>16298</v>
      </c>
      <c r="C16277" s="5" t="s">
        <v>29</v>
      </c>
      <c r="D16277" s="5" t="s">
        <v>28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29</v>
      </c>
      <c r="T16277" s="5" t="s">
        <v>28</v>
      </c>
      <c r="U16277" s="5" t="s">
        <v>28</v>
      </c>
      <c r="V16277" s="5"/>
    </row>
    <row r="16278" spans="1:22" x14ac:dyDescent="0.25">
      <c r="A16278" s="5">
        <f>16271</f>
      </c>
      <c r="B16278" s="5" t="s">
        <v>16299</v>
      </c>
      <c r="C16278" s="5" t="s">
        <v>29</v>
      </c>
      <c r="D16278" s="5" t="s">
        <v>28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29</v>
      </c>
      <c r="T16278" s="5" t="s">
        <v>28</v>
      </c>
      <c r="U16278" s="5" t="s">
        <v>28</v>
      </c>
      <c r="V16278" s="5"/>
    </row>
    <row r="16279" spans="1:22" x14ac:dyDescent="0.25">
      <c r="A16279" s="5">
        <f>16272</f>
      </c>
      <c r="B16279" s="5" t="s">
        <v>16300</v>
      </c>
      <c r="C16279" s="5" t="s">
        <v>29</v>
      </c>
      <c r="D16279" s="5" t="s">
        <v>28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29</v>
      </c>
      <c r="T16279" s="5" t="s">
        <v>28</v>
      </c>
      <c r="U16279" s="5" t="s">
        <v>28</v>
      </c>
      <c r="V16279" s="5"/>
    </row>
    <row r="16280" spans="1:22" x14ac:dyDescent="0.25">
      <c r="A16280" s="5">
        <f>16273</f>
      </c>
      <c r="B16280" s="5" t="s">
        <v>16301</v>
      </c>
      <c r="C16280" s="5" t="s">
        <v>29</v>
      </c>
      <c r="D16280" s="5" t="s">
        <v>28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29</v>
      </c>
      <c r="T16280" s="5" t="s">
        <v>28</v>
      </c>
      <c r="U16280" s="5" t="s">
        <v>28</v>
      </c>
      <c r="V16280" s="5"/>
    </row>
    <row r="16281" spans="1:22" x14ac:dyDescent="0.25">
      <c r="A16281" s="5">
        <f>16274</f>
      </c>
      <c r="B16281" s="5" t="s">
        <v>16302</v>
      </c>
      <c r="C16281" s="5" t="s">
        <v>29</v>
      </c>
      <c r="D16281" s="5" t="s">
        <v>28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29</v>
      </c>
      <c r="T16281" s="5" t="s">
        <v>28</v>
      </c>
      <c r="U16281" s="5" t="s">
        <v>28</v>
      </c>
      <c r="V16281" s="5"/>
    </row>
    <row r="16282" spans="1:22" x14ac:dyDescent="0.25">
      <c r="A16282" s="5">
        <f>16275</f>
      </c>
      <c r="B16282" s="5" t="s">
        <v>16303</v>
      </c>
      <c r="C16282" s="5" t="s">
        <v>29</v>
      </c>
      <c r="D16282" s="5" t="s">
        <v>28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29</v>
      </c>
      <c r="T16282" s="5" t="s">
        <v>28</v>
      </c>
      <c r="U16282" s="5" t="s">
        <v>28</v>
      </c>
      <c r="V16282" s="5"/>
    </row>
    <row r="16283" spans="1:22" x14ac:dyDescent="0.25">
      <c r="A16283" s="5">
        <f>16276</f>
      </c>
      <c r="B16283" s="5" t="s">
        <v>16304</v>
      </c>
      <c r="C16283" s="5" t="s">
        <v>29</v>
      </c>
      <c r="D16283" s="5" t="s">
        <v>28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29</v>
      </c>
      <c r="T16283" s="5" t="s">
        <v>28</v>
      </c>
      <c r="U16283" s="5" t="s">
        <v>28</v>
      </c>
      <c r="V16283" s="5"/>
    </row>
    <row r="16284" spans="1:22" x14ac:dyDescent="0.25">
      <c r="A16284" s="5">
        <f>16277</f>
      </c>
      <c r="B16284" s="5" t="s">
        <v>16305</v>
      </c>
      <c r="C16284" s="5" t="s">
        <v>29</v>
      </c>
      <c r="D16284" s="5" t="s">
        <v>28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29</v>
      </c>
      <c r="T16284" s="5" t="s">
        <v>28</v>
      </c>
      <c r="U16284" s="5" t="s">
        <v>28</v>
      </c>
      <c r="V16284" s="5"/>
    </row>
    <row r="16285" spans="1:22" x14ac:dyDescent="0.25">
      <c r="A16285" s="5">
        <f>16278</f>
      </c>
      <c r="B16285" s="5" t="s">
        <v>16306</v>
      </c>
      <c r="C16285" s="5" t="s">
        <v>29</v>
      </c>
      <c r="D16285" s="5" t="s">
        <v>28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29</v>
      </c>
      <c r="T16285" s="5" t="s">
        <v>28</v>
      </c>
      <c r="U16285" s="5" t="s">
        <v>28</v>
      </c>
      <c r="V16285" s="5"/>
    </row>
    <row r="16286" spans="1:22" x14ac:dyDescent="0.25">
      <c r="A16286" s="5">
        <f>16279</f>
      </c>
      <c r="B16286" s="5" t="s">
        <v>16307</v>
      </c>
      <c r="C16286" s="5" t="s">
        <v>29</v>
      </c>
      <c r="D16286" s="5" t="s">
        <v>28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29</v>
      </c>
      <c r="T16286" s="5" t="s">
        <v>28</v>
      </c>
      <c r="U16286" s="5" t="s">
        <v>28</v>
      </c>
      <c r="V16286" s="5"/>
    </row>
    <row r="16287" spans="1:22" x14ac:dyDescent="0.25">
      <c r="A16287" s="5">
        <f>16280</f>
      </c>
      <c r="B16287" s="5" t="s">
        <v>16308</v>
      </c>
      <c r="C16287" s="5" t="s">
        <v>29</v>
      </c>
      <c r="D16287" s="5" t="s">
        <v>28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29</v>
      </c>
      <c r="T16287" s="5" t="s">
        <v>28</v>
      </c>
      <c r="U16287" s="5" t="s">
        <v>28</v>
      </c>
      <c r="V16287" s="5"/>
    </row>
    <row r="16288" spans="1:22" x14ac:dyDescent="0.25">
      <c r="A16288" s="5">
        <f>16281</f>
      </c>
      <c r="B16288" s="5" t="s">
        <v>16309</v>
      </c>
      <c r="C16288" s="5" t="s">
        <v>29</v>
      </c>
      <c r="D16288" s="5" t="s">
        <v>28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29</v>
      </c>
      <c r="T16288" s="5" t="s">
        <v>28</v>
      </c>
      <c r="U16288" s="5" t="s">
        <v>28</v>
      </c>
      <c r="V16288" s="5"/>
    </row>
    <row r="16289" spans="1:22" x14ac:dyDescent="0.25">
      <c r="A16289" s="5">
        <f>16282</f>
      </c>
      <c r="B16289" s="5" t="s">
        <v>16310</v>
      </c>
      <c r="C16289" s="5" t="s">
        <v>29</v>
      </c>
      <c r="D16289" s="5" t="s">
        <v>28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29</v>
      </c>
      <c r="T16289" s="5" t="s">
        <v>28</v>
      </c>
      <c r="U16289" s="5" t="s">
        <v>28</v>
      </c>
      <c r="V16289" s="5"/>
    </row>
    <row r="16290" spans="1:22" x14ac:dyDescent="0.25">
      <c r="A16290" s="5">
        <f>16283</f>
      </c>
      <c r="B16290" s="5" t="s">
        <v>16311</v>
      </c>
      <c r="C16290" s="5" t="s">
        <v>29</v>
      </c>
      <c r="D16290" s="5" t="s">
        <v>28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29</v>
      </c>
      <c r="T16290" s="5" t="s">
        <v>28</v>
      </c>
      <c r="U16290" s="5" t="s">
        <v>28</v>
      </c>
      <c r="V16290" s="5"/>
    </row>
    <row r="16291" spans="1:22" x14ac:dyDescent="0.25">
      <c r="A16291" s="5">
        <f>16284</f>
      </c>
      <c r="B16291" s="5" t="s">
        <v>16312</v>
      </c>
      <c r="C16291" s="5" t="s">
        <v>29</v>
      </c>
      <c r="D16291" s="5" t="s">
        <v>28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29</v>
      </c>
      <c r="T16291" s="5" t="s">
        <v>28</v>
      </c>
      <c r="U16291" s="5" t="s">
        <v>28</v>
      </c>
      <c r="V16291" s="5"/>
    </row>
    <row r="16292" spans="1:22" x14ac:dyDescent="0.25">
      <c r="A16292" s="5">
        <f>16285</f>
      </c>
      <c r="B16292" s="5" t="s">
        <v>16313</v>
      </c>
      <c r="C16292" s="5" t="s">
        <v>29</v>
      </c>
      <c r="D16292" s="5" t="s">
        <v>28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29</v>
      </c>
      <c r="T16292" s="5" t="s">
        <v>28</v>
      </c>
      <c r="U16292" s="5" t="s">
        <v>28</v>
      </c>
      <c r="V16292" s="5"/>
    </row>
    <row r="16293" spans="1:22" x14ac:dyDescent="0.25">
      <c r="A16293" s="5">
        <f>16286</f>
      </c>
      <c r="B16293" s="5" t="s">
        <v>16314</v>
      </c>
      <c r="C16293" s="5" t="s">
        <v>29</v>
      </c>
      <c r="D16293" s="5" t="s">
        <v>28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29</v>
      </c>
      <c r="T16293" s="5" t="s">
        <v>28</v>
      </c>
      <c r="U16293" s="5" t="s">
        <v>28</v>
      </c>
      <c r="V16293" s="5"/>
    </row>
    <row r="16294" spans="1:22" x14ac:dyDescent="0.25">
      <c r="A16294" s="5">
        <f>16287</f>
      </c>
      <c r="B16294" s="5" t="s">
        <v>16315</v>
      </c>
      <c r="C16294" s="5" t="s">
        <v>29</v>
      </c>
      <c r="D16294" s="5" t="s">
        <v>28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29</v>
      </c>
      <c r="T16294" s="5" t="s">
        <v>28</v>
      </c>
      <c r="U16294" s="5" t="s">
        <v>28</v>
      </c>
      <c r="V16294" s="5"/>
    </row>
    <row r="16295" spans="1:22" x14ac:dyDescent="0.25">
      <c r="A16295" s="5">
        <f>16288</f>
      </c>
      <c r="B16295" s="5" t="s">
        <v>16316</v>
      </c>
      <c r="C16295" s="5" t="s">
        <v>29</v>
      </c>
      <c r="D16295" s="5" t="s">
        <v>28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29</v>
      </c>
      <c r="T16295" s="5" t="s">
        <v>28</v>
      </c>
      <c r="U16295" s="5" t="s">
        <v>28</v>
      </c>
      <c r="V16295" s="5"/>
    </row>
    <row r="16296" spans="1:22" x14ac:dyDescent="0.25">
      <c r="A16296" s="5">
        <f>16289</f>
      </c>
      <c r="B16296" s="5" t="s">
        <v>16317</v>
      </c>
      <c r="C16296" s="5" t="s">
        <v>29</v>
      </c>
      <c r="D16296" s="5" t="s">
        <v>28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29</v>
      </c>
      <c r="T16296" s="5" t="s">
        <v>28</v>
      </c>
      <c r="U16296" s="5" t="s">
        <v>28</v>
      </c>
      <c r="V16296" s="5"/>
    </row>
    <row r="16297" spans="1:22" x14ac:dyDescent="0.25">
      <c r="A16297" s="5">
        <f>16290</f>
      </c>
      <c r="B16297" s="5" t="s">
        <v>16318</v>
      </c>
      <c r="C16297" s="5" t="s">
        <v>29</v>
      </c>
      <c r="D16297" s="5" t="s">
        <v>28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29</v>
      </c>
      <c r="T16297" s="5" t="s">
        <v>28</v>
      </c>
      <c r="U16297" s="5" t="s">
        <v>28</v>
      </c>
      <c r="V16297" s="5"/>
    </row>
    <row r="16298" spans="1:22" x14ac:dyDescent="0.25">
      <c r="A16298" s="5">
        <f>16291</f>
      </c>
      <c r="B16298" s="5" t="s">
        <v>16319</v>
      </c>
      <c r="C16298" s="5" t="s">
        <v>29</v>
      </c>
      <c r="D16298" s="5" t="s">
        <v>28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29</v>
      </c>
      <c r="T16298" s="5" t="s">
        <v>28</v>
      </c>
      <c r="U16298" s="5" t="s">
        <v>28</v>
      </c>
      <c r="V16298" s="5"/>
    </row>
    <row r="16299" spans="1:22" x14ac:dyDescent="0.25">
      <c r="A16299" s="5">
        <f>16292</f>
      </c>
      <c r="B16299" s="5" t="s">
        <v>16320</v>
      </c>
      <c r="C16299" s="5" t="s">
        <v>29</v>
      </c>
      <c r="D16299" s="5" t="s">
        <v>28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29</v>
      </c>
      <c r="T16299" s="5" t="s">
        <v>28</v>
      </c>
      <c r="U16299" s="5" t="s">
        <v>28</v>
      </c>
      <c r="V16299" s="5"/>
    </row>
    <row r="16300" spans="1:22" x14ac:dyDescent="0.25">
      <c r="A16300" s="5">
        <f>16293</f>
      </c>
      <c r="B16300" s="5" t="s">
        <v>16321</v>
      </c>
      <c r="C16300" s="5" t="s">
        <v>29</v>
      </c>
      <c r="D16300" s="5" t="s">
        <v>28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29</v>
      </c>
      <c r="T16300" s="5" t="s">
        <v>28</v>
      </c>
      <c r="U16300" s="5" t="s">
        <v>28</v>
      </c>
      <c r="V16300" s="5"/>
    </row>
    <row r="16301" spans="1:22" x14ac:dyDescent="0.25">
      <c r="A16301" s="5">
        <f>16294</f>
      </c>
      <c r="B16301" s="5" t="s">
        <v>16322</v>
      </c>
      <c r="C16301" s="5" t="s">
        <v>29</v>
      </c>
      <c r="D16301" s="5" t="s">
        <v>28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29</v>
      </c>
      <c r="T16301" s="5" t="s">
        <v>28</v>
      </c>
      <c r="U16301" s="5" t="s">
        <v>28</v>
      </c>
      <c r="V16301" s="5"/>
    </row>
    <row r="16302" spans="1:22" x14ac:dyDescent="0.25">
      <c r="A16302" s="5">
        <f>16295</f>
      </c>
      <c r="B16302" s="5" t="s">
        <v>16323</v>
      </c>
      <c r="C16302" s="5" t="s">
        <v>29</v>
      </c>
      <c r="D16302" s="5" t="s">
        <v>28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29</v>
      </c>
      <c r="T16302" s="5" t="s">
        <v>28</v>
      </c>
      <c r="U16302" s="5" t="s">
        <v>28</v>
      </c>
      <c r="V16302" s="5"/>
    </row>
    <row r="16303" spans="1:22" x14ac:dyDescent="0.25">
      <c r="A16303" s="5">
        <f>16296</f>
      </c>
      <c r="B16303" s="5" t="s">
        <v>16324</v>
      </c>
      <c r="C16303" s="5" t="s">
        <v>29</v>
      </c>
      <c r="D16303" s="5" t="s">
        <v>28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29</v>
      </c>
      <c r="T16303" s="5" t="s">
        <v>28</v>
      </c>
      <c r="U16303" s="5" t="s">
        <v>28</v>
      </c>
      <c r="V16303" s="5"/>
    </row>
    <row r="16304" spans="1:22" x14ac:dyDescent="0.25">
      <c r="A16304" s="5">
        <f>16297</f>
      </c>
      <c r="B16304" s="5" t="s">
        <v>16325</v>
      </c>
      <c r="C16304" s="5" t="s">
        <v>29</v>
      </c>
      <c r="D16304" s="5" t="s">
        <v>28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29</v>
      </c>
      <c r="T16304" s="5" t="s">
        <v>28</v>
      </c>
      <c r="U16304" s="5" t="s">
        <v>28</v>
      </c>
      <c r="V16304" s="5"/>
    </row>
    <row r="16305" spans="1:22" x14ac:dyDescent="0.25">
      <c r="A16305" s="5">
        <f>16298</f>
      </c>
      <c r="B16305" s="5" t="s">
        <v>16326</v>
      </c>
      <c r="C16305" s="5" t="s">
        <v>29</v>
      </c>
      <c r="D16305" s="5" t="s">
        <v>28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29</v>
      </c>
      <c r="T16305" s="5" t="s">
        <v>28</v>
      </c>
      <c r="U16305" s="5" t="s">
        <v>28</v>
      </c>
      <c r="V16305" s="5"/>
    </row>
    <row r="16306" spans="1:22" x14ac:dyDescent="0.25">
      <c r="A16306" s="5">
        <f>16299</f>
      </c>
      <c r="B16306" s="5" t="s">
        <v>16327</v>
      </c>
      <c r="C16306" s="5" t="s">
        <v>29</v>
      </c>
      <c r="D16306" s="5" t="s">
        <v>28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29</v>
      </c>
      <c r="T16306" s="5" t="s">
        <v>28</v>
      </c>
      <c r="U16306" s="5" t="s">
        <v>28</v>
      </c>
      <c r="V16306" s="5"/>
    </row>
    <row r="16307" spans="1:22" x14ac:dyDescent="0.25">
      <c r="A16307" s="5">
        <f>16300</f>
      </c>
      <c r="B16307" s="5" t="s">
        <v>16328</v>
      </c>
      <c r="C16307" s="5" t="s">
        <v>29</v>
      </c>
      <c r="D16307" s="5" t="s">
        <v>28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29</v>
      </c>
      <c r="T16307" s="5" t="s">
        <v>28</v>
      </c>
      <c r="U16307" s="5" t="s">
        <v>28</v>
      </c>
      <c r="V16307" s="5"/>
    </row>
    <row r="16308" spans="1:22" x14ac:dyDescent="0.25">
      <c r="A16308" s="5">
        <f>16301</f>
      </c>
      <c r="B16308" s="5" t="s">
        <v>16329</v>
      </c>
      <c r="C16308" s="5" t="s">
        <v>29</v>
      </c>
      <c r="D16308" s="5" t="s">
        <v>28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29</v>
      </c>
      <c r="T16308" s="5" t="s">
        <v>28</v>
      </c>
      <c r="U16308" s="5" t="s">
        <v>28</v>
      </c>
      <c r="V16308" s="5"/>
    </row>
    <row r="16309" spans="1:22" x14ac:dyDescent="0.25">
      <c r="A16309" s="5">
        <f>16302</f>
      </c>
      <c r="B16309" s="5" t="s">
        <v>16330</v>
      </c>
      <c r="C16309" s="5" t="s">
        <v>29</v>
      </c>
      <c r="D16309" s="5" t="s">
        <v>28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29</v>
      </c>
      <c r="T16309" s="5" t="s">
        <v>28</v>
      </c>
      <c r="U16309" s="5" t="s">
        <v>28</v>
      </c>
      <c r="V16309" s="5"/>
    </row>
    <row r="16310" spans="1:22" x14ac:dyDescent="0.25">
      <c r="A16310" s="5">
        <f>16303</f>
      </c>
      <c r="B16310" s="5" t="s">
        <v>16331</v>
      </c>
      <c r="C16310" s="5" t="s">
        <v>29</v>
      </c>
      <c r="D16310" s="5" t="s">
        <v>28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29</v>
      </c>
      <c r="T16310" s="5" t="s">
        <v>28</v>
      </c>
      <c r="U16310" s="5" t="s">
        <v>28</v>
      </c>
      <c r="V16310" s="5"/>
    </row>
    <row r="16311" spans="1:22" x14ac:dyDescent="0.25">
      <c r="A16311" s="5">
        <f>16304</f>
      </c>
      <c r="B16311" s="5" t="s">
        <v>16332</v>
      </c>
      <c r="C16311" s="5" t="s">
        <v>29</v>
      </c>
      <c r="D16311" s="5" t="s">
        <v>28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29</v>
      </c>
      <c r="T16311" s="5" t="s">
        <v>28</v>
      </c>
      <c r="U16311" s="5" t="s">
        <v>28</v>
      </c>
      <c r="V16311" s="5"/>
    </row>
    <row r="16312" spans="1:22" x14ac:dyDescent="0.25">
      <c r="A16312" s="5">
        <f>16305</f>
      </c>
      <c r="B16312" s="5" t="s">
        <v>16333</v>
      </c>
      <c r="C16312" s="5" t="s">
        <v>29</v>
      </c>
      <c r="D16312" s="5" t="s">
        <v>28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29</v>
      </c>
      <c r="T16312" s="5" t="s">
        <v>28</v>
      </c>
      <c r="U16312" s="5" t="s">
        <v>28</v>
      </c>
      <c r="V16312" s="5"/>
    </row>
    <row r="16313" spans="1:22" x14ac:dyDescent="0.25">
      <c r="A16313" s="5">
        <f>16306</f>
      </c>
      <c r="B16313" s="5" t="s">
        <v>16334</v>
      </c>
      <c r="C16313" s="5" t="s">
        <v>29</v>
      </c>
      <c r="D16313" s="5" t="s">
        <v>28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29</v>
      </c>
      <c r="T16313" s="5" t="s">
        <v>28</v>
      </c>
      <c r="U16313" s="5" t="s">
        <v>28</v>
      </c>
      <c r="V16313" s="5"/>
    </row>
    <row r="16314" spans="1:22" x14ac:dyDescent="0.25">
      <c r="A16314" s="5">
        <f>16307</f>
      </c>
      <c r="B16314" s="5" t="s">
        <v>16335</v>
      </c>
      <c r="C16314" s="5" t="s">
        <v>29</v>
      </c>
      <c r="D16314" s="5" t="s">
        <v>28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29</v>
      </c>
      <c r="T16314" s="5" t="s">
        <v>28</v>
      </c>
      <c r="U16314" s="5" t="s">
        <v>28</v>
      </c>
      <c r="V16314" s="5"/>
    </row>
    <row r="16315" spans="1:22" x14ac:dyDescent="0.25">
      <c r="A16315" s="5">
        <f>16308</f>
      </c>
      <c r="B16315" s="5" t="s">
        <v>16336</v>
      </c>
      <c r="C16315" s="5" t="s">
        <v>29</v>
      </c>
      <c r="D16315" s="5" t="s">
        <v>28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29</v>
      </c>
      <c r="T16315" s="5" t="s">
        <v>28</v>
      </c>
      <c r="U16315" s="5" t="s">
        <v>28</v>
      </c>
      <c r="V16315" s="5"/>
    </row>
    <row r="16316" spans="1:22" x14ac:dyDescent="0.25">
      <c r="A16316" s="5">
        <f>16309</f>
      </c>
      <c r="B16316" s="5" t="s">
        <v>16337</v>
      </c>
      <c r="C16316" s="5" t="s">
        <v>29</v>
      </c>
      <c r="D16316" s="5" t="s">
        <v>28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29</v>
      </c>
      <c r="T16316" s="5" t="s">
        <v>28</v>
      </c>
      <c r="U16316" s="5" t="s">
        <v>28</v>
      </c>
      <c r="V16316" s="5"/>
    </row>
    <row r="16317" spans="1:22" x14ac:dyDescent="0.25">
      <c r="A16317" s="5">
        <f>16310</f>
      </c>
      <c r="B16317" s="5" t="s">
        <v>16338</v>
      </c>
      <c r="C16317" s="5" t="s">
        <v>29</v>
      </c>
      <c r="D16317" s="5" t="s">
        <v>28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29</v>
      </c>
      <c r="T16317" s="5" t="s">
        <v>28</v>
      </c>
      <c r="U16317" s="5" t="s">
        <v>28</v>
      </c>
      <c r="V16317" s="5"/>
    </row>
    <row r="16318" spans="1:22" x14ac:dyDescent="0.25">
      <c r="A16318" s="5">
        <f>16311</f>
      </c>
      <c r="B16318" s="5" t="s">
        <v>16339</v>
      </c>
      <c r="C16318" s="5" t="s">
        <v>29</v>
      </c>
      <c r="D16318" s="5" t="s">
        <v>28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29</v>
      </c>
      <c r="T16318" s="5" t="s">
        <v>28</v>
      </c>
      <c r="U16318" s="5" t="s">
        <v>28</v>
      </c>
      <c r="V16318" s="5"/>
    </row>
    <row r="16319" spans="1:22" x14ac:dyDescent="0.25">
      <c r="A16319" s="5">
        <f>16312</f>
      </c>
      <c r="B16319" s="5" t="s">
        <v>16340</v>
      </c>
      <c r="C16319" s="5" t="s">
        <v>29</v>
      </c>
      <c r="D16319" s="5" t="s">
        <v>28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29</v>
      </c>
      <c r="T16319" s="5" t="s">
        <v>28</v>
      </c>
      <c r="U16319" s="5" t="s">
        <v>28</v>
      </c>
      <c r="V16319" s="5"/>
    </row>
    <row r="16320" spans="1:22" x14ac:dyDescent="0.25">
      <c r="A16320" s="5">
        <f>16313</f>
      </c>
      <c r="B16320" s="5" t="s">
        <v>16341</v>
      </c>
      <c r="C16320" s="5" t="s">
        <v>29</v>
      </c>
      <c r="D16320" s="5" t="s">
        <v>28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29</v>
      </c>
      <c r="T16320" s="5" t="s">
        <v>28</v>
      </c>
      <c r="U16320" s="5" t="s">
        <v>28</v>
      </c>
      <c r="V16320" s="5"/>
    </row>
    <row r="16321" spans="1:22" x14ac:dyDescent="0.25">
      <c r="A16321" s="5">
        <f>16314</f>
      </c>
      <c r="B16321" s="5" t="s">
        <v>16342</v>
      </c>
      <c r="C16321" s="5" t="s">
        <v>29</v>
      </c>
      <c r="D16321" s="5" t="s">
        <v>28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29</v>
      </c>
      <c r="T16321" s="5" t="s">
        <v>28</v>
      </c>
      <c r="U16321" s="5" t="s">
        <v>28</v>
      </c>
      <c r="V16321" s="5"/>
    </row>
    <row r="16322" spans="1:22" x14ac:dyDescent="0.25">
      <c r="A16322" s="5">
        <f>16315</f>
      </c>
      <c r="B16322" s="5" t="s">
        <v>16343</v>
      </c>
      <c r="C16322" s="5" t="s">
        <v>29</v>
      </c>
      <c r="D16322" s="5" t="s">
        <v>28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29</v>
      </c>
      <c r="T16322" s="5" t="s">
        <v>28</v>
      </c>
      <c r="U16322" s="5" t="s">
        <v>28</v>
      </c>
      <c r="V16322" s="5"/>
    </row>
    <row r="16323" spans="1:22" x14ac:dyDescent="0.25">
      <c r="A16323" s="5">
        <f>16316</f>
      </c>
      <c r="B16323" s="5" t="s">
        <v>16344</v>
      </c>
      <c r="C16323" s="5" t="s">
        <v>29</v>
      </c>
      <c r="D16323" s="5" t="s">
        <v>28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29</v>
      </c>
      <c r="T16323" s="5" t="s">
        <v>28</v>
      </c>
      <c r="U16323" s="5" t="s">
        <v>28</v>
      </c>
      <c r="V16323" s="5"/>
    </row>
    <row r="16324" spans="1:22" x14ac:dyDescent="0.25">
      <c r="A16324" s="5">
        <f>16317</f>
      </c>
      <c r="B16324" s="5" t="s">
        <v>16345</v>
      </c>
      <c r="C16324" s="5" t="s">
        <v>29</v>
      </c>
      <c r="D16324" s="5" t="s">
        <v>28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29</v>
      </c>
      <c r="T16324" s="5" t="s">
        <v>28</v>
      </c>
      <c r="U16324" s="5" t="s">
        <v>28</v>
      </c>
      <c r="V16324" s="5"/>
    </row>
    <row r="16325" spans="1:22" x14ac:dyDescent="0.25">
      <c r="A16325" s="5">
        <f>16318</f>
      </c>
      <c r="B16325" s="5" t="s">
        <v>16346</v>
      </c>
      <c r="C16325" s="5" t="s">
        <v>29</v>
      </c>
      <c r="D16325" s="5" t="s">
        <v>28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29</v>
      </c>
      <c r="T16325" s="5" t="s">
        <v>28</v>
      </c>
      <c r="U16325" s="5" t="s">
        <v>28</v>
      </c>
      <c r="V16325" s="5"/>
    </row>
    <row r="16326" spans="1:22" x14ac:dyDescent="0.25">
      <c r="A16326" s="5">
        <f>16319</f>
      </c>
      <c r="B16326" s="5" t="s">
        <v>16347</v>
      </c>
      <c r="C16326" s="5" t="s">
        <v>29</v>
      </c>
      <c r="D16326" s="5" t="s">
        <v>28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29</v>
      </c>
      <c r="T16326" s="5" t="s">
        <v>28</v>
      </c>
      <c r="U16326" s="5" t="s">
        <v>28</v>
      </c>
      <c r="V16326" s="5"/>
    </row>
    <row r="16327" spans="1:22" x14ac:dyDescent="0.25">
      <c r="A16327" s="5">
        <f>16320</f>
      </c>
      <c r="B16327" s="5" t="s">
        <v>16348</v>
      </c>
      <c r="C16327" s="5" t="s">
        <v>29</v>
      </c>
      <c r="D16327" s="5" t="s">
        <v>28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29</v>
      </c>
      <c r="T16327" s="5" t="s">
        <v>28</v>
      </c>
      <c r="U16327" s="5" t="s">
        <v>28</v>
      </c>
      <c r="V16327" s="5"/>
    </row>
    <row r="16328" spans="1:22" x14ac:dyDescent="0.25">
      <c r="A16328" s="5">
        <f>16321</f>
      </c>
      <c r="B16328" s="5" t="s">
        <v>16349</v>
      </c>
      <c r="C16328" s="5" t="s">
        <v>29</v>
      </c>
      <c r="D16328" s="5" t="s">
        <v>28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29</v>
      </c>
      <c r="T16328" s="5" t="s">
        <v>28</v>
      </c>
      <c r="U16328" s="5" t="s">
        <v>28</v>
      </c>
      <c r="V16328" s="5"/>
    </row>
    <row r="16329" spans="1:22" x14ac:dyDescent="0.25">
      <c r="A16329" s="5">
        <f>16322</f>
      </c>
      <c r="B16329" s="5" t="s">
        <v>16350</v>
      </c>
      <c r="C16329" s="5" t="s">
        <v>29</v>
      </c>
      <c r="D16329" s="5" t="s">
        <v>28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29</v>
      </c>
      <c r="T16329" s="5" t="s">
        <v>28</v>
      </c>
      <c r="U16329" s="5" t="s">
        <v>28</v>
      </c>
      <c r="V16329" s="5"/>
    </row>
    <row r="16330" spans="1:22" x14ac:dyDescent="0.25">
      <c r="A16330" s="5">
        <f>16323</f>
      </c>
      <c r="B16330" s="5" t="s">
        <v>16351</v>
      </c>
      <c r="C16330" s="5" t="s">
        <v>29</v>
      </c>
      <c r="D16330" s="5" t="s">
        <v>28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29</v>
      </c>
      <c r="T16330" s="5" t="s">
        <v>28</v>
      </c>
      <c r="U16330" s="5" t="s">
        <v>28</v>
      </c>
      <c r="V16330" s="5"/>
    </row>
    <row r="16331" spans="1:22" x14ac:dyDescent="0.25">
      <c r="A16331" s="5">
        <f>16324</f>
      </c>
      <c r="B16331" s="5" t="s">
        <v>16352</v>
      </c>
      <c r="C16331" s="5" t="s">
        <v>29</v>
      </c>
      <c r="D16331" s="5" t="s">
        <v>28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29</v>
      </c>
      <c r="T16331" s="5" t="s">
        <v>28</v>
      </c>
      <c r="U16331" s="5" t="s">
        <v>28</v>
      </c>
      <c r="V16331" s="5"/>
    </row>
    <row r="16332" spans="1:22" x14ac:dyDescent="0.25">
      <c r="A16332" s="5">
        <f>16325</f>
      </c>
      <c r="B16332" s="5" t="s">
        <v>16353</v>
      </c>
      <c r="C16332" s="5" t="s">
        <v>29</v>
      </c>
      <c r="D16332" s="5" t="s">
        <v>28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29</v>
      </c>
      <c r="T16332" s="5" t="s">
        <v>28</v>
      </c>
      <c r="U16332" s="5" t="s">
        <v>28</v>
      </c>
      <c r="V16332" s="5"/>
    </row>
    <row r="16333" spans="1:22" x14ac:dyDescent="0.25">
      <c r="A16333" s="5">
        <f>16326</f>
      </c>
      <c r="B16333" s="5" t="s">
        <v>16354</v>
      </c>
      <c r="C16333" s="5" t="s">
        <v>29</v>
      </c>
      <c r="D16333" s="5" t="s">
        <v>28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29</v>
      </c>
      <c r="T16333" s="5" t="s">
        <v>28</v>
      </c>
      <c r="U16333" s="5" t="s">
        <v>28</v>
      </c>
      <c r="V16333" s="5"/>
    </row>
    <row r="16334" spans="1:22" x14ac:dyDescent="0.25">
      <c r="A16334" s="5">
        <f>16327</f>
      </c>
      <c r="B16334" s="5" t="s">
        <v>16355</v>
      </c>
      <c r="C16334" s="5" t="s">
        <v>29</v>
      </c>
      <c r="D16334" s="5" t="s">
        <v>28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29</v>
      </c>
      <c r="T16334" s="5" t="s">
        <v>28</v>
      </c>
      <c r="U16334" s="5" t="s">
        <v>28</v>
      </c>
      <c r="V16334" s="5"/>
    </row>
    <row r="16335" spans="1:22" x14ac:dyDescent="0.25">
      <c r="A16335" s="5">
        <f>16328</f>
      </c>
      <c r="B16335" s="5" t="s">
        <v>16356</v>
      </c>
      <c r="C16335" s="5" t="s">
        <v>29</v>
      </c>
      <c r="D16335" s="5" t="s">
        <v>28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29</v>
      </c>
      <c r="T16335" s="5" t="s">
        <v>28</v>
      </c>
      <c r="U16335" s="5" t="s">
        <v>28</v>
      </c>
      <c r="V16335" s="5"/>
    </row>
    <row r="16336" spans="1:22" x14ac:dyDescent="0.25">
      <c r="A16336" s="5">
        <f>16329</f>
      </c>
      <c r="B16336" s="5" t="s">
        <v>16357</v>
      </c>
      <c r="C16336" s="5" t="s">
        <v>29</v>
      </c>
      <c r="D16336" s="5" t="s">
        <v>28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29</v>
      </c>
      <c r="T16336" s="5" t="s">
        <v>28</v>
      </c>
      <c r="U16336" s="5" t="s">
        <v>28</v>
      </c>
      <c r="V16336" s="5"/>
    </row>
    <row r="16337" spans="1:22" x14ac:dyDescent="0.25">
      <c r="A16337" s="5">
        <f>16330</f>
      </c>
      <c r="B16337" s="5" t="s">
        <v>16358</v>
      </c>
      <c r="C16337" s="5" t="s">
        <v>29</v>
      </c>
      <c r="D16337" s="5" t="s">
        <v>28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29</v>
      </c>
      <c r="T16337" s="5" t="s">
        <v>28</v>
      </c>
      <c r="U16337" s="5" t="s">
        <v>28</v>
      </c>
      <c r="V16337" s="5"/>
    </row>
    <row r="16338" spans="1:22" x14ac:dyDescent="0.25">
      <c r="A16338" s="5">
        <f>16331</f>
      </c>
      <c r="B16338" s="5" t="s">
        <v>16359</v>
      </c>
      <c r="C16338" s="5" t="s">
        <v>29</v>
      </c>
      <c r="D16338" s="5" t="s">
        <v>28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29</v>
      </c>
      <c r="T16338" s="5" t="s">
        <v>28</v>
      </c>
      <c r="U16338" s="5" t="s">
        <v>28</v>
      </c>
      <c r="V16338" s="5"/>
    </row>
    <row r="16339" spans="1:22" x14ac:dyDescent="0.25">
      <c r="A16339" s="5">
        <f>16332</f>
      </c>
      <c r="B16339" s="5" t="s">
        <v>16360</v>
      </c>
      <c r="C16339" s="5" t="s">
        <v>29</v>
      </c>
      <c r="D16339" s="5" t="s">
        <v>28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29</v>
      </c>
      <c r="T16339" s="5" t="s">
        <v>28</v>
      </c>
      <c r="U16339" s="5" t="s">
        <v>28</v>
      </c>
      <c r="V16339" s="5"/>
    </row>
    <row r="16340" spans="1:22" x14ac:dyDescent="0.25">
      <c r="A16340" s="5">
        <f>16333</f>
      </c>
      <c r="B16340" s="5" t="s">
        <v>16361</v>
      </c>
      <c r="C16340" s="5" t="s">
        <v>29</v>
      </c>
      <c r="D16340" s="5" t="s">
        <v>28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29</v>
      </c>
      <c r="T16340" s="5" t="s">
        <v>28</v>
      </c>
      <c r="U16340" s="5" t="s">
        <v>28</v>
      </c>
      <c r="V16340" s="5"/>
    </row>
    <row r="16341" spans="1:22" x14ac:dyDescent="0.25">
      <c r="A16341" s="5">
        <f>16334</f>
      </c>
      <c r="B16341" s="5" t="s">
        <v>16362</v>
      </c>
      <c r="C16341" s="5" t="s">
        <v>29</v>
      </c>
      <c r="D16341" s="5" t="s">
        <v>28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29</v>
      </c>
      <c r="T16341" s="5" t="s">
        <v>28</v>
      </c>
      <c r="U16341" s="5" t="s">
        <v>28</v>
      </c>
      <c r="V16341" s="5"/>
    </row>
    <row r="16342" spans="1:22" x14ac:dyDescent="0.25">
      <c r="A16342" s="5">
        <f>16335</f>
      </c>
      <c r="B16342" s="5" t="s">
        <v>16363</v>
      </c>
      <c r="C16342" s="5" t="s">
        <v>29</v>
      </c>
      <c r="D16342" s="5" t="s">
        <v>28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29</v>
      </c>
      <c r="T16342" s="5" t="s">
        <v>28</v>
      </c>
      <c r="U16342" s="5" t="s">
        <v>28</v>
      </c>
      <c r="V16342" s="5"/>
    </row>
    <row r="16343" spans="1:22" x14ac:dyDescent="0.25">
      <c r="A16343" s="5">
        <f>16336</f>
      </c>
      <c r="B16343" s="5" t="s">
        <v>16364</v>
      </c>
      <c r="C16343" s="5" t="s">
        <v>29</v>
      </c>
      <c r="D16343" s="5" t="s">
        <v>28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29</v>
      </c>
      <c r="T16343" s="5" t="s">
        <v>28</v>
      </c>
      <c r="U16343" s="5" t="s">
        <v>28</v>
      </c>
      <c r="V16343" s="5"/>
    </row>
    <row r="16344" spans="1:22" x14ac:dyDescent="0.25">
      <c r="A16344" s="5">
        <f>16337</f>
      </c>
      <c r="B16344" s="5" t="s">
        <v>16365</v>
      </c>
      <c r="C16344" s="5" t="s">
        <v>29</v>
      </c>
      <c r="D16344" s="5" t="s">
        <v>28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29</v>
      </c>
      <c r="T16344" s="5" t="s">
        <v>28</v>
      </c>
      <c r="U16344" s="5" t="s">
        <v>28</v>
      </c>
      <c r="V16344" s="5"/>
    </row>
    <row r="16345" spans="1:22" x14ac:dyDescent="0.25">
      <c r="A16345" s="5">
        <f>16338</f>
      </c>
      <c r="B16345" s="5" t="s">
        <v>16366</v>
      </c>
      <c r="C16345" s="5" t="s">
        <v>29</v>
      </c>
      <c r="D16345" s="5" t="s">
        <v>28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29</v>
      </c>
      <c r="T16345" s="5" t="s">
        <v>28</v>
      </c>
      <c r="U16345" s="5" t="s">
        <v>28</v>
      </c>
      <c r="V16345" s="5"/>
    </row>
    <row r="16346" spans="1:22" x14ac:dyDescent="0.25">
      <c r="A16346" s="5">
        <f>16339</f>
      </c>
      <c r="B16346" s="5" t="s">
        <v>16367</v>
      </c>
      <c r="C16346" s="5" t="s">
        <v>29</v>
      </c>
      <c r="D16346" s="5" t="s">
        <v>28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29</v>
      </c>
      <c r="T16346" s="5" t="s">
        <v>28</v>
      </c>
      <c r="U16346" s="5" t="s">
        <v>28</v>
      </c>
      <c r="V16346" s="5"/>
    </row>
    <row r="16347" spans="1:22" x14ac:dyDescent="0.25">
      <c r="A16347" s="5">
        <f>16340</f>
      </c>
      <c r="B16347" s="5" t="s">
        <v>16368</v>
      </c>
      <c r="C16347" s="5" t="s">
        <v>29</v>
      </c>
      <c r="D16347" s="5" t="s">
        <v>28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29</v>
      </c>
      <c r="T16347" s="5" t="s">
        <v>28</v>
      </c>
      <c r="U16347" s="5" t="s">
        <v>28</v>
      </c>
      <c r="V16347" s="5"/>
    </row>
    <row r="16348" spans="1:22" x14ac:dyDescent="0.25">
      <c r="A16348" s="5">
        <f>16341</f>
      </c>
      <c r="B16348" s="5" t="s">
        <v>16369</v>
      </c>
      <c r="C16348" s="5" t="s">
        <v>29</v>
      </c>
      <c r="D16348" s="5" t="s">
        <v>28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29</v>
      </c>
      <c r="T16348" s="5" t="s">
        <v>28</v>
      </c>
      <c r="U16348" s="5" t="s">
        <v>28</v>
      </c>
      <c r="V16348" s="5"/>
    </row>
    <row r="16349" spans="1:22" x14ac:dyDescent="0.25">
      <c r="A16349" s="5">
        <f>16342</f>
      </c>
      <c r="B16349" s="5" t="s">
        <v>16370</v>
      </c>
      <c r="C16349" s="5" t="s">
        <v>29</v>
      </c>
      <c r="D16349" s="5" t="s">
        <v>28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29</v>
      </c>
      <c r="T16349" s="5" t="s">
        <v>28</v>
      </c>
      <c r="U16349" s="5" t="s">
        <v>28</v>
      </c>
      <c r="V16349" s="5"/>
    </row>
    <row r="16350" spans="1:22" x14ac:dyDescent="0.25">
      <c r="A16350" s="5">
        <f>16343</f>
      </c>
      <c r="B16350" s="5" t="s">
        <v>16371</v>
      </c>
      <c r="C16350" s="5" t="s">
        <v>29</v>
      </c>
      <c r="D16350" s="5" t="s">
        <v>28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29</v>
      </c>
      <c r="T16350" s="5" t="s">
        <v>28</v>
      </c>
      <c r="U16350" s="5" t="s">
        <v>28</v>
      </c>
      <c r="V16350" s="5"/>
    </row>
    <row r="16351" spans="1:22" x14ac:dyDescent="0.25">
      <c r="A16351" s="5">
        <f>16344</f>
      </c>
      <c r="B16351" s="5" t="s">
        <v>16372</v>
      </c>
      <c r="C16351" s="5" t="s">
        <v>29</v>
      </c>
      <c r="D16351" s="5" t="s">
        <v>28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29</v>
      </c>
      <c r="T16351" s="5" t="s">
        <v>28</v>
      </c>
      <c r="U16351" s="5" t="s">
        <v>28</v>
      </c>
      <c r="V16351" s="5"/>
    </row>
    <row r="16352" spans="1:22" x14ac:dyDescent="0.25">
      <c r="A16352" s="5">
        <f>16345</f>
      </c>
      <c r="B16352" s="5" t="s">
        <v>16373</v>
      </c>
      <c r="C16352" s="5" t="s">
        <v>29</v>
      </c>
      <c r="D16352" s="5" t="s">
        <v>28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29</v>
      </c>
      <c r="T16352" s="5" t="s">
        <v>28</v>
      </c>
      <c r="U16352" s="5" t="s">
        <v>28</v>
      </c>
      <c r="V16352" s="5"/>
    </row>
    <row r="16353" spans="1:22" x14ac:dyDescent="0.25">
      <c r="A16353" s="5">
        <f>16346</f>
      </c>
      <c r="B16353" s="5" t="s">
        <v>16374</v>
      </c>
      <c r="C16353" s="5" t="s">
        <v>29</v>
      </c>
      <c r="D16353" s="5" t="s">
        <v>28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29</v>
      </c>
      <c r="T16353" s="5" t="s">
        <v>28</v>
      </c>
      <c r="U16353" s="5" t="s">
        <v>28</v>
      </c>
      <c r="V16353" s="5"/>
    </row>
    <row r="16354" spans="1:22" x14ac:dyDescent="0.25">
      <c r="A16354" s="5">
        <f>16347</f>
      </c>
      <c r="B16354" s="5" t="s">
        <v>16375</v>
      </c>
      <c r="C16354" s="5" t="s">
        <v>29</v>
      </c>
      <c r="D16354" s="5" t="s">
        <v>28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29</v>
      </c>
      <c r="T16354" s="5" t="s">
        <v>28</v>
      </c>
      <c r="U16354" s="5" t="s">
        <v>28</v>
      </c>
      <c r="V16354" s="5"/>
    </row>
    <row r="16355" spans="1:22" x14ac:dyDescent="0.25">
      <c r="A16355" s="5">
        <f>16348</f>
      </c>
      <c r="B16355" s="5" t="s">
        <v>16376</v>
      </c>
      <c r="C16355" s="5" t="s">
        <v>29</v>
      </c>
      <c r="D16355" s="5" t="s">
        <v>28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29</v>
      </c>
      <c r="T16355" s="5" t="s">
        <v>28</v>
      </c>
      <c r="U16355" s="5" t="s">
        <v>28</v>
      </c>
      <c r="V16355" s="5"/>
    </row>
    <row r="16356" spans="1:22" x14ac:dyDescent="0.25">
      <c r="A16356" s="5">
        <f>16349</f>
      </c>
      <c r="B16356" s="5" t="s">
        <v>16377</v>
      </c>
      <c r="C16356" s="5" t="s">
        <v>29</v>
      </c>
      <c r="D16356" s="5" t="s">
        <v>28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29</v>
      </c>
      <c r="T16356" s="5" t="s">
        <v>28</v>
      </c>
      <c r="U16356" s="5" t="s">
        <v>28</v>
      </c>
      <c r="V16356" s="5"/>
    </row>
    <row r="16357" spans="1:22" x14ac:dyDescent="0.25">
      <c r="A16357" s="5">
        <f>16350</f>
      </c>
      <c r="B16357" s="5" t="s">
        <v>16378</v>
      </c>
      <c r="C16357" s="5" t="s">
        <v>29</v>
      </c>
      <c r="D16357" s="5" t="s">
        <v>28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29</v>
      </c>
      <c r="T16357" s="5" t="s">
        <v>28</v>
      </c>
      <c r="U16357" s="5" t="s">
        <v>28</v>
      </c>
      <c r="V16357" s="5"/>
    </row>
    <row r="16358" spans="1:22" x14ac:dyDescent="0.25">
      <c r="A16358" s="5">
        <f>16351</f>
      </c>
      <c r="B16358" s="5" t="s">
        <v>16379</v>
      </c>
      <c r="C16358" s="5" t="s">
        <v>29</v>
      </c>
      <c r="D16358" s="5" t="s">
        <v>28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29</v>
      </c>
      <c r="T16358" s="5" t="s">
        <v>28</v>
      </c>
      <c r="U16358" s="5" t="s">
        <v>28</v>
      </c>
      <c r="V16358" s="5"/>
    </row>
    <row r="16359" spans="1:22" x14ac:dyDescent="0.25">
      <c r="A16359" s="5">
        <f>16352</f>
      </c>
      <c r="B16359" s="5" t="s">
        <v>16380</v>
      </c>
      <c r="C16359" s="5" t="s">
        <v>29</v>
      </c>
      <c r="D16359" s="5" t="s">
        <v>28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29</v>
      </c>
      <c r="T16359" s="5" t="s">
        <v>28</v>
      </c>
      <c r="U16359" s="5" t="s">
        <v>28</v>
      </c>
      <c r="V16359" s="5"/>
    </row>
    <row r="16360" spans="1:22" x14ac:dyDescent="0.25">
      <c r="A16360" s="5">
        <f>16353</f>
      </c>
      <c r="B16360" s="5" t="s">
        <v>16381</v>
      </c>
      <c r="C16360" s="5" t="s">
        <v>29</v>
      </c>
      <c r="D16360" s="5" t="s">
        <v>28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29</v>
      </c>
      <c r="T16360" s="5" t="s">
        <v>28</v>
      </c>
      <c r="U16360" s="5" t="s">
        <v>28</v>
      </c>
      <c r="V16360" s="5"/>
    </row>
    <row r="16361" spans="1:22" x14ac:dyDescent="0.25">
      <c r="A16361" s="5">
        <f>16354</f>
      </c>
      <c r="B16361" s="5" t="s">
        <v>16382</v>
      </c>
      <c r="C16361" s="5" t="s">
        <v>29</v>
      </c>
      <c r="D16361" s="5" t="s">
        <v>28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29</v>
      </c>
      <c r="T16361" s="5" t="s">
        <v>28</v>
      </c>
      <c r="U16361" s="5" t="s">
        <v>28</v>
      </c>
      <c r="V16361" s="5"/>
    </row>
    <row r="16362" spans="1:22" x14ac:dyDescent="0.25">
      <c r="A16362" s="5">
        <f>16355</f>
      </c>
      <c r="B16362" s="5" t="s">
        <v>16383</v>
      </c>
      <c r="C16362" s="5" t="s">
        <v>29</v>
      </c>
      <c r="D16362" s="5" t="s">
        <v>28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29</v>
      </c>
      <c r="T16362" s="5" t="s">
        <v>28</v>
      </c>
      <c r="U16362" s="5" t="s">
        <v>28</v>
      </c>
      <c r="V16362" s="5"/>
    </row>
    <row r="16363" spans="1:22" x14ac:dyDescent="0.25">
      <c r="A16363" s="5">
        <f>16356</f>
      </c>
      <c r="B16363" s="5" t="s">
        <v>16384</v>
      </c>
      <c r="C16363" s="5" t="s">
        <v>29</v>
      </c>
      <c r="D16363" s="5" t="s">
        <v>28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29</v>
      </c>
      <c r="T16363" s="5" t="s">
        <v>28</v>
      </c>
      <c r="U16363" s="5" t="s">
        <v>28</v>
      </c>
      <c r="V16363" s="5"/>
    </row>
    <row r="16364" spans="1:22" x14ac:dyDescent="0.25">
      <c r="A16364" s="5">
        <f>16357</f>
      </c>
      <c r="B16364" s="5" t="s">
        <v>16385</v>
      </c>
      <c r="C16364" s="5" t="s">
        <v>29</v>
      </c>
      <c r="D16364" s="5" t="s">
        <v>28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29</v>
      </c>
      <c r="T16364" s="5" t="s">
        <v>28</v>
      </c>
      <c r="U16364" s="5" t="s">
        <v>28</v>
      </c>
      <c r="V16364" s="5"/>
    </row>
    <row r="16365" spans="1:22" x14ac:dyDescent="0.25">
      <c r="A16365" s="5">
        <f>16358</f>
      </c>
      <c r="B16365" s="5" t="s">
        <v>16386</v>
      </c>
      <c r="C16365" s="5" t="s">
        <v>29</v>
      </c>
      <c r="D16365" s="5" t="s">
        <v>28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29</v>
      </c>
      <c r="T16365" s="5" t="s">
        <v>28</v>
      </c>
      <c r="U16365" s="5" t="s">
        <v>28</v>
      </c>
      <c r="V16365" s="5"/>
    </row>
    <row r="16366" spans="1:22" x14ac:dyDescent="0.25">
      <c r="A16366" s="5">
        <f>16359</f>
      </c>
      <c r="B16366" s="5" t="s">
        <v>16387</v>
      </c>
      <c r="C16366" s="5" t="s">
        <v>29</v>
      </c>
      <c r="D16366" s="5" t="s">
        <v>28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29</v>
      </c>
      <c r="T16366" s="5" t="s">
        <v>28</v>
      </c>
      <c r="U16366" s="5" t="s">
        <v>28</v>
      </c>
      <c r="V16366" s="5"/>
    </row>
    <row r="16367" spans="1:22" x14ac:dyDescent="0.25">
      <c r="A16367" s="5">
        <f>16360</f>
      </c>
      <c r="B16367" s="5" t="s">
        <v>16388</v>
      </c>
      <c r="C16367" s="5" t="s">
        <v>29</v>
      </c>
      <c r="D16367" s="5" t="s">
        <v>28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29</v>
      </c>
      <c r="T16367" s="5" t="s">
        <v>28</v>
      </c>
      <c r="U16367" s="5" t="s">
        <v>28</v>
      </c>
      <c r="V16367" s="5"/>
    </row>
    <row r="16368" spans="1:22" x14ac:dyDescent="0.25">
      <c r="A16368" s="5">
        <f>16361</f>
      </c>
      <c r="B16368" s="5" t="s">
        <v>16389</v>
      </c>
      <c r="C16368" s="5" t="s">
        <v>29</v>
      </c>
      <c r="D16368" s="5" t="s">
        <v>28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29</v>
      </c>
      <c r="T16368" s="5" t="s">
        <v>28</v>
      </c>
      <c r="U16368" s="5" t="s">
        <v>28</v>
      </c>
      <c r="V16368" s="5"/>
    </row>
    <row r="16369" spans="1:22" x14ac:dyDescent="0.25">
      <c r="A16369" s="5">
        <f>16362</f>
      </c>
      <c r="B16369" s="5" t="s">
        <v>16390</v>
      </c>
      <c r="C16369" s="5" t="s">
        <v>29</v>
      </c>
      <c r="D16369" s="5" t="s">
        <v>28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29</v>
      </c>
      <c r="T16369" s="5" t="s">
        <v>28</v>
      </c>
      <c r="U16369" s="5" t="s">
        <v>28</v>
      </c>
      <c r="V16369" s="5"/>
    </row>
    <row r="16370" spans="1:22" x14ac:dyDescent="0.25">
      <c r="A16370" s="5">
        <f>16363</f>
      </c>
      <c r="B16370" s="5" t="s">
        <v>16391</v>
      </c>
      <c r="C16370" s="5" t="s">
        <v>29</v>
      </c>
      <c r="D16370" s="5" t="s">
        <v>28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29</v>
      </c>
      <c r="T16370" s="5" t="s">
        <v>28</v>
      </c>
      <c r="U16370" s="5" t="s">
        <v>28</v>
      </c>
      <c r="V16370" s="5"/>
    </row>
    <row r="16371" spans="1:22" x14ac:dyDescent="0.25">
      <c r="A16371" s="5">
        <f>16364</f>
      </c>
      <c r="B16371" s="5" t="s">
        <v>16392</v>
      </c>
      <c r="C16371" s="5" t="s">
        <v>29</v>
      </c>
      <c r="D16371" s="5" t="s">
        <v>28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29</v>
      </c>
      <c r="T16371" s="5" t="s">
        <v>28</v>
      </c>
      <c r="U16371" s="5" t="s">
        <v>28</v>
      </c>
      <c r="V16371" s="5"/>
    </row>
    <row r="16372" spans="1:22" x14ac:dyDescent="0.25">
      <c r="A16372" s="5">
        <f>16365</f>
      </c>
      <c r="B16372" s="5" t="s">
        <v>16393</v>
      </c>
      <c r="C16372" s="5" t="s">
        <v>29</v>
      </c>
      <c r="D16372" s="5" t="s">
        <v>28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29</v>
      </c>
      <c r="T16372" s="5" t="s">
        <v>28</v>
      </c>
      <c r="U16372" s="5" t="s">
        <v>28</v>
      </c>
      <c r="V16372" s="5"/>
    </row>
    <row r="16373" spans="1:22" x14ac:dyDescent="0.25">
      <c r="A16373" s="5">
        <f>16366</f>
      </c>
      <c r="B16373" s="5" t="s">
        <v>16394</v>
      </c>
      <c r="C16373" s="5" t="s">
        <v>29</v>
      </c>
      <c r="D16373" s="5" t="s">
        <v>28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29</v>
      </c>
      <c r="T16373" s="5" t="s">
        <v>28</v>
      </c>
      <c r="U16373" s="5" t="s">
        <v>28</v>
      </c>
      <c r="V16373" s="5"/>
    </row>
    <row r="16374" spans="1:22" x14ac:dyDescent="0.25">
      <c r="A16374" s="5">
        <f>16367</f>
      </c>
      <c r="B16374" s="5" t="s">
        <v>16395</v>
      </c>
      <c r="C16374" s="5" t="s">
        <v>29</v>
      </c>
      <c r="D16374" s="5" t="s">
        <v>28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29</v>
      </c>
      <c r="T16374" s="5" t="s">
        <v>28</v>
      </c>
      <c r="U16374" s="5" t="s">
        <v>28</v>
      </c>
      <c r="V16374" s="5"/>
    </row>
    <row r="16375" spans="1:22" x14ac:dyDescent="0.25">
      <c r="A16375" s="5">
        <f>16368</f>
      </c>
      <c r="B16375" s="5" t="s">
        <v>16396</v>
      </c>
      <c r="C16375" s="5" t="s">
        <v>29</v>
      </c>
      <c r="D16375" s="5" t="s">
        <v>28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29</v>
      </c>
      <c r="T16375" s="5" t="s">
        <v>28</v>
      </c>
      <c r="U16375" s="5" t="s">
        <v>28</v>
      </c>
      <c r="V16375" s="5"/>
    </row>
    <row r="16376" spans="1:22" x14ac:dyDescent="0.25">
      <c r="A16376" s="5">
        <f>16369</f>
      </c>
      <c r="B16376" s="5" t="s">
        <v>16397</v>
      </c>
      <c r="C16376" s="5" t="s">
        <v>29</v>
      </c>
      <c r="D16376" s="5" t="s">
        <v>28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29</v>
      </c>
      <c r="T16376" s="5" t="s">
        <v>28</v>
      </c>
      <c r="U16376" s="5" t="s">
        <v>28</v>
      </c>
      <c r="V16376" s="5"/>
    </row>
    <row r="16377" spans="1:22" x14ac:dyDescent="0.25">
      <c r="A16377" s="5">
        <f>16370</f>
      </c>
      <c r="B16377" s="5" t="s">
        <v>16398</v>
      </c>
      <c r="C16377" s="5" t="s">
        <v>29</v>
      </c>
      <c r="D16377" s="5" t="s">
        <v>28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29</v>
      </c>
      <c r="T16377" s="5" t="s">
        <v>28</v>
      </c>
      <c r="U16377" s="5" t="s">
        <v>28</v>
      </c>
      <c r="V16377" s="5"/>
    </row>
    <row r="16378" spans="1:22" x14ac:dyDescent="0.25">
      <c r="A16378" s="5">
        <f>16371</f>
      </c>
      <c r="B16378" s="5" t="s">
        <v>16399</v>
      </c>
      <c r="C16378" s="5" t="s">
        <v>29</v>
      </c>
      <c r="D16378" s="5" t="s">
        <v>28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29</v>
      </c>
      <c r="T16378" s="5" t="s">
        <v>28</v>
      </c>
      <c r="U16378" s="5" t="s">
        <v>28</v>
      </c>
      <c r="V16378" s="5"/>
    </row>
    <row r="16379" spans="1:22" x14ac:dyDescent="0.25">
      <c r="A16379" s="5">
        <f>16372</f>
      </c>
      <c r="B16379" s="5" t="s">
        <v>16400</v>
      </c>
      <c r="C16379" s="5" t="s">
        <v>29</v>
      </c>
      <c r="D16379" s="5" t="s">
        <v>28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29</v>
      </c>
      <c r="T16379" s="5" t="s">
        <v>28</v>
      </c>
      <c r="U16379" s="5" t="s">
        <v>28</v>
      </c>
      <c r="V16379" s="5"/>
    </row>
    <row r="16380" spans="1:22" x14ac:dyDescent="0.25">
      <c r="A16380" s="5">
        <f>16373</f>
      </c>
      <c r="B16380" s="5" t="s">
        <v>16401</v>
      </c>
      <c r="C16380" s="5" t="s">
        <v>29</v>
      </c>
      <c r="D16380" s="5" t="s">
        <v>28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29</v>
      </c>
      <c r="T16380" s="5" t="s">
        <v>28</v>
      </c>
      <c r="U16380" s="5" t="s">
        <v>28</v>
      </c>
      <c r="V16380" s="5"/>
    </row>
    <row r="16381" spans="1:22" x14ac:dyDescent="0.25">
      <c r="A16381" s="5">
        <f>16374</f>
      </c>
      <c r="B16381" s="5" t="s">
        <v>16402</v>
      </c>
      <c r="C16381" s="5" t="s">
        <v>29</v>
      </c>
      <c r="D16381" s="5" t="s">
        <v>28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29</v>
      </c>
      <c r="T16381" s="5" t="s">
        <v>28</v>
      </c>
      <c r="U16381" s="5" t="s">
        <v>28</v>
      </c>
      <c r="V16381" s="5"/>
    </row>
    <row r="16382" spans="1:22" x14ac:dyDescent="0.25">
      <c r="A16382" s="5">
        <f>16375</f>
      </c>
      <c r="B16382" s="5" t="s">
        <v>16403</v>
      </c>
      <c r="C16382" s="5" t="s">
        <v>29</v>
      </c>
      <c r="D16382" s="5" t="s">
        <v>28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29</v>
      </c>
      <c r="T16382" s="5" t="s">
        <v>28</v>
      </c>
      <c r="U16382" s="5" t="s">
        <v>28</v>
      </c>
      <c r="V16382" s="5"/>
    </row>
    <row r="16383" spans="1:22" x14ac:dyDescent="0.25">
      <c r="A16383" s="5">
        <f>16376</f>
      </c>
      <c r="B16383" s="5" t="s">
        <v>16404</v>
      </c>
      <c r="C16383" s="5" t="s">
        <v>29</v>
      </c>
      <c r="D16383" s="5" t="s">
        <v>28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29</v>
      </c>
      <c r="T16383" s="5" t="s">
        <v>28</v>
      </c>
      <c r="U16383" s="5" t="s">
        <v>28</v>
      </c>
      <c r="V16383" s="5"/>
    </row>
    <row r="16384" spans="1:22" x14ac:dyDescent="0.25">
      <c r="A16384" s="5">
        <f>16377</f>
      </c>
      <c r="B16384" s="5" t="s">
        <v>16405</v>
      </c>
      <c r="C16384" s="5" t="s">
        <v>29</v>
      </c>
      <c r="D16384" s="5" t="s">
        <v>28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29</v>
      </c>
      <c r="T16384" s="5" t="s">
        <v>28</v>
      </c>
      <c r="U16384" s="5" t="s">
        <v>28</v>
      </c>
      <c r="V16384" s="5"/>
    </row>
    <row r="16385" spans="1:22" x14ac:dyDescent="0.25">
      <c r="A16385" s="5">
        <f>16378</f>
      </c>
      <c r="B16385" s="5" t="s">
        <v>16406</v>
      </c>
      <c r="C16385" s="5" t="s">
        <v>29</v>
      </c>
      <c r="D16385" s="5" t="s">
        <v>28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29</v>
      </c>
      <c r="T16385" s="5" t="s">
        <v>28</v>
      </c>
      <c r="U16385" s="5" t="s">
        <v>28</v>
      </c>
      <c r="V16385" s="5"/>
    </row>
    <row r="16386" spans="1:22" x14ac:dyDescent="0.25">
      <c r="A16386" s="5">
        <f>16379</f>
      </c>
      <c r="B16386" s="5" t="s">
        <v>16407</v>
      </c>
      <c r="C16386" s="5" t="s">
        <v>29</v>
      </c>
      <c r="D16386" s="5" t="s">
        <v>28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29</v>
      </c>
      <c r="T16386" s="5" t="s">
        <v>28</v>
      </c>
      <c r="U16386" s="5" t="s">
        <v>28</v>
      </c>
      <c r="V16386" s="5"/>
    </row>
    <row r="16387" spans="1:22" x14ac:dyDescent="0.25">
      <c r="A16387" s="5">
        <f>16380</f>
      </c>
      <c r="B16387" s="5" t="s">
        <v>16408</v>
      </c>
      <c r="C16387" s="5" t="s">
        <v>29</v>
      </c>
      <c r="D16387" s="5" t="s">
        <v>28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29</v>
      </c>
      <c r="T16387" s="5" t="s">
        <v>28</v>
      </c>
      <c r="U16387" s="5" t="s">
        <v>28</v>
      </c>
      <c r="V16387" s="5"/>
    </row>
    <row r="16388" spans="1:22" x14ac:dyDescent="0.25">
      <c r="A16388" s="5">
        <f>16381</f>
      </c>
      <c r="B16388" s="5" t="s">
        <v>16409</v>
      </c>
      <c r="C16388" s="5" t="s">
        <v>29</v>
      </c>
      <c r="D16388" s="5" t="s">
        <v>28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29</v>
      </c>
      <c r="T16388" s="5" t="s">
        <v>28</v>
      </c>
      <c r="U16388" s="5" t="s">
        <v>28</v>
      </c>
      <c r="V16388" s="5"/>
    </row>
    <row r="16389" spans="1:22" x14ac:dyDescent="0.25">
      <c r="A16389" s="5">
        <f>16382</f>
      </c>
      <c r="B16389" s="5" t="s">
        <v>16410</v>
      </c>
      <c r="C16389" s="5" t="s">
        <v>29</v>
      </c>
      <c r="D16389" s="5" t="s">
        <v>28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29</v>
      </c>
      <c r="T16389" s="5" t="s">
        <v>28</v>
      </c>
      <c r="U16389" s="5" t="s">
        <v>28</v>
      </c>
      <c r="V16389" s="5"/>
    </row>
    <row r="16390" spans="1:22" x14ac:dyDescent="0.25">
      <c r="A16390" s="5">
        <f>16383</f>
      </c>
      <c r="B16390" s="5" t="s">
        <v>16411</v>
      </c>
      <c r="C16390" s="5" t="s">
        <v>29</v>
      </c>
      <c r="D16390" s="5" t="s">
        <v>28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29</v>
      </c>
      <c r="T16390" s="5" t="s">
        <v>28</v>
      </c>
      <c r="U16390" s="5" t="s">
        <v>28</v>
      </c>
      <c r="V16390" s="5"/>
    </row>
    <row r="16391" spans="1:22" x14ac:dyDescent="0.25">
      <c r="A16391" s="5">
        <f>16384</f>
      </c>
      <c r="B16391" s="5" t="s">
        <v>16412</v>
      </c>
      <c r="C16391" s="5" t="s">
        <v>29</v>
      </c>
      <c r="D16391" s="5" t="s">
        <v>28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29</v>
      </c>
      <c r="T16391" s="5" t="s">
        <v>28</v>
      </c>
      <c r="U16391" s="5" t="s">
        <v>28</v>
      </c>
      <c r="V16391" s="5"/>
    </row>
    <row r="16392" spans="1:22" x14ac:dyDescent="0.25">
      <c r="A16392" s="5">
        <f>16385</f>
      </c>
      <c r="B16392" s="5" t="s">
        <v>16413</v>
      </c>
      <c r="C16392" s="5" t="s">
        <v>29</v>
      </c>
      <c r="D16392" s="5" t="s">
        <v>28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29</v>
      </c>
      <c r="T16392" s="5" t="s">
        <v>28</v>
      </c>
      <c r="U16392" s="5" t="s">
        <v>28</v>
      </c>
      <c r="V16392" s="5"/>
    </row>
    <row r="16393" spans="1:22" x14ac:dyDescent="0.25">
      <c r="A16393" s="5">
        <f>16386</f>
      </c>
      <c r="B16393" s="5" t="s">
        <v>16414</v>
      </c>
      <c r="C16393" s="5" t="s">
        <v>29</v>
      </c>
      <c r="D16393" s="5" t="s">
        <v>28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29</v>
      </c>
      <c r="T16393" s="5" t="s">
        <v>28</v>
      </c>
      <c r="U16393" s="5" t="s">
        <v>28</v>
      </c>
      <c r="V16393" s="5"/>
    </row>
    <row r="16394" spans="1:22" x14ac:dyDescent="0.25">
      <c r="A16394" s="5">
        <f>16387</f>
      </c>
      <c r="B16394" s="5" t="s">
        <v>16415</v>
      </c>
      <c r="C16394" s="5" t="s">
        <v>29</v>
      </c>
      <c r="D16394" s="5" t="s">
        <v>28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29</v>
      </c>
      <c r="T16394" s="5" t="s">
        <v>28</v>
      </c>
      <c r="U16394" s="5" t="s">
        <v>28</v>
      </c>
      <c r="V16394" s="5"/>
    </row>
    <row r="16395" spans="1:22" x14ac:dyDescent="0.25">
      <c r="A16395" s="5">
        <f>16388</f>
      </c>
      <c r="B16395" s="5" t="s">
        <v>16416</v>
      </c>
      <c r="C16395" s="5" t="s">
        <v>29</v>
      </c>
      <c r="D16395" s="5" t="s">
        <v>28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29</v>
      </c>
      <c r="T16395" s="5" t="s">
        <v>28</v>
      </c>
      <c r="U16395" s="5" t="s">
        <v>28</v>
      </c>
      <c r="V16395" s="5"/>
    </row>
    <row r="16396" spans="1:22" x14ac:dyDescent="0.25">
      <c r="A16396" s="5">
        <f>16389</f>
      </c>
      <c r="B16396" s="5" t="s">
        <v>16417</v>
      </c>
      <c r="C16396" s="5" t="s">
        <v>29</v>
      </c>
      <c r="D16396" s="5" t="s">
        <v>28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29</v>
      </c>
      <c r="T16396" s="5" t="s">
        <v>28</v>
      </c>
      <c r="U16396" s="5" t="s">
        <v>28</v>
      </c>
      <c r="V16396" s="5"/>
    </row>
    <row r="16397" spans="1:22" x14ac:dyDescent="0.25">
      <c r="A16397" s="5">
        <f>16390</f>
      </c>
      <c r="B16397" s="5" t="s">
        <v>16418</v>
      </c>
      <c r="C16397" s="5" t="s">
        <v>29</v>
      </c>
      <c r="D16397" s="5" t="s">
        <v>28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29</v>
      </c>
      <c r="T16397" s="5" t="s">
        <v>28</v>
      </c>
      <c r="U16397" s="5" t="s">
        <v>28</v>
      </c>
      <c r="V16397" s="5"/>
    </row>
    <row r="16398" spans="1:22" x14ac:dyDescent="0.25">
      <c r="A16398" s="5">
        <f>16391</f>
      </c>
      <c r="B16398" s="5" t="s">
        <v>16419</v>
      </c>
      <c r="C16398" s="5" t="s">
        <v>29</v>
      </c>
      <c r="D16398" s="5" t="s">
        <v>28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29</v>
      </c>
      <c r="T16398" s="5" t="s">
        <v>28</v>
      </c>
      <c r="U16398" s="5" t="s">
        <v>28</v>
      </c>
      <c r="V16398" s="5"/>
    </row>
    <row r="16399" spans="1:22" x14ac:dyDescent="0.25">
      <c r="A16399" s="5">
        <f>16392</f>
      </c>
      <c r="B16399" s="5" t="s">
        <v>16420</v>
      </c>
      <c r="C16399" s="5" t="s">
        <v>29</v>
      </c>
      <c r="D16399" s="5" t="s">
        <v>28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29</v>
      </c>
      <c r="T16399" s="5" t="s">
        <v>28</v>
      </c>
      <c r="U16399" s="5" t="s">
        <v>28</v>
      </c>
      <c r="V16399" s="5"/>
    </row>
    <row r="16400" spans="1:22" x14ac:dyDescent="0.25">
      <c r="A16400" s="5">
        <f>16393</f>
      </c>
      <c r="B16400" s="5" t="s">
        <v>16421</v>
      </c>
      <c r="C16400" s="5" t="s">
        <v>29</v>
      </c>
      <c r="D16400" s="5" t="s">
        <v>28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29</v>
      </c>
      <c r="T16400" s="5" t="s">
        <v>28</v>
      </c>
      <c r="U16400" s="5" t="s">
        <v>28</v>
      </c>
      <c r="V16400" s="5"/>
    </row>
    <row r="16401" spans="1:22" x14ac:dyDescent="0.25">
      <c r="A16401" s="5">
        <f>16394</f>
      </c>
      <c r="B16401" s="5" t="s">
        <v>16422</v>
      </c>
      <c r="C16401" s="5" t="s">
        <v>29</v>
      </c>
      <c r="D16401" s="5" t="s">
        <v>28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29</v>
      </c>
      <c r="T16401" s="5" t="s">
        <v>28</v>
      </c>
      <c r="U16401" s="5" t="s">
        <v>28</v>
      </c>
      <c r="V16401" s="5"/>
    </row>
    <row r="16402" spans="1:22" x14ac:dyDescent="0.25">
      <c r="A16402" s="5">
        <f>16395</f>
      </c>
      <c r="B16402" s="5" t="s">
        <v>16423</v>
      </c>
      <c r="C16402" s="5" t="s">
        <v>29</v>
      </c>
      <c r="D16402" s="5" t="s">
        <v>28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29</v>
      </c>
      <c r="T16402" s="5" t="s">
        <v>28</v>
      </c>
      <c r="U16402" s="5" t="s">
        <v>28</v>
      </c>
      <c r="V16402" s="5"/>
    </row>
    <row r="16403" spans="1:22" x14ac:dyDescent="0.25">
      <c r="A16403" s="5">
        <f>16396</f>
      </c>
      <c r="B16403" s="5" t="s">
        <v>16424</v>
      </c>
      <c r="C16403" s="5" t="s">
        <v>29</v>
      </c>
      <c r="D16403" s="5" t="s">
        <v>28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29</v>
      </c>
      <c r="T16403" s="5" t="s">
        <v>28</v>
      </c>
      <c r="U16403" s="5" t="s">
        <v>28</v>
      </c>
      <c r="V16403" s="5"/>
    </row>
    <row r="16404" spans="1:22" x14ac:dyDescent="0.25">
      <c r="A16404" s="5">
        <f>16397</f>
      </c>
      <c r="B16404" s="5" t="s">
        <v>16425</v>
      </c>
      <c r="C16404" s="5" t="s">
        <v>29</v>
      </c>
      <c r="D16404" s="5" t="s">
        <v>28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29</v>
      </c>
      <c r="T16404" s="5" t="s">
        <v>28</v>
      </c>
      <c r="U16404" s="5" t="s">
        <v>28</v>
      </c>
      <c r="V16404" s="5"/>
    </row>
    <row r="16405" spans="1:22" x14ac:dyDescent="0.25">
      <c r="A16405" s="5">
        <f>16398</f>
      </c>
      <c r="B16405" s="5" t="s">
        <v>16426</v>
      </c>
      <c r="C16405" s="5" t="s">
        <v>29</v>
      </c>
      <c r="D16405" s="5" t="s">
        <v>28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29</v>
      </c>
      <c r="T16405" s="5" t="s">
        <v>28</v>
      </c>
      <c r="U16405" s="5" t="s">
        <v>28</v>
      </c>
      <c r="V16405" s="5"/>
    </row>
    <row r="16406" spans="1:22" x14ac:dyDescent="0.25">
      <c r="A16406" s="5">
        <f>16399</f>
      </c>
      <c r="B16406" s="5" t="s">
        <v>16427</v>
      </c>
      <c r="C16406" s="5" t="s">
        <v>29</v>
      </c>
      <c r="D16406" s="5" t="s">
        <v>28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29</v>
      </c>
      <c r="T16406" s="5" t="s">
        <v>28</v>
      </c>
      <c r="U16406" s="5" t="s">
        <v>28</v>
      </c>
      <c r="V16406" s="5"/>
    </row>
    <row r="16407" spans="1:22" x14ac:dyDescent="0.25">
      <c r="A16407" s="5">
        <f>16400</f>
      </c>
      <c r="B16407" s="5" t="s">
        <v>16428</v>
      </c>
      <c r="C16407" s="5" t="s">
        <v>29</v>
      </c>
      <c r="D16407" s="5" t="s">
        <v>28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29</v>
      </c>
      <c r="T16407" s="5" t="s">
        <v>28</v>
      </c>
      <c r="U16407" s="5" t="s">
        <v>28</v>
      </c>
      <c r="V16407" s="5"/>
    </row>
    <row r="16408" spans="1:22" x14ac:dyDescent="0.25">
      <c r="A16408" s="5">
        <f>16401</f>
      </c>
      <c r="B16408" s="5" t="s">
        <v>16429</v>
      </c>
      <c r="C16408" s="5" t="s">
        <v>29</v>
      </c>
      <c r="D16408" s="5" t="s">
        <v>28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29</v>
      </c>
      <c r="T16408" s="5" t="s">
        <v>28</v>
      </c>
      <c r="U16408" s="5" t="s">
        <v>28</v>
      </c>
      <c r="V16408" s="5"/>
    </row>
    <row r="16409" spans="1:22" x14ac:dyDescent="0.25">
      <c r="A16409" s="5">
        <f>16402</f>
      </c>
      <c r="B16409" s="5" t="s">
        <v>16430</v>
      </c>
      <c r="C16409" s="5" t="s">
        <v>29</v>
      </c>
      <c r="D16409" s="5" t="s">
        <v>28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29</v>
      </c>
      <c r="T16409" s="5" t="s">
        <v>28</v>
      </c>
      <c r="U16409" s="5" t="s">
        <v>28</v>
      </c>
      <c r="V16409" s="5"/>
    </row>
    <row r="16410" spans="1:22" x14ac:dyDescent="0.25">
      <c r="A16410" s="5">
        <f>16403</f>
      </c>
      <c r="B16410" s="5" t="s">
        <v>16431</v>
      </c>
      <c r="C16410" s="5" t="s">
        <v>29</v>
      </c>
      <c r="D16410" s="5" t="s">
        <v>28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28</v>
      </c>
      <c r="T16410" s="5" t="s">
        <v>28</v>
      </c>
      <c r="U16410" s="5" t="s">
        <v>28</v>
      </c>
      <c r="V16410" s="5"/>
    </row>
    <row r="16411" spans="1:22" x14ac:dyDescent="0.25">
      <c r="A16411" s="5">
        <f>16404</f>
      </c>
      <c r="B16411" s="5" t="s">
        <v>16432</v>
      </c>
      <c r="C16411" s="5" t="s">
        <v>29</v>
      </c>
      <c r="D16411" s="5" t="s">
        <v>28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28</v>
      </c>
      <c r="T16411" s="5" t="s">
        <v>28</v>
      </c>
      <c r="U16411" s="5" t="s">
        <v>28</v>
      </c>
      <c r="V16411" s="5"/>
    </row>
    <row r="16412" spans="1:22" x14ac:dyDescent="0.25">
      <c r="A16412" s="5">
        <f>16405</f>
      </c>
      <c r="B16412" s="5" t="s">
        <v>16433</v>
      </c>
      <c r="C16412" s="5" t="s">
        <v>29</v>
      </c>
      <c r="D16412" s="5" t="s">
        <v>28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28</v>
      </c>
      <c r="T16412" s="5" t="s">
        <v>28</v>
      </c>
      <c r="U16412" s="5" t="s">
        <v>28</v>
      </c>
      <c r="V16412" s="5"/>
    </row>
    <row r="16413" spans="1:22" x14ac:dyDescent="0.25">
      <c r="A16413" s="5">
        <f>16406</f>
      </c>
      <c r="B16413" s="5" t="s">
        <v>16434</v>
      </c>
      <c r="C16413" s="5" t="s">
        <v>29</v>
      </c>
      <c r="D16413" s="5" t="s">
        <v>28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28</v>
      </c>
      <c r="T16413" s="5" t="s">
        <v>28</v>
      </c>
      <c r="U16413" s="5" t="s">
        <v>28</v>
      </c>
      <c r="V16413" s="5"/>
    </row>
    <row r="16414" spans="1:22" x14ac:dyDescent="0.25">
      <c r="A16414" s="5">
        <f>16407</f>
      </c>
      <c r="B16414" s="5" t="s">
        <v>16435</v>
      </c>
      <c r="C16414" s="5" t="s">
        <v>29</v>
      </c>
      <c r="D16414" s="5" t="s">
        <v>28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28</v>
      </c>
      <c r="T16414" s="5" t="s">
        <v>28</v>
      </c>
      <c r="U16414" s="5" t="s">
        <v>28</v>
      </c>
      <c r="V16414" s="5"/>
    </row>
    <row r="16415" spans="1:22" x14ac:dyDescent="0.25">
      <c r="A16415" s="5">
        <f>16408</f>
      </c>
      <c r="B16415" s="5" t="s">
        <v>16436</v>
      </c>
      <c r="C16415" s="5" t="s">
        <v>29</v>
      </c>
      <c r="D16415" s="5" t="s">
        <v>28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28</v>
      </c>
      <c r="T16415" s="5" t="s">
        <v>28</v>
      </c>
      <c r="U16415" s="5" t="s">
        <v>28</v>
      </c>
      <c r="V16415" s="5"/>
    </row>
    <row r="16416" spans="1:22" x14ac:dyDescent="0.25">
      <c r="A16416" s="5">
        <f>16409</f>
      </c>
      <c r="B16416" s="5" t="s">
        <v>16437</v>
      </c>
      <c r="C16416" s="5" t="s">
        <v>29</v>
      </c>
      <c r="D16416" s="5" t="s">
        <v>28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28</v>
      </c>
      <c r="T16416" s="5" t="s">
        <v>28</v>
      </c>
      <c r="U16416" s="5" t="s">
        <v>28</v>
      </c>
      <c r="V16416" s="5"/>
    </row>
    <row r="16417" spans="1:22" x14ac:dyDescent="0.25">
      <c r="A16417" s="5">
        <f>16410</f>
      </c>
      <c r="B16417" s="5" t="s">
        <v>16438</v>
      </c>
      <c r="C16417" s="5" t="s">
        <v>29</v>
      </c>
      <c r="D16417" s="5" t="s">
        <v>28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28</v>
      </c>
      <c r="T16417" s="5" t="s">
        <v>28</v>
      </c>
      <c r="U16417" s="5" t="s">
        <v>28</v>
      </c>
      <c r="V16417" s="5"/>
    </row>
    <row r="16418" spans="1:22" x14ac:dyDescent="0.25">
      <c r="A16418" s="5">
        <f>16411</f>
      </c>
      <c r="B16418" s="5" t="s">
        <v>16439</v>
      </c>
      <c r="C16418" s="5" t="s">
        <v>29</v>
      </c>
      <c r="D16418" s="5" t="s">
        <v>28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28</v>
      </c>
      <c r="T16418" s="5" t="s">
        <v>28</v>
      </c>
      <c r="U16418" s="5" t="s">
        <v>28</v>
      </c>
      <c r="V16418" s="5"/>
    </row>
    <row r="16419" spans="1:22" x14ac:dyDescent="0.25">
      <c r="A16419" s="5">
        <f>16412</f>
      </c>
      <c r="B16419" s="5" t="s">
        <v>16440</v>
      </c>
      <c r="C16419" s="5" t="s">
        <v>29</v>
      </c>
      <c r="D16419" s="5" t="s">
        <v>28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28</v>
      </c>
      <c r="T16419" s="5" t="s">
        <v>28</v>
      </c>
      <c r="U16419" s="5" t="s">
        <v>28</v>
      </c>
      <c r="V16419" s="5"/>
    </row>
    <row r="16420" spans="1:22" x14ac:dyDescent="0.25">
      <c r="A16420" s="5">
        <f>16413</f>
      </c>
      <c r="B16420" s="5" t="s">
        <v>16441</v>
      </c>
      <c r="C16420" s="5" t="s">
        <v>29</v>
      </c>
      <c r="D16420" s="5" t="s">
        <v>28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28</v>
      </c>
      <c r="T16420" s="5" t="s">
        <v>28</v>
      </c>
      <c r="U16420" s="5" t="s">
        <v>28</v>
      </c>
      <c r="V16420" s="5"/>
    </row>
    <row r="16421" spans="1:22" x14ac:dyDescent="0.25">
      <c r="A16421" s="5">
        <f>16414</f>
      </c>
      <c r="B16421" s="5" t="s">
        <v>16442</v>
      </c>
      <c r="C16421" s="5" t="s">
        <v>29</v>
      </c>
      <c r="D16421" s="5" t="s">
        <v>28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28</v>
      </c>
      <c r="T16421" s="5" t="s">
        <v>28</v>
      </c>
      <c r="U16421" s="5" t="s">
        <v>28</v>
      </c>
      <c r="V16421" s="5"/>
    </row>
    <row r="16422" spans="1:22" x14ac:dyDescent="0.25">
      <c r="A16422" s="5">
        <f>16415</f>
      </c>
      <c r="B16422" s="5" t="s">
        <v>16443</v>
      </c>
      <c r="C16422" s="5" t="s">
        <v>29</v>
      </c>
      <c r="D16422" s="5" t="s">
        <v>28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28</v>
      </c>
      <c r="T16422" s="5" t="s">
        <v>28</v>
      </c>
      <c r="U16422" s="5" t="s">
        <v>28</v>
      </c>
      <c r="V16422" s="5"/>
    </row>
    <row r="16423" spans="1:22" x14ac:dyDescent="0.25">
      <c r="A16423" s="5">
        <f>16416</f>
      </c>
      <c r="B16423" s="5" t="s">
        <v>16444</v>
      </c>
      <c r="C16423" s="5" t="s">
        <v>29</v>
      </c>
      <c r="D16423" s="5" t="s">
        <v>28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28</v>
      </c>
      <c r="T16423" s="5" t="s">
        <v>28</v>
      </c>
      <c r="U16423" s="5" t="s">
        <v>28</v>
      </c>
      <c r="V16423" s="5"/>
    </row>
    <row r="16424" spans="1:22" x14ac:dyDescent="0.25">
      <c r="A16424" s="5">
        <f>16417</f>
      </c>
      <c r="B16424" s="5" t="s">
        <v>16445</v>
      </c>
      <c r="C16424" s="5" t="s">
        <v>29</v>
      </c>
      <c r="D16424" s="5" t="s">
        <v>28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28</v>
      </c>
      <c r="T16424" s="5" t="s">
        <v>28</v>
      </c>
      <c r="U16424" s="5" t="s">
        <v>28</v>
      </c>
      <c r="V16424" s="5"/>
    </row>
    <row r="16425" spans="1:22" x14ac:dyDescent="0.25">
      <c r="A16425" s="5">
        <f>16418</f>
      </c>
      <c r="B16425" s="5" t="s">
        <v>16446</v>
      </c>
      <c r="C16425" s="5" t="s">
        <v>29</v>
      </c>
      <c r="D16425" s="5" t="s">
        <v>28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28</v>
      </c>
      <c r="T16425" s="5" t="s">
        <v>28</v>
      </c>
      <c r="U16425" s="5" t="s">
        <v>28</v>
      </c>
      <c r="V16425" s="5"/>
    </row>
    <row r="16426" spans="1:22" x14ac:dyDescent="0.25">
      <c r="A16426" s="5">
        <f>16419</f>
      </c>
      <c r="B16426" s="5" t="s">
        <v>16447</v>
      </c>
      <c r="C16426" s="5" t="s">
        <v>29</v>
      </c>
      <c r="D16426" s="5" t="s">
        <v>28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28</v>
      </c>
      <c r="T16426" s="5" t="s">
        <v>28</v>
      </c>
      <c r="U16426" s="5" t="s">
        <v>28</v>
      </c>
      <c r="V16426" s="5"/>
    </row>
    <row r="16427" spans="1:22" x14ac:dyDescent="0.25">
      <c r="A16427" s="5">
        <f>16420</f>
      </c>
      <c r="B16427" s="5" t="s">
        <v>16448</v>
      </c>
      <c r="C16427" s="5" t="s">
        <v>29</v>
      </c>
      <c r="D16427" s="5" t="s">
        <v>28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28</v>
      </c>
      <c r="T16427" s="5" t="s">
        <v>28</v>
      </c>
      <c r="U16427" s="5" t="s">
        <v>28</v>
      </c>
      <c r="V16427" s="5"/>
    </row>
    <row r="16428" spans="1:22" x14ac:dyDescent="0.25">
      <c r="A16428" s="5">
        <f>16421</f>
      </c>
      <c r="B16428" s="5" t="s">
        <v>16449</v>
      </c>
      <c r="C16428" s="5" t="s">
        <v>29</v>
      </c>
      <c r="D16428" s="5" t="s">
        <v>28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28</v>
      </c>
      <c r="T16428" s="5" t="s">
        <v>28</v>
      </c>
      <c r="U16428" s="5" t="s">
        <v>28</v>
      </c>
      <c r="V16428" s="5"/>
    </row>
    <row r="16429" spans="1:22" x14ac:dyDescent="0.25">
      <c r="A16429" s="5">
        <f>16422</f>
      </c>
      <c r="B16429" s="5" t="s">
        <v>16450</v>
      </c>
      <c r="C16429" s="5" t="s">
        <v>29</v>
      </c>
      <c r="D16429" s="5" t="s">
        <v>28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28</v>
      </c>
      <c r="T16429" s="5" t="s">
        <v>28</v>
      </c>
      <c r="U16429" s="5" t="s">
        <v>28</v>
      </c>
      <c r="V16429" s="5"/>
    </row>
    <row r="16430" spans="1:22" x14ac:dyDescent="0.25">
      <c r="A16430" s="5">
        <f>16423</f>
      </c>
      <c r="B16430" s="5" t="s">
        <v>16451</v>
      </c>
      <c r="C16430" s="5" t="s">
        <v>29</v>
      </c>
      <c r="D16430" s="5" t="s">
        <v>28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28</v>
      </c>
      <c r="T16430" s="5" t="s">
        <v>28</v>
      </c>
      <c r="U16430" s="5" t="s">
        <v>28</v>
      </c>
      <c r="V16430" s="5"/>
    </row>
    <row r="16431" spans="1:22" x14ac:dyDescent="0.25">
      <c r="A16431" s="5">
        <f>16424</f>
      </c>
      <c r="B16431" s="5" t="s">
        <v>16452</v>
      </c>
      <c r="C16431" s="5" t="s">
        <v>29</v>
      </c>
      <c r="D16431" s="5" t="s">
        <v>28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28</v>
      </c>
      <c r="T16431" s="5" t="s">
        <v>28</v>
      </c>
      <c r="U16431" s="5" t="s">
        <v>28</v>
      </c>
      <c r="V16431" s="5"/>
    </row>
    <row r="16432" spans="1:22" x14ac:dyDescent="0.25">
      <c r="A16432" s="5">
        <f>16425</f>
      </c>
      <c r="B16432" s="5" t="s">
        <v>16453</v>
      </c>
      <c r="C16432" s="5" t="s">
        <v>29</v>
      </c>
      <c r="D16432" s="5" t="s">
        <v>28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28</v>
      </c>
      <c r="T16432" s="5" t="s">
        <v>28</v>
      </c>
      <c r="U16432" s="5" t="s">
        <v>28</v>
      </c>
      <c r="V16432" s="5"/>
    </row>
    <row r="16433" spans="1:22" x14ac:dyDescent="0.25">
      <c r="A16433" s="5">
        <f>16426</f>
      </c>
      <c r="B16433" s="5" t="s">
        <v>16454</v>
      </c>
      <c r="C16433" s="5" t="s">
        <v>29</v>
      </c>
      <c r="D16433" s="5" t="s">
        <v>28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28</v>
      </c>
      <c r="T16433" s="5" t="s">
        <v>28</v>
      </c>
      <c r="U16433" s="5" t="s">
        <v>28</v>
      </c>
      <c r="V16433" s="5"/>
    </row>
    <row r="16434" spans="1:22" x14ac:dyDescent="0.25">
      <c r="A16434" s="5">
        <f>16427</f>
      </c>
      <c r="B16434" s="5" t="s">
        <v>16455</v>
      </c>
      <c r="C16434" s="5" t="s">
        <v>29</v>
      </c>
      <c r="D16434" s="5" t="s">
        <v>28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28</v>
      </c>
      <c r="T16434" s="5" t="s">
        <v>28</v>
      </c>
      <c r="U16434" s="5" t="s">
        <v>28</v>
      </c>
      <c r="V16434" s="5"/>
    </row>
    <row r="16435" spans="1:22" x14ac:dyDescent="0.25">
      <c r="A16435" s="5">
        <f>16428</f>
      </c>
      <c r="B16435" s="5" t="s">
        <v>16456</v>
      </c>
      <c r="C16435" s="5" t="s">
        <v>29</v>
      </c>
      <c r="D16435" s="5" t="s">
        <v>28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28</v>
      </c>
      <c r="T16435" s="5" t="s">
        <v>28</v>
      </c>
      <c r="U16435" s="5" t="s">
        <v>28</v>
      </c>
      <c r="V16435" s="5"/>
    </row>
    <row r="16436" spans="1:22" x14ac:dyDescent="0.25">
      <c r="A16436" s="5">
        <f>16429</f>
      </c>
      <c r="B16436" s="5" t="s">
        <v>16457</v>
      </c>
      <c r="C16436" s="5" t="s">
        <v>29</v>
      </c>
      <c r="D16436" s="5" t="s">
        <v>28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28</v>
      </c>
      <c r="T16436" s="5" t="s">
        <v>28</v>
      </c>
      <c r="U16436" s="5" t="s">
        <v>28</v>
      </c>
      <c r="V16436" s="5"/>
    </row>
    <row r="16437" spans="1:22" x14ac:dyDescent="0.25">
      <c r="A16437" s="5">
        <f>16430</f>
      </c>
      <c r="B16437" s="5" t="s">
        <v>16458</v>
      </c>
      <c r="C16437" s="5" t="s">
        <v>29</v>
      </c>
      <c r="D16437" s="5" t="s">
        <v>28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28</v>
      </c>
      <c r="T16437" s="5" t="s">
        <v>28</v>
      </c>
      <c r="U16437" s="5" t="s">
        <v>28</v>
      </c>
      <c r="V16437" s="5"/>
    </row>
    <row r="16438" spans="1:22" x14ac:dyDescent="0.25">
      <c r="A16438" s="5">
        <f>16431</f>
      </c>
      <c r="B16438" s="5" t="s">
        <v>16459</v>
      </c>
      <c r="C16438" s="5" t="s">
        <v>29</v>
      </c>
      <c r="D16438" s="5" t="s">
        <v>28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28</v>
      </c>
      <c r="T16438" s="5" t="s">
        <v>28</v>
      </c>
      <c r="U16438" s="5" t="s">
        <v>28</v>
      </c>
      <c r="V16438" s="5"/>
    </row>
    <row r="16439" spans="1:22" x14ac:dyDescent="0.25">
      <c r="A16439" s="5">
        <f>16432</f>
      </c>
      <c r="B16439" s="5" t="s">
        <v>16460</v>
      </c>
      <c r="C16439" s="5" t="s">
        <v>29</v>
      </c>
      <c r="D16439" s="5" t="s">
        <v>28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28</v>
      </c>
      <c r="T16439" s="5" t="s">
        <v>28</v>
      </c>
      <c r="U16439" s="5" t="s">
        <v>28</v>
      </c>
      <c r="V16439" s="5"/>
    </row>
    <row r="16440" spans="1:22" x14ac:dyDescent="0.25">
      <c r="A16440" s="5">
        <f>16433</f>
      </c>
      <c r="B16440" s="5" t="s">
        <v>16461</v>
      </c>
      <c r="C16440" s="5" t="s">
        <v>29</v>
      </c>
      <c r="D16440" s="5" t="s">
        <v>28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28</v>
      </c>
      <c r="T16440" s="5" t="s">
        <v>28</v>
      </c>
      <c r="U16440" s="5" t="s">
        <v>28</v>
      </c>
      <c r="V16440" s="5"/>
    </row>
    <row r="16441" spans="1:22" x14ac:dyDescent="0.25">
      <c r="A16441" s="5">
        <f>16434</f>
      </c>
      <c r="B16441" s="5" t="s">
        <v>16462</v>
      </c>
      <c r="C16441" s="5" t="s">
        <v>29</v>
      </c>
      <c r="D16441" s="5" t="s">
        <v>28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28</v>
      </c>
      <c r="T16441" s="5" t="s">
        <v>28</v>
      </c>
      <c r="U16441" s="5" t="s">
        <v>28</v>
      </c>
      <c r="V16441" s="5"/>
    </row>
    <row r="16442" spans="1:22" x14ac:dyDescent="0.25">
      <c r="A16442" s="5">
        <f>16435</f>
      </c>
      <c r="B16442" s="5" t="s">
        <v>16463</v>
      </c>
      <c r="C16442" s="5" t="s">
        <v>29</v>
      </c>
      <c r="D16442" s="5" t="s">
        <v>28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28</v>
      </c>
      <c r="T16442" s="5" t="s">
        <v>28</v>
      </c>
      <c r="U16442" s="5" t="s">
        <v>28</v>
      </c>
      <c r="V16442" s="5"/>
    </row>
    <row r="16443" spans="1:22" x14ac:dyDescent="0.25">
      <c r="A16443" s="5">
        <f>16436</f>
      </c>
      <c r="B16443" s="5" t="s">
        <v>16464</v>
      </c>
      <c r="C16443" s="5" t="s">
        <v>29</v>
      </c>
      <c r="D16443" s="5" t="s">
        <v>28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28</v>
      </c>
      <c r="T16443" s="5" t="s">
        <v>28</v>
      </c>
      <c r="U16443" s="5" t="s">
        <v>28</v>
      </c>
      <c r="V16443" s="5"/>
    </row>
    <row r="16444" spans="1:22" x14ac:dyDescent="0.25">
      <c r="A16444" s="5">
        <f>16437</f>
      </c>
      <c r="B16444" s="5" t="s">
        <v>16465</v>
      </c>
      <c r="C16444" s="5" t="s">
        <v>29</v>
      </c>
      <c r="D16444" s="5" t="s">
        <v>28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28</v>
      </c>
      <c r="T16444" s="5" t="s">
        <v>28</v>
      </c>
      <c r="U16444" s="5" t="s">
        <v>28</v>
      </c>
      <c r="V16444" s="5"/>
    </row>
    <row r="16445" spans="1:22" x14ac:dyDescent="0.25">
      <c r="A16445" s="5">
        <f>16438</f>
      </c>
      <c r="B16445" s="5" t="s">
        <v>16466</v>
      </c>
      <c r="C16445" s="5" t="s">
        <v>29</v>
      </c>
      <c r="D16445" s="5" t="s">
        <v>28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28</v>
      </c>
      <c r="T16445" s="5" t="s">
        <v>28</v>
      </c>
      <c r="U16445" s="5" t="s">
        <v>28</v>
      </c>
      <c r="V16445" s="5"/>
    </row>
    <row r="16446" spans="1:22" x14ac:dyDescent="0.25">
      <c r="A16446" s="5">
        <f>16439</f>
      </c>
      <c r="B16446" s="5" t="s">
        <v>16467</v>
      </c>
      <c r="C16446" s="5" t="s">
        <v>29</v>
      </c>
      <c r="D16446" s="5" t="s">
        <v>28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28</v>
      </c>
      <c r="T16446" s="5" t="s">
        <v>28</v>
      </c>
      <c r="U16446" s="5" t="s">
        <v>28</v>
      </c>
      <c r="V16446" s="5"/>
    </row>
    <row r="16447" spans="1:22" x14ac:dyDescent="0.25">
      <c r="A16447" s="5">
        <f>16440</f>
      </c>
      <c r="B16447" s="5" t="s">
        <v>16468</v>
      </c>
      <c r="C16447" s="5" t="s">
        <v>29</v>
      </c>
      <c r="D16447" s="5" t="s">
        <v>28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28</v>
      </c>
      <c r="T16447" s="5" t="s">
        <v>28</v>
      </c>
      <c r="U16447" s="5" t="s">
        <v>28</v>
      </c>
      <c r="V16447" s="5"/>
    </row>
    <row r="16448" spans="1:22" x14ac:dyDescent="0.25">
      <c r="A16448" s="5">
        <f>16441</f>
      </c>
      <c r="B16448" s="5" t="s">
        <v>16469</v>
      </c>
      <c r="C16448" s="5" t="s">
        <v>29</v>
      </c>
      <c r="D16448" s="5" t="s">
        <v>28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28</v>
      </c>
      <c r="T16448" s="5" t="s">
        <v>28</v>
      </c>
      <c r="U16448" s="5" t="s">
        <v>28</v>
      </c>
      <c r="V16448" s="5"/>
    </row>
    <row r="16449" spans="1:22" x14ac:dyDescent="0.25">
      <c r="A16449" s="5">
        <f>16442</f>
      </c>
      <c r="B16449" s="5" t="s">
        <v>16470</v>
      </c>
      <c r="C16449" s="5" t="s">
        <v>29</v>
      </c>
      <c r="D16449" s="5" t="s">
        <v>28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28</v>
      </c>
      <c r="T16449" s="5" t="s">
        <v>28</v>
      </c>
      <c r="U16449" s="5" t="s">
        <v>28</v>
      </c>
      <c r="V16449" s="5"/>
    </row>
    <row r="16450" spans="1:22" x14ac:dyDescent="0.25">
      <c r="A16450" s="5">
        <f>16443</f>
      </c>
      <c r="B16450" s="5" t="s">
        <v>16471</v>
      </c>
      <c r="C16450" s="5" t="s">
        <v>29</v>
      </c>
      <c r="D16450" s="5" t="s">
        <v>28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28</v>
      </c>
      <c r="T16450" s="5" t="s">
        <v>28</v>
      </c>
      <c r="U16450" s="5" t="s">
        <v>28</v>
      </c>
      <c r="V16450" s="5"/>
    </row>
    <row r="16451" spans="1:22" x14ac:dyDescent="0.25">
      <c r="A16451" s="5">
        <f>16444</f>
      </c>
      <c r="B16451" s="5" t="s">
        <v>16472</v>
      </c>
      <c r="C16451" s="5" t="s">
        <v>29</v>
      </c>
      <c r="D16451" s="5" t="s">
        <v>28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29</v>
      </c>
      <c r="T16451" s="5" t="s">
        <v>28</v>
      </c>
      <c r="U16451" s="5" t="s">
        <v>28</v>
      </c>
      <c r="V16451" s="5"/>
    </row>
    <row r="16452" spans="1:22" x14ac:dyDescent="0.25">
      <c r="A16452" s="5">
        <f>16445</f>
      </c>
      <c r="B16452" s="5" t="s">
        <v>16473</v>
      </c>
      <c r="C16452" s="5" t="s">
        <v>29</v>
      </c>
      <c r="D16452" s="5" t="s">
        <v>28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29</v>
      </c>
      <c r="T16452" s="5" t="s">
        <v>28</v>
      </c>
      <c r="U16452" s="5" t="s">
        <v>28</v>
      </c>
      <c r="V16452" s="5"/>
    </row>
    <row r="16453" spans="1:22" x14ac:dyDescent="0.25">
      <c r="A16453" s="5">
        <f>16446</f>
      </c>
      <c r="B16453" s="5" t="s">
        <v>16474</v>
      </c>
      <c r="C16453" s="5" t="s">
        <v>29</v>
      </c>
      <c r="D16453" s="5" t="s">
        <v>28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29</v>
      </c>
      <c r="T16453" s="5" t="s">
        <v>28</v>
      </c>
      <c r="U16453" s="5" t="s">
        <v>28</v>
      </c>
      <c r="V16453" s="5"/>
    </row>
    <row r="16454" spans="1:22" x14ac:dyDescent="0.25">
      <c r="A16454" s="5">
        <f>16447</f>
      </c>
      <c r="B16454" s="5" t="s">
        <v>16475</v>
      </c>
      <c r="C16454" s="5" t="s">
        <v>29</v>
      </c>
      <c r="D16454" s="5" t="s">
        <v>28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29</v>
      </c>
      <c r="T16454" s="5" t="s">
        <v>28</v>
      </c>
      <c r="U16454" s="5" t="s">
        <v>28</v>
      </c>
      <c r="V16454" s="5"/>
    </row>
    <row r="16455" spans="1:22" x14ac:dyDescent="0.25">
      <c r="A16455" s="5">
        <f>16448</f>
      </c>
      <c r="B16455" s="5" t="s">
        <v>16476</v>
      </c>
      <c r="C16455" s="5" t="s">
        <v>29</v>
      </c>
      <c r="D16455" s="5" t="s">
        <v>28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29</v>
      </c>
      <c r="T16455" s="5" t="s">
        <v>28</v>
      </c>
      <c r="U16455" s="5" t="s">
        <v>28</v>
      </c>
      <c r="V16455" s="5"/>
    </row>
    <row r="16456" spans="1:22" x14ac:dyDescent="0.25">
      <c r="A16456" s="5">
        <f>16449</f>
      </c>
      <c r="B16456" s="5" t="s">
        <v>16477</v>
      </c>
      <c r="C16456" s="5" t="s">
        <v>29</v>
      </c>
      <c r="D16456" s="5" t="s">
        <v>28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29</v>
      </c>
      <c r="T16456" s="5" t="s">
        <v>28</v>
      </c>
      <c r="U16456" s="5" t="s">
        <v>28</v>
      </c>
      <c r="V16456" s="5"/>
    </row>
    <row r="16457" spans="1:22" x14ac:dyDescent="0.25">
      <c r="A16457" s="5">
        <f>16450</f>
      </c>
      <c r="B16457" s="5" t="s">
        <v>16478</v>
      </c>
      <c r="C16457" s="5" t="s">
        <v>29</v>
      </c>
      <c r="D16457" s="5" t="s">
        <v>28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29</v>
      </c>
      <c r="T16457" s="5" t="s">
        <v>28</v>
      </c>
      <c r="U16457" s="5" t="s">
        <v>28</v>
      </c>
      <c r="V16457" s="5"/>
    </row>
    <row r="16458" spans="1:22" x14ac:dyDescent="0.25">
      <c r="A16458" s="5">
        <f>16451</f>
      </c>
      <c r="B16458" s="5" t="s">
        <v>16479</v>
      </c>
      <c r="C16458" s="5" t="s">
        <v>29</v>
      </c>
      <c r="D16458" s="5" t="s">
        <v>28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29</v>
      </c>
      <c r="T16458" s="5" t="s">
        <v>28</v>
      </c>
      <c r="U16458" s="5" t="s">
        <v>28</v>
      </c>
      <c r="V16458" s="5"/>
    </row>
    <row r="16459" spans="1:22" x14ac:dyDescent="0.25">
      <c r="A16459" s="5">
        <f>16452</f>
      </c>
      <c r="B16459" s="5" t="s">
        <v>16480</v>
      </c>
      <c r="C16459" s="5" t="s">
        <v>29</v>
      </c>
      <c r="D16459" s="5" t="s">
        <v>28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29</v>
      </c>
      <c r="T16459" s="5" t="s">
        <v>28</v>
      </c>
      <c r="U16459" s="5" t="s">
        <v>28</v>
      </c>
      <c r="V16459" s="5"/>
    </row>
    <row r="16460" spans="1:22" x14ac:dyDescent="0.25">
      <c r="A16460" s="5">
        <f>16453</f>
      </c>
      <c r="B16460" s="5" t="s">
        <v>16481</v>
      </c>
      <c r="C16460" s="5" t="s">
        <v>29</v>
      </c>
      <c r="D16460" s="5" t="s">
        <v>28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29</v>
      </c>
      <c r="T16460" s="5" t="s">
        <v>28</v>
      </c>
      <c r="U16460" s="5" t="s">
        <v>28</v>
      </c>
      <c r="V16460" s="5"/>
    </row>
    <row r="16461" spans="1:22" x14ac:dyDescent="0.25">
      <c r="A16461" s="5">
        <f>16454</f>
      </c>
      <c r="B16461" s="5" t="s">
        <v>16482</v>
      </c>
      <c r="C16461" s="5" t="s">
        <v>29</v>
      </c>
      <c r="D16461" s="5" t="s">
        <v>28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29</v>
      </c>
      <c r="T16461" s="5" t="s">
        <v>28</v>
      </c>
      <c r="U16461" s="5" t="s">
        <v>28</v>
      </c>
      <c r="V16461" s="5"/>
    </row>
    <row r="16462" spans="1:22" x14ac:dyDescent="0.25">
      <c r="A16462" s="5">
        <f>16455</f>
      </c>
      <c r="B16462" s="5" t="s">
        <v>16483</v>
      </c>
      <c r="C16462" s="5" t="s">
        <v>29</v>
      </c>
      <c r="D16462" s="5" t="s">
        <v>28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29</v>
      </c>
      <c r="T16462" s="5" t="s">
        <v>28</v>
      </c>
      <c r="U16462" s="5" t="s">
        <v>28</v>
      </c>
      <c r="V16462" s="5"/>
    </row>
    <row r="16463" spans="1:22" x14ac:dyDescent="0.25">
      <c r="A16463" s="5">
        <f>16456</f>
      </c>
      <c r="B16463" s="5" t="s">
        <v>16484</v>
      </c>
      <c r="C16463" s="5" t="s">
        <v>29</v>
      </c>
      <c r="D16463" s="5" t="s">
        <v>28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29</v>
      </c>
      <c r="T16463" s="5" t="s">
        <v>28</v>
      </c>
      <c r="U16463" s="5" t="s">
        <v>28</v>
      </c>
      <c r="V16463" s="5"/>
    </row>
    <row r="16464" spans="1:22" x14ac:dyDescent="0.25">
      <c r="A16464" s="5">
        <f>16457</f>
      </c>
      <c r="B16464" s="5" t="s">
        <v>16485</v>
      </c>
      <c r="C16464" s="5" t="s">
        <v>29</v>
      </c>
      <c r="D16464" s="5" t="s">
        <v>28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29</v>
      </c>
      <c r="T16464" s="5" t="s">
        <v>28</v>
      </c>
      <c r="U16464" s="5" t="s">
        <v>28</v>
      </c>
      <c r="V16464" s="5"/>
    </row>
    <row r="16465" spans="1:22" x14ac:dyDescent="0.25">
      <c r="A16465" s="5">
        <f>16458</f>
      </c>
      <c r="B16465" s="5" t="s">
        <v>16486</v>
      </c>
      <c r="C16465" s="5" t="s">
        <v>29</v>
      </c>
      <c r="D16465" s="5" t="s">
        <v>28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29</v>
      </c>
      <c r="T16465" s="5" t="s">
        <v>28</v>
      </c>
      <c r="U16465" s="5" t="s">
        <v>28</v>
      </c>
      <c r="V16465" s="5"/>
    </row>
    <row r="16466" spans="1:22" x14ac:dyDescent="0.25">
      <c r="A16466" s="5">
        <f>16459</f>
      </c>
      <c r="B16466" s="5" t="s">
        <v>16487</v>
      </c>
      <c r="C16466" s="5" t="s">
        <v>29</v>
      </c>
      <c r="D16466" s="5" t="s">
        <v>28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29</v>
      </c>
      <c r="T16466" s="5" t="s">
        <v>28</v>
      </c>
      <c r="U16466" s="5" t="s">
        <v>28</v>
      </c>
      <c r="V16466" s="5"/>
    </row>
    <row r="16467" spans="1:22" x14ac:dyDescent="0.25">
      <c r="A16467" s="5">
        <f>16460</f>
      </c>
      <c r="B16467" s="5" t="s">
        <v>16488</v>
      </c>
      <c r="C16467" s="5" t="s">
        <v>29</v>
      </c>
      <c r="D16467" s="5" t="s">
        <v>28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29</v>
      </c>
      <c r="T16467" s="5" t="s">
        <v>28</v>
      </c>
      <c r="U16467" s="5" t="s">
        <v>28</v>
      </c>
      <c r="V16467" s="5"/>
    </row>
    <row r="16468" spans="1:22" x14ac:dyDescent="0.25">
      <c r="A16468" s="5">
        <f>16461</f>
      </c>
      <c r="B16468" s="5" t="s">
        <v>16489</v>
      </c>
      <c r="C16468" s="5" t="s">
        <v>29</v>
      </c>
      <c r="D16468" s="5" t="s">
        <v>28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29</v>
      </c>
      <c r="T16468" s="5" t="s">
        <v>28</v>
      </c>
      <c r="U16468" s="5" t="s">
        <v>28</v>
      </c>
      <c r="V16468" s="5"/>
    </row>
    <row r="16469" spans="1:22" x14ac:dyDescent="0.25">
      <c r="A16469" s="5">
        <f>16462</f>
      </c>
      <c r="B16469" s="5" t="s">
        <v>16490</v>
      </c>
      <c r="C16469" s="5" t="s">
        <v>29</v>
      </c>
      <c r="D16469" s="5" t="s">
        <v>28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29</v>
      </c>
      <c r="T16469" s="5" t="s">
        <v>28</v>
      </c>
      <c r="U16469" s="5" t="s">
        <v>28</v>
      </c>
      <c r="V16469" s="5"/>
    </row>
    <row r="16470" spans="1:22" x14ac:dyDescent="0.25">
      <c r="A16470" s="5">
        <f>16463</f>
      </c>
      <c r="B16470" s="5" t="s">
        <v>16491</v>
      </c>
      <c r="C16470" s="5" t="s">
        <v>29</v>
      </c>
      <c r="D16470" s="5" t="s">
        <v>28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29</v>
      </c>
      <c r="T16470" s="5" t="s">
        <v>28</v>
      </c>
      <c r="U16470" s="5" t="s">
        <v>28</v>
      </c>
      <c r="V16470" s="5"/>
    </row>
    <row r="16471" spans="1:22" x14ac:dyDescent="0.25">
      <c r="A16471" s="5">
        <f>16464</f>
      </c>
      <c r="B16471" s="5" t="s">
        <v>16492</v>
      </c>
      <c r="C16471" s="5" t="s">
        <v>29</v>
      </c>
      <c r="D16471" s="5" t="s">
        <v>28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29</v>
      </c>
      <c r="T16471" s="5" t="s">
        <v>28</v>
      </c>
      <c r="U16471" s="5" t="s">
        <v>28</v>
      </c>
      <c r="V16471" s="5"/>
    </row>
    <row r="16472" spans="1:22" x14ac:dyDescent="0.25">
      <c r="A16472" s="5">
        <f>16465</f>
      </c>
      <c r="B16472" s="5" t="s">
        <v>16493</v>
      </c>
      <c r="C16472" s="5" t="s">
        <v>29</v>
      </c>
      <c r="D16472" s="5" t="s">
        <v>28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29</v>
      </c>
      <c r="T16472" s="5" t="s">
        <v>28</v>
      </c>
      <c r="U16472" s="5" t="s">
        <v>28</v>
      </c>
      <c r="V16472" s="5"/>
    </row>
    <row r="16473" spans="1:22" x14ac:dyDescent="0.25">
      <c r="A16473" s="5">
        <f>16466</f>
      </c>
      <c r="B16473" s="5" t="s">
        <v>16494</v>
      </c>
      <c r="C16473" s="5" t="s">
        <v>29</v>
      </c>
      <c r="D16473" s="5" t="s">
        <v>28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29</v>
      </c>
      <c r="T16473" s="5" t="s">
        <v>28</v>
      </c>
      <c r="U16473" s="5" t="s">
        <v>28</v>
      </c>
      <c r="V16473" s="5"/>
    </row>
    <row r="16474" spans="1:22" x14ac:dyDescent="0.25">
      <c r="A16474" s="5">
        <f>16467</f>
      </c>
      <c r="B16474" s="5" t="s">
        <v>16495</v>
      </c>
      <c r="C16474" s="5" t="s">
        <v>29</v>
      </c>
      <c r="D16474" s="5" t="s">
        <v>28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29</v>
      </c>
      <c r="T16474" s="5" t="s">
        <v>28</v>
      </c>
      <c r="U16474" s="5" t="s">
        <v>28</v>
      </c>
      <c r="V16474" s="5"/>
    </row>
    <row r="16475" spans="1:22" x14ac:dyDescent="0.25">
      <c r="A16475" s="5">
        <f>16468</f>
      </c>
      <c r="B16475" s="5" t="s">
        <v>16496</v>
      </c>
      <c r="C16475" s="5" t="s">
        <v>29</v>
      </c>
      <c r="D16475" s="5" t="s">
        <v>28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29</v>
      </c>
      <c r="T16475" s="5" t="s">
        <v>28</v>
      </c>
      <c r="U16475" s="5" t="s">
        <v>28</v>
      </c>
      <c r="V16475" s="5"/>
    </row>
    <row r="16476" spans="1:22" x14ac:dyDescent="0.25">
      <c r="A16476" s="5">
        <f>16469</f>
      </c>
      <c r="B16476" s="5" t="s">
        <v>16497</v>
      </c>
      <c r="C16476" s="5" t="s">
        <v>29</v>
      </c>
      <c r="D16476" s="5" t="s">
        <v>28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29</v>
      </c>
      <c r="T16476" s="5" t="s">
        <v>28</v>
      </c>
      <c r="U16476" s="5" t="s">
        <v>28</v>
      </c>
      <c r="V16476" s="5"/>
    </row>
    <row r="16477" spans="1:22" x14ac:dyDescent="0.25">
      <c r="A16477" s="5">
        <f>16470</f>
      </c>
      <c r="B16477" s="5" t="s">
        <v>16498</v>
      </c>
      <c r="C16477" s="5" t="s">
        <v>29</v>
      </c>
      <c r="D16477" s="5" t="s">
        <v>28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29</v>
      </c>
      <c r="T16477" s="5" t="s">
        <v>28</v>
      </c>
      <c r="U16477" s="5" t="s">
        <v>28</v>
      </c>
      <c r="V16477" s="5"/>
    </row>
    <row r="16478" spans="1:22" x14ac:dyDescent="0.25">
      <c r="A16478" s="5">
        <f>16471</f>
      </c>
      <c r="B16478" s="5" t="s">
        <v>16499</v>
      </c>
      <c r="C16478" s="5" t="s">
        <v>29</v>
      </c>
      <c r="D16478" s="5" t="s">
        <v>28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29</v>
      </c>
      <c r="T16478" s="5" t="s">
        <v>28</v>
      </c>
      <c r="U16478" s="5" t="s">
        <v>28</v>
      </c>
      <c r="V16478" s="5"/>
    </row>
    <row r="16479" spans="1:22" x14ac:dyDescent="0.25">
      <c r="A16479" s="5">
        <f>16472</f>
      </c>
      <c r="B16479" s="5" t="s">
        <v>16500</v>
      </c>
      <c r="C16479" s="5" t="s">
        <v>29</v>
      </c>
      <c r="D16479" s="5" t="s">
        <v>28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29</v>
      </c>
      <c r="T16479" s="5" t="s">
        <v>28</v>
      </c>
      <c r="U16479" s="5" t="s">
        <v>28</v>
      </c>
      <c r="V16479" s="5"/>
    </row>
    <row r="16480" spans="1:22" x14ac:dyDescent="0.25">
      <c r="A16480" s="5">
        <f>16473</f>
      </c>
      <c r="B16480" s="5" t="s">
        <v>16501</v>
      </c>
      <c r="C16480" s="5" t="s">
        <v>29</v>
      </c>
      <c r="D16480" s="5" t="s">
        <v>28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29</v>
      </c>
      <c r="T16480" s="5" t="s">
        <v>28</v>
      </c>
      <c r="U16480" s="5" t="s">
        <v>28</v>
      </c>
      <c r="V16480" s="5"/>
    </row>
    <row r="16481" spans="1:22" x14ac:dyDescent="0.25">
      <c r="A16481" s="5">
        <f>16474</f>
      </c>
      <c r="B16481" s="5" t="s">
        <v>16502</v>
      </c>
      <c r="C16481" s="5" t="s">
        <v>29</v>
      </c>
      <c r="D16481" s="5" t="s">
        <v>28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29</v>
      </c>
      <c r="T16481" s="5" t="s">
        <v>28</v>
      </c>
      <c r="U16481" s="5" t="s">
        <v>28</v>
      </c>
      <c r="V16481" s="5"/>
    </row>
    <row r="16482" spans="1:22" x14ac:dyDescent="0.25">
      <c r="A16482" s="5">
        <f>16475</f>
      </c>
      <c r="B16482" s="5" t="s">
        <v>16503</v>
      </c>
      <c r="C16482" s="5" t="s">
        <v>29</v>
      </c>
      <c r="D16482" s="5" t="s">
        <v>28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29</v>
      </c>
      <c r="T16482" s="5" t="s">
        <v>28</v>
      </c>
      <c r="U16482" s="5" t="s">
        <v>28</v>
      </c>
      <c r="V16482" s="5"/>
    </row>
    <row r="16483" spans="1:22" x14ac:dyDescent="0.25">
      <c r="A16483" s="5">
        <f>16476</f>
      </c>
      <c r="B16483" s="5" t="s">
        <v>16504</v>
      </c>
      <c r="C16483" s="5" t="s">
        <v>29</v>
      </c>
      <c r="D16483" s="5" t="s">
        <v>28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29</v>
      </c>
      <c r="T16483" s="5" t="s">
        <v>28</v>
      </c>
      <c r="U16483" s="5" t="s">
        <v>28</v>
      </c>
      <c r="V16483" s="5"/>
    </row>
    <row r="16484" spans="1:22" x14ac:dyDescent="0.25">
      <c r="A16484" s="5">
        <f>16477</f>
      </c>
      <c r="B16484" s="5" t="s">
        <v>16505</v>
      </c>
      <c r="C16484" s="5" t="s">
        <v>29</v>
      </c>
      <c r="D16484" s="5" t="s">
        <v>28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29</v>
      </c>
      <c r="T16484" s="5" t="s">
        <v>28</v>
      </c>
      <c r="U16484" s="5" t="s">
        <v>28</v>
      </c>
      <c r="V16484" s="5"/>
    </row>
    <row r="16485" spans="1:22" x14ac:dyDescent="0.25">
      <c r="A16485" s="5">
        <f>16478</f>
      </c>
      <c r="B16485" s="5" t="s">
        <v>16506</v>
      </c>
      <c r="C16485" s="5" t="s">
        <v>29</v>
      </c>
      <c r="D16485" s="5" t="s">
        <v>28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29</v>
      </c>
      <c r="T16485" s="5" t="s">
        <v>28</v>
      </c>
      <c r="U16485" s="5" t="s">
        <v>28</v>
      </c>
      <c r="V16485" s="5"/>
    </row>
    <row r="16486" spans="1:22" x14ac:dyDescent="0.25">
      <c r="A16486" s="5">
        <f>16479</f>
      </c>
      <c r="B16486" s="5" t="s">
        <v>16507</v>
      </c>
      <c r="C16486" s="5" t="s">
        <v>29</v>
      </c>
      <c r="D16486" s="5" t="s">
        <v>28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29</v>
      </c>
      <c r="T16486" s="5" t="s">
        <v>28</v>
      </c>
      <c r="U16486" s="5" t="s">
        <v>28</v>
      </c>
      <c r="V16486" s="5"/>
    </row>
    <row r="16487" spans="1:22" x14ac:dyDescent="0.25">
      <c r="A16487" s="5">
        <f>16480</f>
      </c>
      <c r="B16487" s="5" t="s">
        <v>16508</v>
      </c>
      <c r="C16487" s="5" t="s">
        <v>29</v>
      </c>
      <c r="D16487" s="5" t="s">
        <v>28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29</v>
      </c>
      <c r="T16487" s="5" t="s">
        <v>28</v>
      </c>
      <c r="U16487" s="5" t="s">
        <v>28</v>
      </c>
      <c r="V16487" s="5"/>
    </row>
    <row r="16488" spans="1:22" x14ac:dyDescent="0.25">
      <c r="A16488" s="5">
        <f>16481</f>
      </c>
      <c r="B16488" s="5" t="s">
        <v>16509</v>
      </c>
      <c r="C16488" s="5" t="s">
        <v>29</v>
      </c>
      <c r="D16488" s="5" t="s">
        <v>28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29</v>
      </c>
      <c r="T16488" s="5" t="s">
        <v>28</v>
      </c>
      <c r="U16488" s="5" t="s">
        <v>28</v>
      </c>
      <c r="V16488" s="5"/>
    </row>
    <row r="16489" spans="1:22" x14ac:dyDescent="0.25">
      <c r="A16489" s="5">
        <f>16482</f>
      </c>
      <c r="B16489" s="5" t="s">
        <v>16510</v>
      </c>
      <c r="C16489" s="5" t="s">
        <v>29</v>
      </c>
      <c r="D16489" s="5" t="s">
        <v>28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29</v>
      </c>
      <c r="T16489" s="5" t="s">
        <v>28</v>
      </c>
      <c r="U16489" s="5" t="s">
        <v>28</v>
      </c>
      <c r="V16489" s="5"/>
    </row>
    <row r="16490" spans="1:22" x14ac:dyDescent="0.25">
      <c r="A16490" s="5">
        <f>16483</f>
      </c>
      <c r="B16490" s="5" t="s">
        <v>16511</v>
      </c>
      <c r="C16490" s="5" t="s">
        <v>29</v>
      </c>
      <c r="D16490" s="5" t="s">
        <v>28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29</v>
      </c>
      <c r="T16490" s="5" t="s">
        <v>28</v>
      </c>
      <c r="U16490" s="5" t="s">
        <v>28</v>
      </c>
      <c r="V16490" s="5"/>
    </row>
    <row r="16491" spans="1:22" x14ac:dyDescent="0.25">
      <c r="A16491" s="5">
        <f>16484</f>
      </c>
      <c r="B16491" s="5" t="s">
        <v>16512</v>
      </c>
      <c r="C16491" s="5" t="s">
        <v>29</v>
      </c>
      <c r="D16491" s="5" t="s">
        <v>28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29</v>
      </c>
      <c r="T16491" s="5" t="s">
        <v>28</v>
      </c>
      <c r="U16491" s="5" t="s">
        <v>28</v>
      </c>
      <c r="V16491" s="5"/>
    </row>
    <row r="16492" spans="1:22" x14ac:dyDescent="0.25">
      <c r="A16492" s="5">
        <f>16485</f>
      </c>
      <c r="B16492" s="5" t="s">
        <v>16513</v>
      </c>
      <c r="C16492" s="5" t="s">
        <v>29</v>
      </c>
      <c r="D16492" s="5" t="s">
        <v>28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29</v>
      </c>
      <c r="T16492" s="5" t="s">
        <v>28</v>
      </c>
      <c r="U16492" s="5" t="s">
        <v>28</v>
      </c>
      <c r="V16492" s="5"/>
    </row>
    <row r="16493" spans="1:22" x14ac:dyDescent="0.25">
      <c r="A16493" s="5">
        <f>16486</f>
      </c>
      <c r="B16493" s="5" t="s">
        <v>16514</v>
      </c>
      <c r="C16493" s="5" t="s">
        <v>29</v>
      </c>
      <c r="D16493" s="5" t="s">
        <v>28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29</v>
      </c>
      <c r="T16493" s="5" t="s">
        <v>28</v>
      </c>
      <c r="U16493" s="5" t="s">
        <v>28</v>
      </c>
      <c r="V16493" s="5"/>
    </row>
    <row r="16494" spans="1:22" x14ac:dyDescent="0.25">
      <c r="A16494" s="5">
        <f>16487</f>
      </c>
      <c r="B16494" s="5" t="s">
        <v>16515</v>
      </c>
      <c r="C16494" s="5" t="s">
        <v>29</v>
      </c>
      <c r="D16494" s="5" t="s">
        <v>28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29</v>
      </c>
      <c r="T16494" s="5" t="s">
        <v>28</v>
      </c>
      <c r="U16494" s="5" t="s">
        <v>28</v>
      </c>
      <c r="V16494" s="5"/>
    </row>
    <row r="16495" spans="1:22" x14ac:dyDescent="0.25">
      <c r="A16495" s="5">
        <f>16488</f>
      </c>
      <c r="B16495" s="5" t="s">
        <v>16516</v>
      </c>
      <c r="C16495" s="5" t="s">
        <v>29</v>
      </c>
      <c r="D16495" s="5" t="s">
        <v>28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29</v>
      </c>
      <c r="T16495" s="5" t="s">
        <v>28</v>
      </c>
      <c r="U16495" s="5" t="s">
        <v>28</v>
      </c>
      <c r="V16495" s="5"/>
    </row>
    <row r="16496" spans="1:22" x14ac:dyDescent="0.25">
      <c r="A16496" s="5">
        <f>16489</f>
      </c>
      <c r="B16496" s="5" t="s">
        <v>16517</v>
      </c>
      <c r="C16496" s="5" t="s">
        <v>29</v>
      </c>
      <c r="D16496" s="5" t="s">
        <v>28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29</v>
      </c>
      <c r="T16496" s="5" t="s">
        <v>28</v>
      </c>
      <c r="U16496" s="5" t="s">
        <v>28</v>
      </c>
      <c r="V16496" s="5"/>
    </row>
    <row r="16497" spans="1:22" x14ac:dyDescent="0.25">
      <c r="A16497" s="5">
        <f>16490</f>
      </c>
      <c r="B16497" s="5" t="s">
        <v>16518</v>
      </c>
      <c r="C16497" s="5" t="s">
        <v>29</v>
      </c>
      <c r="D16497" s="5" t="s">
        <v>28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29</v>
      </c>
      <c r="T16497" s="5" t="s">
        <v>28</v>
      </c>
      <c r="U16497" s="5" t="s">
        <v>28</v>
      </c>
      <c r="V16497" s="5"/>
    </row>
    <row r="16498" spans="1:22" x14ac:dyDescent="0.25">
      <c r="A16498" s="5">
        <f>16491</f>
      </c>
      <c r="B16498" s="5" t="s">
        <v>16519</v>
      </c>
      <c r="C16498" s="5" t="s">
        <v>29</v>
      </c>
      <c r="D16498" s="5" t="s">
        <v>28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29</v>
      </c>
      <c r="T16498" s="5" t="s">
        <v>28</v>
      </c>
      <c r="U16498" s="5" t="s">
        <v>28</v>
      </c>
      <c r="V16498" s="5"/>
    </row>
    <row r="16499" spans="1:22" x14ac:dyDescent="0.25">
      <c r="A16499" s="5">
        <f>16492</f>
      </c>
      <c r="B16499" s="5" t="s">
        <v>16520</v>
      </c>
      <c r="C16499" s="5" t="s">
        <v>29</v>
      </c>
      <c r="D16499" s="5" t="s">
        <v>28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29</v>
      </c>
      <c r="T16499" s="5" t="s">
        <v>28</v>
      </c>
      <c r="U16499" s="5" t="s">
        <v>28</v>
      </c>
      <c r="V16499" s="5"/>
    </row>
    <row r="16500" spans="1:22" x14ac:dyDescent="0.25">
      <c r="A16500" s="5">
        <f>16493</f>
      </c>
      <c r="B16500" s="5" t="s">
        <v>16521</v>
      </c>
      <c r="C16500" s="5" t="s">
        <v>29</v>
      </c>
      <c r="D16500" s="5" t="s">
        <v>28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29</v>
      </c>
      <c r="T16500" s="5" t="s">
        <v>28</v>
      </c>
      <c r="U16500" s="5" t="s">
        <v>28</v>
      </c>
      <c r="V16500" s="5"/>
    </row>
    <row r="16501" spans="1:22" x14ac:dyDescent="0.25">
      <c r="A16501" s="5">
        <f>16494</f>
      </c>
      <c r="B16501" s="5" t="s">
        <v>16522</v>
      </c>
      <c r="C16501" s="5" t="s">
        <v>29</v>
      </c>
      <c r="D16501" s="5" t="s">
        <v>28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29</v>
      </c>
      <c r="T16501" s="5" t="s">
        <v>28</v>
      </c>
      <c r="U16501" s="5" t="s">
        <v>28</v>
      </c>
      <c r="V16501" s="5"/>
    </row>
    <row r="16502" spans="1:22" x14ac:dyDescent="0.25">
      <c r="A16502" s="5">
        <f>16495</f>
      </c>
      <c r="B16502" s="5" t="s">
        <v>16523</v>
      </c>
      <c r="C16502" s="5" t="s">
        <v>29</v>
      </c>
      <c r="D16502" s="5" t="s">
        <v>28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29</v>
      </c>
      <c r="T16502" s="5" t="s">
        <v>28</v>
      </c>
      <c r="U16502" s="5" t="s">
        <v>28</v>
      </c>
      <c r="V16502" s="5"/>
    </row>
    <row r="16503" spans="1:22" x14ac:dyDescent="0.25">
      <c r="A16503" s="5">
        <f>16496</f>
      </c>
      <c r="B16503" s="5" t="s">
        <v>16524</v>
      </c>
      <c r="C16503" s="5" t="s">
        <v>29</v>
      </c>
      <c r="D16503" s="5" t="s">
        <v>28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29</v>
      </c>
      <c r="T16503" s="5" t="s">
        <v>28</v>
      </c>
      <c r="U16503" s="5" t="s">
        <v>28</v>
      </c>
      <c r="V16503" s="5"/>
    </row>
    <row r="16504" spans="1:22" x14ac:dyDescent="0.25">
      <c r="A16504" s="5">
        <f>16497</f>
      </c>
      <c r="B16504" s="5" t="s">
        <v>16525</v>
      </c>
      <c r="C16504" s="5" t="s">
        <v>29</v>
      </c>
      <c r="D16504" s="5" t="s">
        <v>28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29</v>
      </c>
      <c r="T16504" s="5" t="s">
        <v>28</v>
      </c>
      <c r="U16504" s="5" t="s">
        <v>28</v>
      </c>
      <c r="V16504" s="5"/>
    </row>
    <row r="16505" spans="1:22" x14ac:dyDescent="0.25">
      <c r="A16505" s="5">
        <f>16498</f>
      </c>
      <c r="B16505" s="5" t="s">
        <v>16526</v>
      </c>
      <c r="C16505" s="5" t="s">
        <v>29</v>
      </c>
      <c r="D16505" s="5" t="s">
        <v>28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29</v>
      </c>
      <c r="T16505" s="5" t="s">
        <v>28</v>
      </c>
      <c r="U16505" s="5" t="s">
        <v>28</v>
      </c>
      <c r="V16505" s="5"/>
    </row>
    <row r="16506" spans="1:22" x14ac:dyDescent="0.25">
      <c r="A16506" s="5">
        <f>16499</f>
      </c>
      <c r="B16506" s="5" t="s">
        <v>16527</v>
      </c>
      <c r="C16506" s="5" t="s">
        <v>29</v>
      </c>
      <c r="D16506" s="5" t="s">
        <v>28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29</v>
      </c>
      <c r="T16506" s="5" t="s">
        <v>28</v>
      </c>
      <c r="U16506" s="5" t="s">
        <v>28</v>
      </c>
      <c r="V16506" s="5"/>
    </row>
    <row r="16507" spans="1:22" x14ac:dyDescent="0.25">
      <c r="A16507" s="5">
        <f>16500</f>
      </c>
      <c r="B16507" s="5" t="s">
        <v>16528</v>
      </c>
      <c r="C16507" s="5" t="s">
        <v>29</v>
      </c>
      <c r="D16507" s="5" t="s">
        <v>28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29</v>
      </c>
      <c r="T16507" s="5" t="s">
        <v>28</v>
      </c>
      <c r="U16507" s="5" t="s">
        <v>28</v>
      </c>
      <c r="V16507" s="5"/>
    </row>
    <row r="16508" spans="1:22" x14ac:dyDescent="0.25">
      <c r="A16508" s="5">
        <f>16501</f>
      </c>
      <c r="B16508" s="5" t="s">
        <v>16529</v>
      </c>
      <c r="C16508" s="5" t="s">
        <v>29</v>
      </c>
      <c r="D16508" s="5" t="s">
        <v>28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29</v>
      </c>
      <c r="T16508" s="5" t="s">
        <v>28</v>
      </c>
      <c r="U16508" s="5" t="s">
        <v>28</v>
      </c>
      <c r="V16508" s="5"/>
    </row>
    <row r="16509" spans="1:22" x14ac:dyDescent="0.25">
      <c r="A16509" s="5">
        <f>16502</f>
      </c>
      <c r="B16509" s="5" t="s">
        <v>16530</v>
      </c>
      <c r="C16509" s="5" t="s">
        <v>29</v>
      </c>
      <c r="D16509" s="5" t="s">
        <v>28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29</v>
      </c>
      <c r="T16509" s="5" t="s">
        <v>28</v>
      </c>
      <c r="U16509" s="5" t="s">
        <v>28</v>
      </c>
      <c r="V16509" s="5"/>
    </row>
    <row r="16510" spans="1:22" x14ac:dyDescent="0.25">
      <c r="A16510" s="5">
        <f>16503</f>
      </c>
      <c r="B16510" s="5" t="s">
        <v>16531</v>
      </c>
      <c r="C16510" s="5" t="s">
        <v>29</v>
      </c>
      <c r="D16510" s="5" t="s">
        <v>28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29</v>
      </c>
      <c r="T16510" s="5" t="s">
        <v>28</v>
      </c>
      <c r="U16510" s="5" t="s">
        <v>28</v>
      </c>
      <c r="V16510" s="5"/>
    </row>
    <row r="16511" spans="1:22" x14ac:dyDescent="0.25">
      <c r="A16511" s="5">
        <f>16504</f>
      </c>
      <c r="B16511" s="5" t="s">
        <v>16532</v>
      </c>
      <c r="C16511" s="5" t="s">
        <v>29</v>
      </c>
      <c r="D16511" s="5" t="s">
        <v>28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29</v>
      </c>
      <c r="T16511" s="5" t="s">
        <v>28</v>
      </c>
      <c r="U16511" s="5" t="s">
        <v>28</v>
      </c>
      <c r="V16511" s="5"/>
    </row>
    <row r="16512" spans="1:22" x14ac:dyDescent="0.25">
      <c r="A16512" s="5">
        <f>16505</f>
      </c>
      <c r="B16512" s="5" t="s">
        <v>16533</v>
      </c>
      <c r="C16512" s="5" t="s">
        <v>29</v>
      </c>
      <c r="D16512" s="5" t="s">
        <v>28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29</v>
      </c>
      <c r="T16512" s="5" t="s">
        <v>28</v>
      </c>
      <c r="U16512" s="5" t="s">
        <v>28</v>
      </c>
      <c r="V16512" s="5"/>
    </row>
    <row r="16513" spans="1:22" x14ac:dyDescent="0.25">
      <c r="A16513" s="5">
        <f>16506</f>
      </c>
      <c r="B16513" s="5" t="s">
        <v>16534</v>
      </c>
      <c r="C16513" s="5" t="s">
        <v>29</v>
      </c>
      <c r="D16513" s="5" t="s">
        <v>28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29</v>
      </c>
      <c r="T16513" s="5" t="s">
        <v>28</v>
      </c>
      <c r="U16513" s="5" t="s">
        <v>28</v>
      </c>
      <c r="V16513" s="5"/>
    </row>
    <row r="16514" spans="1:22" x14ac:dyDescent="0.25">
      <c r="A16514" s="5">
        <f>16507</f>
      </c>
      <c r="B16514" s="5" t="s">
        <v>16535</v>
      </c>
      <c r="C16514" s="5" t="s">
        <v>29</v>
      </c>
      <c r="D16514" s="5" t="s">
        <v>28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29</v>
      </c>
      <c r="T16514" s="5" t="s">
        <v>28</v>
      </c>
      <c r="U16514" s="5" t="s">
        <v>28</v>
      </c>
      <c r="V16514" s="5"/>
    </row>
    <row r="16515" spans="1:22" x14ac:dyDescent="0.25">
      <c r="A16515" s="5">
        <f>16508</f>
      </c>
      <c r="B16515" s="5" t="s">
        <v>16536</v>
      </c>
      <c r="C16515" s="5" t="s">
        <v>29</v>
      </c>
      <c r="D16515" s="5" t="s">
        <v>28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29</v>
      </c>
      <c r="T16515" s="5" t="s">
        <v>28</v>
      </c>
      <c r="U16515" s="5" t="s">
        <v>28</v>
      </c>
      <c r="V16515" s="5"/>
    </row>
    <row r="16516" spans="1:22" x14ac:dyDescent="0.25">
      <c r="A16516" s="5">
        <f>16509</f>
      </c>
      <c r="B16516" s="5" t="s">
        <v>16537</v>
      </c>
      <c r="C16516" s="5" t="s">
        <v>29</v>
      </c>
      <c r="D16516" s="5" t="s">
        <v>28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29</v>
      </c>
      <c r="T16516" s="5" t="s">
        <v>28</v>
      </c>
      <c r="U16516" s="5" t="s">
        <v>28</v>
      </c>
      <c r="V16516" s="5"/>
    </row>
    <row r="16517" spans="1:22" x14ac:dyDescent="0.25">
      <c r="A16517" s="5">
        <f>16510</f>
      </c>
      <c r="B16517" s="5" t="s">
        <v>16538</v>
      </c>
      <c r="C16517" s="5" t="s">
        <v>29</v>
      </c>
      <c r="D16517" s="5" t="s">
        <v>28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29</v>
      </c>
      <c r="T16517" s="5" t="s">
        <v>28</v>
      </c>
      <c r="U16517" s="5" t="s">
        <v>28</v>
      </c>
      <c r="V16517" s="5"/>
    </row>
    <row r="16518" spans="1:22" x14ac:dyDescent="0.25">
      <c r="A16518" s="5">
        <f>16511</f>
      </c>
      <c r="B16518" s="5" t="s">
        <v>16539</v>
      </c>
      <c r="C16518" s="5" t="s">
        <v>29</v>
      </c>
      <c r="D16518" s="5" t="s">
        <v>28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29</v>
      </c>
      <c r="T16518" s="5" t="s">
        <v>28</v>
      </c>
      <c r="U16518" s="5" t="s">
        <v>28</v>
      </c>
      <c r="V16518" s="5"/>
    </row>
    <row r="16519" spans="1:22" x14ac:dyDescent="0.25">
      <c r="A16519" s="5">
        <f>16512</f>
      </c>
      <c r="B16519" s="5" t="s">
        <v>16540</v>
      </c>
      <c r="C16519" s="5" t="s">
        <v>29</v>
      </c>
      <c r="D16519" s="5" t="s">
        <v>28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29</v>
      </c>
      <c r="T16519" s="5" t="s">
        <v>28</v>
      </c>
      <c r="U16519" s="5" t="s">
        <v>28</v>
      </c>
      <c r="V16519" s="5"/>
    </row>
    <row r="16520" spans="1:22" x14ac:dyDescent="0.25">
      <c r="A16520" s="5">
        <f>16513</f>
      </c>
      <c r="B16520" s="5" t="s">
        <v>16541</v>
      </c>
      <c r="C16520" s="5" t="s">
        <v>29</v>
      </c>
      <c r="D16520" s="5" t="s">
        <v>28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29</v>
      </c>
      <c r="T16520" s="5" t="s">
        <v>28</v>
      </c>
      <c r="U16520" s="5" t="s">
        <v>28</v>
      </c>
      <c r="V16520" s="5"/>
    </row>
    <row r="16521" spans="1:22" x14ac:dyDescent="0.25">
      <c r="A16521" s="5">
        <f>16514</f>
      </c>
      <c r="B16521" s="5" t="s">
        <v>16542</v>
      </c>
      <c r="C16521" s="5" t="s">
        <v>29</v>
      </c>
      <c r="D16521" s="5" t="s">
        <v>28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29</v>
      </c>
      <c r="T16521" s="5" t="s">
        <v>28</v>
      </c>
      <c r="U16521" s="5" t="s">
        <v>28</v>
      </c>
      <c r="V16521" s="5"/>
    </row>
    <row r="16522" spans="1:22" x14ac:dyDescent="0.25">
      <c r="A16522" s="5">
        <f>16515</f>
      </c>
      <c r="B16522" s="5" t="s">
        <v>16543</v>
      </c>
      <c r="C16522" s="5" t="s">
        <v>29</v>
      </c>
      <c r="D16522" s="5" t="s">
        <v>28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29</v>
      </c>
      <c r="T16522" s="5" t="s">
        <v>28</v>
      </c>
      <c r="U16522" s="5" t="s">
        <v>28</v>
      </c>
      <c r="V16522" s="5"/>
    </row>
    <row r="16523" spans="1:22" x14ac:dyDescent="0.25">
      <c r="A16523" s="5">
        <f>16516</f>
      </c>
      <c r="B16523" s="5" t="s">
        <v>16544</v>
      </c>
      <c r="C16523" s="5" t="s">
        <v>29</v>
      </c>
      <c r="D16523" s="5" t="s">
        <v>28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29</v>
      </c>
      <c r="T16523" s="5" t="s">
        <v>28</v>
      </c>
      <c r="U16523" s="5" t="s">
        <v>28</v>
      </c>
      <c r="V16523" s="5"/>
    </row>
    <row r="16524" spans="1:22" x14ac:dyDescent="0.25">
      <c r="A16524" s="5">
        <f>16517</f>
      </c>
      <c r="B16524" s="5" t="s">
        <v>16545</v>
      </c>
      <c r="C16524" s="5" t="s">
        <v>29</v>
      </c>
      <c r="D16524" s="5" t="s">
        <v>28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29</v>
      </c>
      <c r="T16524" s="5" t="s">
        <v>28</v>
      </c>
      <c r="U16524" s="5" t="s">
        <v>28</v>
      </c>
      <c r="V16524" s="5"/>
    </row>
    <row r="16525" spans="1:22" x14ac:dyDescent="0.25">
      <c r="A16525" s="5">
        <f>16518</f>
      </c>
      <c r="B16525" s="5" t="s">
        <v>16546</v>
      </c>
      <c r="C16525" s="5" t="s">
        <v>29</v>
      </c>
      <c r="D16525" s="5" t="s">
        <v>28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29</v>
      </c>
      <c r="T16525" s="5" t="s">
        <v>28</v>
      </c>
      <c r="U16525" s="5" t="s">
        <v>28</v>
      </c>
      <c r="V16525" s="5"/>
    </row>
    <row r="16526" spans="1:22" x14ac:dyDescent="0.25">
      <c r="A16526" s="5">
        <f>16519</f>
      </c>
      <c r="B16526" s="5" t="s">
        <v>16547</v>
      </c>
      <c r="C16526" s="5" t="s">
        <v>29</v>
      </c>
      <c r="D16526" s="5" t="s">
        <v>28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29</v>
      </c>
      <c r="T16526" s="5" t="s">
        <v>28</v>
      </c>
      <c r="U16526" s="5" t="s">
        <v>28</v>
      </c>
      <c r="V16526" s="5"/>
    </row>
    <row r="16527" spans="1:22" x14ac:dyDescent="0.25">
      <c r="A16527" s="5">
        <f>16520</f>
      </c>
      <c r="B16527" s="5" t="s">
        <v>16548</v>
      </c>
      <c r="C16527" s="5" t="s">
        <v>29</v>
      </c>
      <c r="D16527" s="5" t="s">
        <v>28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29</v>
      </c>
      <c r="T16527" s="5" t="s">
        <v>28</v>
      </c>
      <c r="U16527" s="5" t="s">
        <v>28</v>
      </c>
      <c r="V16527" s="5"/>
    </row>
    <row r="16528" spans="1:22" x14ac:dyDescent="0.25">
      <c r="A16528" s="5">
        <f>16521</f>
      </c>
      <c r="B16528" s="5" t="s">
        <v>16549</v>
      </c>
      <c r="C16528" s="5" t="s">
        <v>29</v>
      </c>
      <c r="D16528" s="5" t="s">
        <v>28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29</v>
      </c>
      <c r="T16528" s="5" t="s">
        <v>28</v>
      </c>
      <c r="U16528" s="5" t="s">
        <v>28</v>
      </c>
      <c r="V16528" s="5"/>
    </row>
    <row r="16529" spans="1:22" x14ac:dyDescent="0.25">
      <c r="A16529" s="5">
        <f>16522</f>
      </c>
      <c r="B16529" s="5" t="s">
        <v>16550</v>
      </c>
      <c r="C16529" s="5" t="s">
        <v>29</v>
      </c>
      <c r="D16529" s="5" t="s">
        <v>28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29</v>
      </c>
      <c r="T16529" s="5" t="s">
        <v>28</v>
      </c>
      <c r="U16529" s="5" t="s">
        <v>28</v>
      </c>
      <c r="V16529" s="5"/>
    </row>
    <row r="16530" spans="1:22" x14ac:dyDescent="0.25">
      <c r="A16530" s="5">
        <f>16523</f>
      </c>
      <c r="B16530" s="5" t="s">
        <v>16551</v>
      </c>
      <c r="C16530" s="5" t="s">
        <v>29</v>
      </c>
      <c r="D16530" s="5" t="s">
        <v>28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29</v>
      </c>
      <c r="T16530" s="5" t="s">
        <v>28</v>
      </c>
      <c r="U16530" s="5" t="s">
        <v>28</v>
      </c>
      <c r="V16530" s="5"/>
    </row>
    <row r="16531" spans="1:22" x14ac:dyDescent="0.25">
      <c r="A16531" s="5">
        <f>16524</f>
      </c>
      <c r="B16531" s="5" t="s">
        <v>16552</v>
      </c>
      <c r="C16531" s="5" t="s">
        <v>29</v>
      </c>
      <c r="D16531" s="5" t="s">
        <v>28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29</v>
      </c>
      <c r="T16531" s="5" t="s">
        <v>28</v>
      </c>
      <c r="U16531" s="5" t="s">
        <v>28</v>
      </c>
      <c r="V16531" s="5"/>
    </row>
    <row r="16532" spans="1:22" x14ac:dyDescent="0.25">
      <c r="A16532" s="5">
        <f>16525</f>
      </c>
      <c r="B16532" s="5" t="s">
        <v>16553</v>
      </c>
      <c r="C16532" s="5" t="s">
        <v>29</v>
      </c>
      <c r="D16532" s="5" t="s">
        <v>28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29</v>
      </c>
      <c r="T16532" s="5" t="s">
        <v>28</v>
      </c>
      <c r="U16532" s="5" t="s">
        <v>28</v>
      </c>
      <c r="V16532" s="5"/>
    </row>
    <row r="16533" spans="1:22" x14ac:dyDescent="0.25">
      <c r="A16533" s="5">
        <f>16526</f>
      </c>
      <c r="B16533" s="5" t="s">
        <v>16554</v>
      </c>
      <c r="C16533" s="5" t="s">
        <v>29</v>
      </c>
      <c r="D16533" s="5" t="s">
        <v>28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29</v>
      </c>
      <c r="T16533" s="5" t="s">
        <v>28</v>
      </c>
      <c r="U16533" s="5" t="s">
        <v>28</v>
      </c>
      <c r="V16533" s="5"/>
    </row>
    <row r="16534" spans="1:22" x14ac:dyDescent="0.25">
      <c r="A16534" s="5">
        <f>16527</f>
      </c>
      <c r="B16534" s="5" t="s">
        <v>16555</v>
      </c>
      <c r="C16534" s="5" t="s">
        <v>29</v>
      </c>
      <c r="D16534" s="5" t="s">
        <v>28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29</v>
      </c>
      <c r="T16534" s="5" t="s">
        <v>28</v>
      </c>
      <c r="U16534" s="5" t="s">
        <v>28</v>
      </c>
      <c r="V16534" s="5"/>
    </row>
    <row r="16535" spans="1:22" x14ac:dyDescent="0.25">
      <c r="A16535" s="5">
        <f>16528</f>
      </c>
      <c r="B16535" s="5" t="s">
        <v>16556</v>
      </c>
      <c r="C16535" s="5" t="s">
        <v>29</v>
      </c>
      <c r="D16535" s="5" t="s">
        <v>28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29</v>
      </c>
      <c r="T16535" s="5" t="s">
        <v>28</v>
      </c>
      <c r="U16535" s="5" t="s">
        <v>28</v>
      </c>
      <c r="V16535" s="5"/>
    </row>
    <row r="16536" spans="1:22" x14ac:dyDescent="0.25">
      <c r="A16536" s="5">
        <f>16529</f>
      </c>
      <c r="B16536" s="5" t="s">
        <v>16557</v>
      </c>
      <c r="C16536" s="5" t="s">
        <v>29</v>
      </c>
      <c r="D16536" s="5" t="s">
        <v>28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29</v>
      </c>
      <c r="T16536" s="5" t="s">
        <v>28</v>
      </c>
      <c r="U16536" s="5" t="s">
        <v>28</v>
      </c>
      <c r="V16536" s="5"/>
    </row>
    <row r="16537" spans="1:22" x14ac:dyDescent="0.25">
      <c r="A16537" s="5">
        <f>16530</f>
      </c>
      <c r="B16537" s="5" t="s">
        <v>16558</v>
      </c>
      <c r="C16537" s="5" t="s">
        <v>29</v>
      </c>
      <c r="D16537" s="5" t="s">
        <v>28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29</v>
      </c>
      <c r="T16537" s="5" t="s">
        <v>28</v>
      </c>
      <c r="U16537" s="5" t="s">
        <v>28</v>
      </c>
      <c r="V16537" s="5"/>
    </row>
    <row r="16538" spans="1:22" x14ac:dyDescent="0.25">
      <c r="A16538" s="5">
        <f>16531</f>
      </c>
      <c r="B16538" s="5" t="s">
        <v>16559</v>
      </c>
      <c r="C16538" s="5" t="s">
        <v>29</v>
      </c>
      <c r="D16538" s="5" t="s">
        <v>28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29</v>
      </c>
      <c r="T16538" s="5" t="s">
        <v>28</v>
      </c>
      <c r="U16538" s="5" t="s">
        <v>28</v>
      </c>
      <c r="V16538" s="5"/>
    </row>
    <row r="16539" spans="1:22" x14ac:dyDescent="0.25">
      <c r="A16539" s="5">
        <f>16532</f>
      </c>
      <c r="B16539" s="5" t="s">
        <v>16560</v>
      </c>
      <c r="C16539" s="5" t="s">
        <v>29</v>
      </c>
      <c r="D16539" s="5" t="s">
        <v>28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29</v>
      </c>
      <c r="T16539" s="5" t="s">
        <v>28</v>
      </c>
      <c r="U16539" s="5" t="s">
        <v>28</v>
      </c>
      <c r="V16539" s="5"/>
    </row>
    <row r="16540" spans="1:22" x14ac:dyDescent="0.25">
      <c r="A16540" s="5">
        <f>16533</f>
      </c>
      <c r="B16540" s="5" t="s">
        <v>16561</v>
      </c>
      <c r="C16540" s="5" t="s">
        <v>29</v>
      </c>
      <c r="D16540" s="5" t="s">
        <v>28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29</v>
      </c>
      <c r="T16540" s="5" t="s">
        <v>28</v>
      </c>
      <c r="U16540" s="5" t="s">
        <v>28</v>
      </c>
      <c r="V16540" s="5"/>
    </row>
    <row r="16541" spans="1:22" x14ac:dyDescent="0.25">
      <c r="A16541" s="5">
        <f>16534</f>
      </c>
      <c r="B16541" s="5" t="s">
        <v>16562</v>
      </c>
      <c r="C16541" s="5" t="s">
        <v>29</v>
      </c>
      <c r="D16541" s="5" t="s">
        <v>28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29</v>
      </c>
      <c r="T16541" s="5" t="s">
        <v>28</v>
      </c>
      <c r="U16541" s="5" t="s">
        <v>28</v>
      </c>
      <c r="V16541" s="5"/>
    </row>
    <row r="16542" spans="1:22" x14ac:dyDescent="0.25">
      <c r="A16542" s="5">
        <f>16535</f>
      </c>
      <c r="B16542" s="5" t="s">
        <v>16563</v>
      </c>
      <c r="C16542" s="5" t="s">
        <v>29</v>
      </c>
      <c r="D16542" s="5" t="s">
        <v>28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29</v>
      </c>
      <c r="T16542" s="5" t="s">
        <v>28</v>
      </c>
      <c r="U16542" s="5" t="s">
        <v>28</v>
      </c>
      <c r="V16542" s="5"/>
    </row>
    <row r="16543" spans="1:22" x14ac:dyDescent="0.25">
      <c r="A16543" s="5">
        <f>16536</f>
      </c>
      <c r="B16543" s="5" t="s">
        <v>16564</v>
      </c>
      <c r="C16543" s="5" t="s">
        <v>29</v>
      </c>
      <c r="D16543" s="5" t="s">
        <v>28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29</v>
      </c>
      <c r="T16543" s="5" t="s">
        <v>28</v>
      </c>
      <c r="U16543" s="5" t="s">
        <v>28</v>
      </c>
      <c r="V16543" s="5"/>
    </row>
    <row r="16544" spans="1:22" x14ac:dyDescent="0.25">
      <c r="A16544" s="5">
        <f>16537</f>
      </c>
      <c r="B16544" s="5" t="s">
        <v>16565</v>
      </c>
      <c r="C16544" s="5" t="s">
        <v>29</v>
      </c>
      <c r="D16544" s="5" t="s">
        <v>28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29</v>
      </c>
      <c r="T16544" s="5" t="s">
        <v>28</v>
      </c>
      <c r="U16544" s="5" t="s">
        <v>28</v>
      </c>
      <c r="V16544" s="5"/>
    </row>
    <row r="16545" spans="1:22" x14ac:dyDescent="0.25">
      <c r="A16545" s="5">
        <f>16538</f>
      </c>
      <c r="B16545" s="5" t="s">
        <v>16566</v>
      </c>
      <c r="C16545" s="5" t="s">
        <v>29</v>
      </c>
      <c r="D16545" s="5" t="s">
        <v>28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29</v>
      </c>
      <c r="T16545" s="5" t="s">
        <v>28</v>
      </c>
      <c r="U16545" s="5" t="s">
        <v>28</v>
      </c>
      <c r="V16545" s="5"/>
    </row>
    <row r="16546" spans="1:22" x14ac:dyDescent="0.25">
      <c r="A16546" s="5">
        <f>16539</f>
      </c>
      <c r="B16546" s="5" t="s">
        <v>16567</v>
      </c>
      <c r="C16546" s="5" t="s">
        <v>29</v>
      </c>
      <c r="D16546" s="5" t="s">
        <v>28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29</v>
      </c>
      <c r="T16546" s="5" t="s">
        <v>28</v>
      </c>
      <c r="U16546" s="5" t="s">
        <v>28</v>
      </c>
      <c r="V16546" s="5"/>
    </row>
    <row r="16547" spans="1:22" x14ac:dyDescent="0.25">
      <c r="A16547" s="5">
        <f>16540</f>
      </c>
      <c r="B16547" s="5" t="s">
        <v>16568</v>
      </c>
      <c r="C16547" s="5" t="s">
        <v>29</v>
      </c>
      <c r="D16547" s="5" t="s">
        <v>28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29</v>
      </c>
      <c r="T16547" s="5" t="s">
        <v>28</v>
      </c>
      <c r="U16547" s="5" t="s">
        <v>28</v>
      </c>
      <c r="V16547" s="5"/>
    </row>
    <row r="16548" spans="1:22" x14ac:dyDescent="0.25">
      <c r="A16548" s="5">
        <f>16541</f>
      </c>
      <c r="B16548" s="5" t="s">
        <v>16569</v>
      </c>
      <c r="C16548" s="5" t="s">
        <v>29</v>
      </c>
      <c r="D16548" s="5" t="s">
        <v>28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29</v>
      </c>
      <c r="T16548" s="5" t="s">
        <v>28</v>
      </c>
      <c r="U16548" s="5" t="s">
        <v>28</v>
      </c>
      <c r="V16548" s="5"/>
    </row>
    <row r="16549" spans="1:22" x14ac:dyDescent="0.25">
      <c r="A16549" s="5">
        <f>16542</f>
      </c>
      <c r="B16549" s="5" t="s">
        <v>16570</v>
      </c>
      <c r="C16549" s="5" t="s">
        <v>29</v>
      </c>
      <c r="D16549" s="5" t="s">
        <v>28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29</v>
      </c>
      <c r="T16549" s="5" t="s">
        <v>28</v>
      </c>
      <c r="U16549" s="5" t="s">
        <v>28</v>
      </c>
      <c r="V16549" s="5"/>
    </row>
    <row r="16550" spans="1:22" x14ac:dyDescent="0.25">
      <c r="A16550" s="5">
        <f>16543</f>
      </c>
      <c r="B16550" s="5" t="s">
        <v>16571</v>
      </c>
      <c r="C16550" s="5" t="s">
        <v>29</v>
      </c>
      <c r="D16550" s="5" t="s">
        <v>28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29</v>
      </c>
      <c r="T16550" s="5" t="s">
        <v>28</v>
      </c>
      <c r="U16550" s="5" t="s">
        <v>28</v>
      </c>
      <c r="V16550" s="5"/>
    </row>
    <row r="16551" spans="1:22" x14ac:dyDescent="0.25">
      <c r="A16551" s="5">
        <f>16544</f>
      </c>
      <c r="B16551" s="5" t="s">
        <v>16572</v>
      </c>
      <c r="C16551" s="5" t="s">
        <v>29</v>
      </c>
      <c r="D16551" s="5" t="s">
        <v>28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29</v>
      </c>
      <c r="T16551" s="5" t="s">
        <v>28</v>
      </c>
      <c r="U16551" s="5" t="s">
        <v>28</v>
      </c>
      <c r="V16551" s="5"/>
    </row>
    <row r="16552" spans="1:22" x14ac:dyDescent="0.25">
      <c r="A16552" s="5">
        <f>16545</f>
      </c>
      <c r="B16552" s="5" t="s">
        <v>16573</v>
      </c>
      <c r="C16552" s="5" t="s">
        <v>29</v>
      </c>
      <c r="D16552" s="5" t="s">
        <v>28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29</v>
      </c>
      <c r="T16552" s="5" t="s">
        <v>28</v>
      </c>
      <c r="U16552" s="5" t="s">
        <v>28</v>
      </c>
      <c r="V16552" s="5"/>
    </row>
    <row r="16553" spans="1:22" x14ac:dyDescent="0.25">
      <c r="A16553" s="5">
        <f>16546</f>
      </c>
      <c r="B16553" s="5" t="s">
        <v>16574</v>
      </c>
      <c r="C16553" s="5" t="s">
        <v>29</v>
      </c>
      <c r="D16553" s="5" t="s">
        <v>28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29</v>
      </c>
      <c r="T16553" s="5" t="s">
        <v>28</v>
      </c>
      <c r="U16553" s="5" t="s">
        <v>28</v>
      </c>
      <c r="V16553" s="5"/>
    </row>
    <row r="16554" spans="1:22" x14ac:dyDescent="0.25">
      <c r="A16554" s="5">
        <f>16547</f>
      </c>
      <c r="B16554" s="5" t="s">
        <v>16575</v>
      </c>
      <c r="C16554" s="5" t="s">
        <v>29</v>
      </c>
      <c r="D16554" s="5" t="s">
        <v>28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29</v>
      </c>
      <c r="T16554" s="5" t="s">
        <v>28</v>
      </c>
      <c r="U16554" s="5" t="s">
        <v>28</v>
      </c>
      <c r="V16554" s="5"/>
    </row>
    <row r="16555" spans="1:22" x14ac:dyDescent="0.25">
      <c r="A16555" s="5">
        <f>16548</f>
      </c>
      <c r="B16555" s="5" t="s">
        <v>16576</v>
      </c>
      <c r="C16555" s="5" t="s">
        <v>29</v>
      </c>
      <c r="D16555" s="5" t="s">
        <v>28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29</v>
      </c>
      <c r="T16555" s="5" t="s">
        <v>28</v>
      </c>
      <c r="U16555" s="5" t="s">
        <v>28</v>
      </c>
      <c r="V16555" s="5"/>
    </row>
    <row r="16556" spans="1:22" x14ac:dyDescent="0.25">
      <c r="A16556" s="5">
        <f>16549</f>
      </c>
      <c r="B16556" s="5" t="s">
        <v>16577</v>
      </c>
      <c r="C16556" s="5" t="s">
        <v>29</v>
      </c>
      <c r="D16556" s="5" t="s">
        <v>28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29</v>
      </c>
      <c r="T16556" s="5" t="s">
        <v>28</v>
      </c>
      <c r="U16556" s="5" t="s">
        <v>28</v>
      </c>
      <c r="V16556" s="5"/>
    </row>
    <row r="16557" spans="1:22" x14ac:dyDescent="0.25">
      <c r="A16557" s="5">
        <f>16550</f>
      </c>
      <c r="B16557" s="5" t="s">
        <v>16578</v>
      </c>
      <c r="C16557" s="5" t="s">
        <v>29</v>
      </c>
      <c r="D16557" s="5" t="s">
        <v>28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29</v>
      </c>
      <c r="T16557" s="5" t="s">
        <v>28</v>
      </c>
      <c r="U16557" s="5" t="s">
        <v>28</v>
      </c>
      <c r="V16557" s="5"/>
    </row>
    <row r="16558" spans="1:22" x14ac:dyDescent="0.25">
      <c r="A16558" s="5">
        <f>16551</f>
      </c>
      <c r="B16558" s="5" t="s">
        <v>16579</v>
      </c>
      <c r="C16558" s="5" t="s">
        <v>29</v>
      </c>
      <c r="D16558" s="5" t="s">
        <v>28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29</v>
      </c>
      <c r="T16558" s="5" t="s">
        <v>28</v>
      </c>
      <c r="U16558" s="5" t="s">
        <v>28</v>
      </c>
      <c r="V16558" s="5"/>
    </row>
    <row r="16559" spans="1:22" x14ac:dyDescent="0.25">
      <c r="A16559" s="5">
        <f>16552</f>
      </c>
      <c r="B16559" s="5" t="s">
        <v>16580</v>
      </c>
      <c r="C16559" s="5" t="s">
        <v>29</v>
      </c>
      <c r="D16559" s="5" t="s">
        <v>28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29</v>
      </c>
      <c r="T16559" s="5" t="s">
        <v>28</v>
      </c>
      <c r="U16559" s="5" t="s">
        <v>28</v>
      </c>
      <c r="V16559" s="5"/>
    </row>
    <row r="16560" spans="1:22" x14ac:dyDescent="0.25">
      <c r="A16560" s="5">
        <f>16553</f>
      </c>
      <c r="B16560" s="5" t="s">
        <v>16581</v>
      </c>
      <c r="C16560" s="5" t="s">
        <v>29</v>
      </c>
      <c r="D16560" s="5" t="s">
        <v>28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29</v>
      </c>
      <c r="T16560" s="5" t="s">
        <v>28</v>
      </c>
      <c r="U16560" s="5" t="s">
        <v>28</v>
      </c>
      <c r="V16560" s="5"/>
    </row>
    <row r="16561" spans="1:22" x14ac:dyDescent="0.25">
      <c r="A16561" s="5">
        <f>16554</f>
      </c>
      <c r="B16561" s="5" t="s">
        <v>16582</v>
      </c>
      <c r="C16561" s="5" t="s">
        <v>29</v>
      </c>
      <c r="D16561" s="5" t="s">
        <v>28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29</v>
      </c>
      <c r="T16561" s="5" t="s">
        <v>28</v>
      </c>
      <c r="U16561" s="5" t="s">
        <v>28</v>
      </c>
      <c r="V16561" s="5"/>
    </row>
    <row r="16562" spans="1:22" x14ac:dyDescent="0.25">
      <c r="A16562" s="5">
        <f>16555</f>
      </c>
      <c r="B16562" s="5" t="s">
        <v>16583</v>
      </c>
      <c r="C16562" s="5" t="s">
        <v>29</v>
      </c>
      <c r="D16562" s="5" t="s">
        <v>28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29</v>
      </c>
      <c r="T16562" s="5" t="s">
        <v>28</v>
      </c>
      <c r="U16562" s="5" t="s">
        <v>28</v>
      </c>
      <c r="V16562" s="5"/>
    </row>
    <row r="16563" spans="1:22" x14ac:dyDescent="0.25">
      <c r="A16563" s="5">
        <f>16556</f>
      </c>
      <c r="B16563" s="5" t="s">
        <v>16584</v>
      </c>
      <c r="C16563" s="5" t="s">
        <v>29</v>
      </c>
      <c r="D16563" s="5" t="s">
        <v>28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29</v>
      </c>
      <c r="T16563" s="5" t="s">
        <v>28</v>
      </c>
      <c r="U16563" s="5" t="s">
        <v>28</v>
      </c>
      <c r="V16563" s="5"/>
    </row>
    <row r="16564" spans="1:22" x14ac:dyDescent="0.25">
      <c r="A16564" s="5">
        <f>16557</f>
      </c>
      <c r="B16564" s="5" t="s">
        <v>16585</v>
      </c>
      <c r="C16564" s="5" t="s">
        <v>29</v>
      </c>
      <c r="D16564" s="5" t="s">
        <v>28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29</v>
      </c>
      <c r="T16564" s="5" t="s">
        <v>28</v>
      </c>
      <c r="U16564" s="5" t="s">
        <v>28</v>
      </c>
      <c r="V16564" s="5"/>
    </row>
    <row r="16565" spans="1:22" x14ac:dyDescent="0.25">
      <c r="A16565" s="5">
        <f>16558</f>
      </c>
      <c r="B16565" s="5" t="s">
        <v>16586</v>
      </c>
      <c r="C16565" s="5" t="s">
        <v>29</v>
      </c>
      <c r="D16565" s="5" t="s">
        <v>28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29</v>
      </c>
      <c r="T16565" s="5" t="s">
        <v>28</v>
      </c>
      <c r="U16565" s="5" t="s">
        <v>28</v>
      </c>
      <c r="V16565" s="5"/>
    </row>
    <row r="16566" spans="1:22" x14ac:dyDescent="0.25">
      <c r="A16566" s="5">
        <f>16559</f>
      </c>
      <c r="B16566" s="5" t="s">
        <v>16587</v>
      </c>
      <c r="C16566" s="5" t="s">
        <v>29</v>
      </c>
      <c r="D16566" s="5" t="s">
        <v>28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29</v>
      </c>
      <c r="T16566" s="5" t="s">
        <v>28</v>
      </c>
      <c r="U16566" s="5" t="s">
        <v>28</v>
      </c>
      <c r="V16566" s="5"/>
    </row>
    <row r="16567" spans="1:22" x14ac:dyDescent="0.25">
      <c r="A16567" s="5">
        <f>16560</f>
      </c>
      <c r="B16567" s="5" t="s">
        <v>16588</v>
      </c>
      <c r="C16567" s="5" t="s">
        <v>29</v>
      </c>
      <c r="D16567" s="5" t="s">
        <v>28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29</v>
      </c>
      <c r="T16567" s="5" t="s">
        <v>28</v>
      </c>
      <c r="U16567" s="5" t="s">
        <v>28</v>
      </c>
      <c r="V16567" s="5"/>
    </row>
    <row r="16568" spans="1:22" x14ac:dyDescent="0.25">
      <c r="A16568" s="5">
        <f>16561</f>
      </c>
      <c r="B16568" s="5" t="s">
        <v>16589</v>
      </c>
      <c r="C16568" s="5" t="s">
        <v>29</v>
      </c>
      <c r="D16568" s="5" t="s">
        <v>28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29</v>
      </c>
      <c r="T16568" s="5" t="s">
        <v>28</v>
      </c>
      <c r="U16568" s="5" t="s">
        <v>28</v>
      </c>
      <c r="V16568" s="5"/>
    </row>
    <row r="16569" spans="1:22" x14ac:dyDescent="0.25">
      <c r="A16569" s="5">
        <f>16562</f>
      </c>
      <c r="B16569" s="5" t="s">
        <v>16590</v>
      </c>
      <c r="C16569" s="5" t="s">
        <v>29</v>
      </c>
      <c r="D16569" s="5" t="s">
        <v>28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29</v>
      </c>
      <c r="T16569" s="5" t="s">
        <v>28</v>
      </c>
      <c r="U16569" s="5" t="s">
        <v>28</v>
      </c>
      <c r="V16569" s="5"/>
    </row>
    <row r="16570" spans="1:22" x14ac:dyDescent="0.25">
      <c r="A16570" s="5">
        <f>16563</f>
      </c>
      <c r="B16570" s="5" t="s">
        <v>16591</v>
      </c>
      <c r="C16570" s="5" t="s">
        <v>29</v>
      </c>
      <c r="D16570" s="5" t="s">
        <v>28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29</v>
      </c>
      <c r="T16570" s="5" t="s">
        <v>28</v>
      </c>
      <c r="U16570" s="5" t="s">
        <v>28</v>
      </c>
      <c r="V16570" s="5"/>
    </row>
    <row r="16571" spans="1:22" x14ac:dyDescent="0.25">
      <c r="A16571" s="5">
        <f>16564</f>
      </c>
      <c r="B16571" s="5" t="s">
        <v>16592</v>
      </c>
      <c r="C16571" s="5" t="s">
        <v>29</v>
      </c>
      <c r="D16571" s="5" t="s">
        <v>28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29</v>
      </c>
      <c r="T16571" s="5" t="s">
        <v>28</v>
      </c>
      <c r="U16571" s="5" t="s">
        <v>28</v>
      </c>
      <c r="V16571" s="5"/>
    </row>
    <row r="16572" spans="1:22" x14ac:dyDescent="0.25">
      <c r="A16572" s="5">
        <f>16565</f>
      </c>
      <c r="B16572" s="5" t="s">
        <v>16593</v>
      </c>
      <c r="C16572" s="5" t="s">
        <v>29</v>
      </c>
      <c r="D16572" s="5" t="s">
        <v>28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29</v>
      </c>
      <c r="T16572" s="5" t="s">
        <v>28</v>
      </c>
      <c r="U16572" s="5" t="s">
        <v>28</v>
      </c>
      <c r="V16572" s="5"/>
    </row>
    <row r="16573" spans="1:22" x14ac:dyDescent="0.25">
      <c r="A16573" s="5">
        <f>16566</f>
      </c>
      <c r="B16573" s="5" t="s">
        <v>16594</v>
      </c>
      <c r="C16573" s="5" t="s">
        <v>29</v>
      </c>
      <c r="D16573" s="5" t="s">
        <v>28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29</v>
      </c>
      <c r="T16573" s="5" t="s">
        <v>28</v>
      </c>
      <c r="U16573" s="5" t="s">
        <v>28</v>
      </c>
      <c r="V16573" s="5"/>
    </row>
    <row r="16574" spans="1:22" x14ac:dyDescent="0.25">
      <c r="A16574" s="5">
        <f>16567</f>
      </c>
      <c r="B16574" s="5" t="s">
        <v>16595</v>
      </c>
      <c r="C16574" s="5" t="s">
        <v>29</v>
      </c>
      <c r="D16574" s="5" t="s">
        <v>28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29</v>
      </c>
      <c r="T16574" s="5" t="s">
        <v>28</v>
      </c>
      <c r="U16574" s="5" t="s">
        <v>28</v>
      </c>
      <c r="V16574" s="5"/>
    </row>
    <row r="16575" spans="1:22" x14ac:dyDescent="0.25">
      <c r="A16575" s="5">
        <f>16568</f>
      </c>
      <c r="B16575" s="5" t="s">
        <v>16596</v>
      </c>
      <c r="C16575" s="5" t="s">
        <v>29</v>
      </c>
      <c r="D16575" s="5" t="s">
        <v>28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29</v>
      </c>
      <c r="T16575" s="5" t="s">
        <v>28</v>
      </c>
      <c r="U16575" s="5" t="s">
        <v>28</v>
      </c>
      <c r="V16575" s="5"/>
    </row>
    <row r="16576" spans="1:22" x14ac:dyDescent="0.25">
      <c r="A16576" s="5">
        <f>16569</f>
      </c>
      <c r="B16576" s="5" t="s">
        <v>16597</v>
      </c>
      <c r="C16576" s="5" t="s">
        <v>29</v>
      </c>
      <c r="D16576" s="5" t="s">
        <v>28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29</v>
      </c>
      <c r="T16576" s="5" t="s">
        <v>28</v>
      </c>
      <c r="U16576" s="5" t="s">
        <v>28</v>
      </c>
      <c r="V16576" s="5"/>
    </row>
    <row r="16577" spans="1:22" x14ac:dyDescent="0.25">
      <c r="A16577" s="5">
        <f>16570</f>
      </c>
      <c r="B16577" s="5" t="s">
        <v>16598</v>
      </c>
      <c r="C16577" s="5" t="s">
        <v>29</v>
      </c>
      <c r="D16577" s="5" t="s">
        <v>28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29</v>
      </c>
      <c r="T16577" s="5" t="s">
        <v>28</v>
      </c>
      <c r="U16577" s="5" t="s">
        <v>28</v>
      </c>
      <c r="V16577" s="5"/>
    </row>
    <row r="16578" spans="1:22" x14ac:dyDescent="0.25">
      <c r="A16578" s="5">
        <f>16571</f>
      </c>
      <c r="B16578" s="5" t="s">
        <v>16599</v>
      </c>
      <c r="C16578" s="5" t="s">
        <v>29</v>
      </c>
      <c r="D16578" s="5" t="s">
        <v>28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29</v>
      </c>
      <c r="T16578" s="5" t="s">
        <v>28</v>
      </c>
      <c r="U16578" s="5" t="s">
        <v>28</v>
      </c>
      <c r="V16578" s="5"/>
    </row>
    <row r="16579" spans="1:22" x14ac:dyDescent="0.25">
      <c r="A16579" s="5">
        <f>16572</f>
      </c>
      <c r="B16579" s="5" t="s">
        <v>16600</v>
      </c>
      <c r="C16579" s="5" t="s">
        <v>29</v>
      </c>
      <c r="D16579" s="5" t="s">
        <v>28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29</v>
      </c>
      <c r="T16579" s="5" t="s">
        <v>28</v>
      </c>
      <c r="U16579" s="5" t="s">
        <v>28</v>
      </c>
      <c r="V16579" s="5"/>
    </row>
    <row r="16580" spans="1:22" x14ac:dyDescent="0.25">
      <c r="A16580" s="5">
        <f>16573</f>
      </c>
      <c r="B16580" s="5" t="s">
        <v>16601</v>
      </c>
      <c r="C16580" s="5" t="s">
        <v>29</v>
      </c>
      <c r="D16580" s="5" t="s">
        <v>28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29</v>
      </c>
      <c r="T16580" s="5" t="s">
        <v>28</v>
      </c>
      <c r="U16580" s="5" t="s">
        <v>28</v>
      </c>
      <c r="V16580" s="5"/>
    </row>
    <row r="16581" spans="1:22" x14ac:dyDescent="0.25">
      <c r="A16581" s="5">
        <f>16574</f>
      </c>
      <c r="B16581" s="5" t="s">
        <v>16602</v>
      </c>
      <c r="C16581" s="5" t="s">
        <v>29</v>
      </c>
      <c r="D16581" s="5" t="s">
        <v>28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29</v>
      </c>
      <c r="T16581" s="5" t="s">
        <v>28</v>
      </c>
      <c r="U16581" s="5" t="s">
        <v>28</v>
      </c>
      <c r="V16581" s="5"/>
    </row>
    <row r="16582" spans="1:22" x14ac:dyDescent="0.25">
      <c r="A16582" s="5">
        <f>16575</f>
      </c>
      <c r="B16582" s="5" t="s">
        <v>16603</v>
      </c>
      <c r="C16582" s="5" t="s">
        <v>29</v>
      </c>
      <c r="D16582" s="5" t="s">
        <v>28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29</v>
      </c>
      <c r="T16582" s="5" t="s">
        <v>28</v>
      </c>
      <c r="U16582" s="5" t="s">
        <v>28</v>
      </c>
      <c r="V16582" s="5"/>
    </row>
    <row r="16583" spans="1:22" x14ac:dyDescent="0.25">
      <c r="A16583" s="5">
        <f>16576</f>
      </c>
      <c r="B16583" s="5" t="s">
        <v>16604</v>
      </c>
      <c r="C16583" s="5" t="s">
        <v>29</v>
      </c>
      <c r="D16583" s="5" t="s">
        <v>28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29</v>
      </c>
      <c r="T16583" s="5" t="s">
        <v>28</v>
      </c>
      <c r="U16583" s="5" t="s">
        <v>28</v>
      </c>
      <c r="V16583" s="5"/>
    </row>
    <row r="16584" spans="1:22" x14ac:dyDescent="0.25">
      <c r="A16584" s="5">
        <f>16577</f>
      </c>
      <c r="B16584" s="5" t="s">
        <v>16605</v>
      </c>
      <c r="C16584" s="5" t="s">
        <v>29</v>
      </c>
      <c r="D16584" s="5" t="s">
        <v>28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29</v>
      </c>
      <c r="T16584" s="5" t="s">
        <v>28</v>
      </c>
      <c r="U16584" s="5" t="s">
        <v>28</v>
      </c>
      <c r="V16584" s="5"/>
    </row>
    <row r="16585" spans="1:22" x14ac:dyDescent="0.25">
      <c r="A16585" s="5">
        <f>16578</f>
      </c>
      <c r="B16585" s="5" t="s">
        <v>16606</v>
      </c>
      <c r="C16585" s="5" t="s">
        <v>29</v>
      </c>
      <c r="D16585" s="5" t="s">
        <v>28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29</v>
      </c>
      <c r="T16585" s="5" t="s">
        <v>28</v>
      </c>
      <c r="U16585" s="5" t="s">
        <v>28</v>
      </c>
      <c r="V16585" s="5"/>
    </row>
    <row r="16586" spans="1:22" x14ac:dyDescent="0.25">
      <c r="A16586" s="5">
        <f>16579</f>
      </c>
      <c r="B16586" s="5" t="s">
        <v>16607</v>
      </c>
      <c r="C16586" s="5" t="s">
        <v>29</v>
      </c>
      <c r="D16586" s="5" t="s">
        <v>28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29</v>
      </c>
      <c r="T16586" s="5" t="s">
        <v>28</v>
      </c>
      <c r="U16586" s="5" t="s">
        <v>28</v>
      </c>
      <c r="V16586" s="5"/>
    </row>
    <row r="16587" spans="1:22" x14ac:dyDescent="0.25">
      <c r="A16587" s="5">
        <f>16580</f>
      </c>
      <c r="B16587" s="5" t="s">
        <v>16608</v>
      </c>
      <c r="C16587" s="5" t="s">
        <v>29</v>
      </c>
      <c r="D16587" s="5" t="s">
        <v>28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29</v>
      </c>
      <c r="T16587" s="5" t="s">
        <v>28</v>
      </c>
      <c r="U16587" s="5" t="s">
        <v>28</v>
      </c>
      <c r="V16587" s="5"/>
    </row>
    <row r="16588" spans="1:22" x14ac:dyDescent="0.25">
      <c r="A16588" s="5">
        <f>16581</f>
      </c>
      <c r="B16588" s="5" t="s">
        <v>16609</v>
      </c>
      <c r="C16588" s="5" t="s">
        <v>29</v>
      </c>
      <c r="D16588" s="5" t="s">
        <v>28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29</v>
      </c>
      <c r="T16588" s="5" t="s">
        <v>28</v>
      </c>
      <c r="U16588" s="5" t="s">
        <v>28</v>
      </c>
      <c r="V16588" s="5"/>
    </row>
    <row r="16589" spans="1:22" x14ac:dyDescent="0.25">
      <c r="A16589" s="5">
        <f>16582</f>
      </c>
      <c r="B16589" s="5" t="s">
        <v>16610</v>
      </c>
      <c r="C16589" s="5" t="s">
        <v>29</v>
      </c>
      <c r="D16589" s="5" t="s">
        <v>28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29</v>
      </c>
      <c r="T16589" s="5" t="s">
        <v>28</v>
      </c>
      <c r="U16589" s="5" t="s">
        <v>28</v>
      </c>
      <c r="V16589" s="5"/>
    </row>
    <row r="16590" spans="1:22" x14ac:dyDescent="0.25">
      <c r="A16590" s="5">
        <f>16583</f>
      </c>
      <c r="B16590" s="5" t="s">
        <v>16611</v>
      </c>
      <c r="C16590" s="5" t="s">
        <v>29</v>
      </c>
      <c r="D16590" s="5" t="s">
        <v>28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29</v>
      </c>
      <c r="T16590" s="5" t="s">
        <v>28</v>
      </c>
      <c r="U16590" s="5" t="s">
        <v>28</v>
      </c>
      <c r="V16590" s="5"/>
    </row>
    <row r="16591" spans="1:22" x14ac:dyDescent="0.25">
      <c r="A16591" s="5">
        <f>16584</f>
      </c>
      <c r="B16591" s="5" t="s">
        <v>16612</v>
      </c>
      <c r="C16591" s="5" t="s">
        <v>29</v>
      </c>
      <c r="D16591" s="5" t="s">
        <v>28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29</v>
      </c>
      <c r="T16591" s="5" t="s">
        <v>28</v>
      </c>
      <c r="U16591" s="5" t="s">
        <v>28</v>
      </c>
      <c r="V16591" s="5"/>
    </row>
    <row r="16592" spans="1:22" x14ac:dyDescent="0.25">
      <c r="A16592" s="5">
        <f>16585</f>
      </c>
      <c r="B16592" s="5" t="s">
        <v>16613</v>
      </c>
      <c r="C16592" s="5" t="s">
        <v>29</v>
      </c>
      <c r="D16592" s="5" t="s">
        <v>28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29</v>
      </c>
      <c r="T16592" s="5" t="s">
        <v>28</v>
      </c>
      <c r="U16592" s="5" t="s">
        <v>28</v>
      </c>
      <c r="V16592" s="5"/>
    </row>
    <row r="16593" spans="1:22" x14ac:dyDescent="0.25">
      <c r="A16593" s="5">
        <f>16586</f>
      </c>
      <c r="B16593" s="5" t="s">
        <v>16614</v>
      </c>
      <c r="C16593" s="5" t="s">
        <v>29</v>
      </c>
      <c r="D16593" s="5" t="s">
        <v>28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29</v>
      </c>
      <c r="T16593" s="5" t="s">
        <v>28</v>
      </c>
      <c r="U16593" s="5" t="s">
        <v>28</v>
      </c>
      <c r="V16593" s="5"/>
    </row>
    <row r="16594" spans="1:22" x14ac:dyDescent="0.25">
      <c r="A16594" s="5">
        <f>16587</f>
      </c>
      <c r="B16594" s="5" t="s">
        <v>16615</v>
      </c>
      <c r="C16594" s="5" t="s">
        <v>29</v>
      </c>
      <c r="D16594" s="5" t="s">
        <v>28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29</v>
      </c>
      <c r="T16594" s="5" t="s">
        <v>28</v>
      </c>
      <c r="U16594" s="5" t="s">
        <v>28</v>
      </c>
      <c r="V16594" s="5"/>
    </row>
    <row r="16595" spans="1:22" x14ac:dyDescent="0.25">
      <c r="A16595" s="5">
        <f>16588</f>
      </c>
      <c r="B16595" s="5" t="s">
        <v>16616</v>
      </c>
      <c r="C16595" s="5" t="s">
        <v>29</v>
      </c>
      <c r="D16595" s="5" t="s">
        <v>28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29</v>
      </c>
      <c r="T16595" s="5" t="s">
        <v>28</v>
      </c>
      <c r="U16595" s="5" t="s">
        <v>28</v>
      </c>
      <c r="V16595" s="5"/>
    </row>
    <row r="16596" spans="1:22" x14ac:dyDescent="0.25">
      <c r="A16596" s="5">
        <f>16589</f>
      </c>
      <c r="B16596" s="5" t="s">
        <v>16617</v>
      </c>
      <c r="C16596" s="5" t="s">
        <v>29</v>
      </c>
      <c r="D16596" s="5" t="s">
        <v>28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29</v>
      </c>
      <c r="T16596" s="5" t="s">
        <v>28</v>
      </c>
      <c r="U16596" s="5" t="s">
        <v>28</v>
      </c>
      <c r="V16596" s="5"/>
    </row>
    <row r="16597" spans="1:22" x14ac:dyDescent="0.25">
      <c r="A16597" s="5">
        <f>16590</f>
      </c>
      <c r="B16597" s="5" t="s">
        <v>16618</v>
      </c>
      <c r="C16597" s="5" t="s">
        <v>29</v>
      </c>
      <c r="D16597" s="5" t="s">
        <v>28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29</v>
      </c>
      <c r="T16597" s="5" t="s">
        <v>28</v>
      </c>
      <c r="U16597" s="5" t="s">
        <v>28</v>
      </c>
      <c r="V16597" s="5"/>
    </row>
    <row r="16598" spans="1:22" x14ac:dyDescent="0.25">
      <c r="A16598" s="5">
        <f>16591</f>
      </c>
      <c r="B16598" s="5" t="s">
        <v>16619</v>
      </c>
      <c r="C16598" s="5" t="s">
        <v>29</v>
      </c>
      <c r="D16598" s="5" t="s">
        <v>28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29</v>
      </c>
      <c r="T16598" s="5" t="s">
        <v>28</v>
      </c>
      <c r="U16598" s="5" t="s">
        <v>28</v>
      </c>
      <c r="V16598" s="5"/>
    </row>
    <row r="16599" spans="1:22" x14ac:dyDescent="0.25">
      <c r="A16599" s="5">
        <f>16592</f>
      </c>
      <c r="B16599" s="5" t="s">
        <v>16620</v>
      </c>
      <c r="C16599" s="5" t="s">
        <v>29</v>
      </c>
      <c r="D16599" s="5" t="s">
        <v>28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29</v>
      </c>
      <c r="T16599" s="5" t="s">
        <v>28</v>
      </c>
      <c r="U16599" s="5" t="s">
        <v>28</v>
      </c>
      <c r="V16599" s="5"/>
    </row>
    <row r="16600" spans="1:22" x14ac:dyDescent="0.25">
      <c r="A16600" s="5">
        <f>16593</f>
      </c>
      <c r="B16600" s="5" t="s">
        <v>16621</v>
      </c>
      <c r="C16600" s="5" t="s">
        <v>29</v>
      </c>
      <c r="D16600" s="5" t="s">
        <v>28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29</v>
      </c>
      <c r="T16600" s="5" t="s">
        <v>28</v>
      </c>
      <c r="U16600" s="5" t="s">
        <v>28</v>
      </c>
      <c r="V16600" s="5"/>
    </row>
    <row r="16601" spans="1:22" x14ac:dyDescent="0.25">
      <c r="A16601" s="5">
        <f>16594</f>
      </c>
      <c r="B16601" s="5" t="s">
        <v>16622</v>
      </c>
      <c r="C16601" s="5" t="s">
        <v>29</v>
      </c>
      <c r="D16601" s="5" t="s">
        <v>28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29</v>
      </c>
      <c r="T16601" s="5" t="s">
        <v>28</v>
      </c>
      <c r="U16601" s="5" t="s">
        <v>28</v>
      </c>
      <c r="V16601" s="5"/>
    </row>
    <row r="16602" spans="1:22" x14ac:dyDescent="0.25">
      <c r="A16602" s="5">
        <f>16595</f>
      </c>
      <c r="B16602" s="5" t="s">
        <v>16623</v>
      </c>
      <c r="C16602" s="5" t="s">
        <v>29</v>
      </c>
      <c r="D16602" s="5" t="s">
        <v>28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29</v>
      </c>
      <c r="T16602" s="5" t="s">
        <v>28</v>
      </c>
      <c r="U16602" s="5" t="s">
        <v>28</v>
      </c>
      <c r="V16602" s="5"/>
    </row>
    <row r="16603" spans="1:22" x14ac:dyDescent="0.25">
      <c r="A16603" s="5">
        <f>16596</f>
      </c>
      <c r="B16603" s="5" t="s">
        <v>16624</v>
      </c>
      <c r="C16603" s="5" t="s">
        <v>29</v>
      </c>
      <c r="D16603" s="5" t="s">
        <v>28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29</v>
      </c>
      <c r="T16603" s="5" t="s">
        <v>28</v>
      </c>
      <c r="U16603" s="5" t="s">
        <v>28</v>
      </c>
      <c r="V16603" s="5"/>
    </row>
    <row r="16604" spans="1:22" x14ac:dyDescent="0.25">
      <c r="A16604" s="5">
        <f>16597</f>
      </c>
      <c r="B16604" s="5" t="s">
        <v>16625</v>
      </c>
      <c r="C16604" s="5" t="s">
        <v>29</v>
      </c>
      <c r="D16604" s="5" t="s">
        <v>28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29</v>
      </c>
      <c r="T16604" s="5" t="s">
        <v>28</v>
      </c>
      <c r="U16604" s="5" t="s">
        <v>28</v>
      </c>
      <c r="V16604" s="5"/>
    </row>
    <row r="16605" spans="1:22" x14ac:dyDescent="0.25">
      <c r="A16605" s="5">
        <f>16598</f>
      </c>
      <c r="B16605" s="5" t="s">
        <v>16626</v>
      </c>
      <c r="C16605" s="5" t="s">
        <v>29</v>
      </c>
      <c r="D16605" s="5" t="s">
        <v>28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29</v>
      </c>
      <c r="T16605" s="5" t="s">
        <v>28</v>
      </c>
      <c r="U16605" s="5" t="s">
        <v>28</v>
      </c>
      <c r="V16605" s="5"/>
    </row>
    <row r="16606" spans="1:22" x14ac:dyDescent="0.25">
      <c r="A16606" s="5">
        <f>16599</f>
      </c>
      <c r="B16606" s="5" t="s">
        <v>16627</v>
      </c>
      <c r="C16606" s="5" t="s">
        <v>29</v>
      </c>
      <c r="D16606" s="5" t="s">
        <v>28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29</v>
      </c>
      <c r="T16606" s="5" t="s">
        <v>28</v>
      </c>
      <c r="U16606" s="5" t="s">
        <v>28</v>
      </c>
      <c r="V16606" s="5"/>
    </row>
    <row r="16607" spans="1:22" x14ac:dyDescent="0.25">
      <c r="A16607" s="5">
        <f>16600</f>
      </c>
      <c r="B16607" s="5" t="s">
        <v>16628</v>
      </c>
      <c r="C16607" s="5" t="s">
        <v>29</v>
      </c>
      <c r="D16607" s="5" t="s">
        <v>28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29</v>
      </c>
      <c r="T16607" s="5" t="s">
        <v>28</v>
      </c>
      <c r="U16607" s="5" t="s">
        <v>28</v>
      </c>
      <c r="V16607" s="5"/>
    </row>
    <row r="16608" spans="1:22" x14ac:dyDescent="0.25">
      <c r="A16608" s="5">
        <f>16601</f>
      </c>
      <c r="B16608" s="5" t="s">
        <v>16629</v>
      </c>
      <c r="C16608" s="5" t="s">
        <v>29</v>
      </c>
      <c r="D16608" s="5" t="s">
        <v>28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29</v>
      </c>
      <c r="T16608" s="5" t="s">
        <v>28</v>
      </c>
      <c r="U16608" s="5" t="s">
        <v>28</v>
      </c>
      <c r="V16608" s="5"/>
    </row>
    <row r="16609" spans="1:22" x14ac:dyDescent="0.25">
      <c r="A16609" s="5">
        <f>16602</f>
      </c>
      <c r="B16609" s="5" t="s">
        <v>16630</v>
      </c>
      <c r="C16609" s="5" t="s">
        <v>29</v>
      </c>
      <c r="D16609" s="5" t="s">
        <v>28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29</v>
      </c>
      <c r="T16609" s="5" t="s">
        <v>28</v>
      </c>
      <c r="U16609" s="5" t="s">
        <v>28</v>
      </c>
      <c r="V16609" s="5"/>
    </row>
    <row r="16610" spans="1:22" x14ac:dyDescent="0.25">
      <c r="A16610" s="5">
        <f>16603</f>
      </c>
      <c r="B16610" s="5" t="s">
        <v>16631</v>
      </c>
      <c r="C16610" s="5" t="s">
        <v>29</v>
      </c>
      <c r="D16610" s="5" t="s">
        <v>28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29</v>
      </c>
      <c r="T16610" s="5" t="s">
        <v>28</v>
      </c>
      <c r="U16610" s="5" t="s">
        <v>28</v>
      </c>
      <c r="V16610" s="5"/>
    </row>
    <row r="16611" spans="1:22" x14ac:dyDescent="0.25">
      <c r="A16611" s="5">
        <f>16604</f>
      </c>
      <c r="B16611" s="5" t="s">
        <v>16632</v>
      </c>
      <c r="C16611" s="5" t="s">
        <v>29</v>
      </c>
      <c r="D16611" s="5" t="s">
        <v>28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29</v>
      </c>
      <c r="T16611" s="5" t="s">
        <v>28</v>
      </c>
      <c r="U16611" s="5" t="s">
        <v>28</v>
      </c>
      <c r="V16611" s="5"/>
    </row>
    <row r="16612" spans="1:22" x14ac:dyDescent="0.25">
      <c r="A16612" s="5">
        <f>16605</f>
      </c>
      <c r="B16612" s="5" t="s">
        <v>16633</v>
      </c>
      <c r="C16612" s="5" t="s">
        <v>29</v>
      </c>
      <c r="D16612" s="5" t="s">
        <v>28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29</v>
      </c>
      <c r="T16612" s="5" t="s">
        <v>28</v>
      </c>
      <c r="U16612" s="5" t="s">
        <v>28</v>
      </c>
      <c r="V16612" s="5"/>
    </row>
    <row r="16613" spans="1:22" x14ac:dyDescent="0.25">
      <c r="A16613" s="5">
        <f>16606</f>
      </c>
      <c r="B16613" s="5" t="s">
        <v>16634</v>
      </c>
      <c r="C16613" s="5" t="s">
        <v>29</v>
      </c>
      <c r="D16613" s="5" t="s">
        <v>28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29</v>
      </c>
      <c r="T16613" s="5" t="s">
        <v>28</v>
      </c>
      <c r="U16613" s="5" t="s">
        <v>28</v>
      </c>
      <c r="V16613" s="5"/>
    </row>
    <row r="16614" spans="1:22" x14ac:dyDescent="0.25">
      <c r="A16614" s="5">
        <f>16607</f>
      </c>
      <c r="B16614" s="5" t="s">
        <v>16635</v>
      </c>
      <c r="C16614" s="5" t="s">
        <v>29</v>
      </c>
      <c r="D16614" s="5" t="s">
        <v>28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29</v>
      </c>
      <c r="T16614" s="5" t="s">
        <v>28</v>
      </c>
      <c r="U16614" s="5" t="s">
        <v>28</v>
      </c>
      <c r="V16614" s="5"/>
    </row>
    <row r="16615" spans="1:22" x14ac:dyDescent="0.25">
      <c r="A16615" s="5">
        <f>16608</f>
      </c>
      <c r="B16615" s="5" t="s">
        <v>16636</v>
      </c>
      <c r="C16615" s="5" t="s">
        <v>29</v>
      </c>
      <c r="D16615" s="5" t="s">
        <v>28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29</v>
      </c>
      <c r="T16615" s="5" t="s">
        <v>28</v>
      </c>
      <c r="U16615" s="5" t="s">
        <v>28</v>
      </c>
      <c r="V16615" s="5"/>
    </row>
    <row r="16616" spans="1:22" x14ac:dyDescent="0.25">
      <c r="A16616" s="5">
        <f>16609</f>
      </c>
      <c r="B16616" s="5" t="s">
        <v>16637</v>
      </c>
      <c r="C16616" s="5" t="s">
        <v>29</v>
      </c>
      <c r="D16616" s="5" t="s">
        <v>28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29</v>
      </c>
      <c r="T16616" s="5" t="s">
        <v>28</v>
      </c>
      <c r="U16616" s="5" t="s">
        <v>28</v>
      </c>
      <c r="V16616" s="5"/>
    </row>
    <row r="16617" spans="1:22" x14ac:dyDescent="0.25">
      <c r="A16617" s="5">
        <f>16610</f>
      </c>
      <c r="B16617" s="5" t="s">
        <v>16638</v>
      </c>
      <c r="C16617" s="5" t="s">
        <v>29</v>
      </c>
      <c r="D16617" s="5" t="s">
        <v>28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29</v>
      </c>
      <c r="T16617" s="5" t="s">
        <v>28</v>
      </c>
      <c r="U16617" s="5" t="s">
        <v>28</v>
      </c>
      <c r="V16617" s="5"/>
    </row>
    <row r="16618" spans="1:22" x14ac:dyDescent="0.25">
      <c r="A16618" s="5">
        <f>16611</f>
      </c>
      <c r="B16618" s="5" t="s">
        <v>16639</v>
      </c>
      <c r="C16618" s="5" t="s">
        <v>29</v>
      </c>
      <c r="D16618" s="5" t="s">
        <v>28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29</v>
      </c>
      <c r="T16618" s="5" t="s">
        <v>28</v>
      </c>
      <c r="U16618" s="5" t="s">
        <v>28</v>
      </c>
      <c r="V16618" s="5"/>
    </row>
    <row r="16619" spans="1:22" x14ac:dyDescent="0.25">
      <c r="A16619" s="5">
        <f>16612</f>
      </c>
      <c r="B16619" s="5" t="s">
        <v>16640</v>
      </c>
      <c r="C16619" s="5" t="s">
        <v>29</v>
      </c>
      <c r="D16619" s="5" t="s">
        <v>28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29</v>
      </c>
      <c r="T16619" s="5" t="s">
        <v>28</v>
      </c>
      <c r="U16619" s="5" t="s">
        <v>28</v>
      </c>
      <c r="V16619" s="5"/>
    </row>
    <row r="16620" spans="1:22" x14ac:dyDescent="0.25">
      <c r="A16620" s="5">
        <f>16613</f>
      </c>
      <c r="B16620" s="5" t="s">
        <v>16641</v>
      </c>
      <c r="C16620" s="5" t="s">
        <v>29</v>
      </c>
      <c r="D16620" s="5" t="s">
        <v>28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29</v>
      </c>
      <c r="T16620" s="5" t="s">
        <v>28</v>
      </c>
      <c r="U16620" s="5" t="s">
        <v>28</v>
      </c>
      <c r="V16620" s="5"/>
    </row>
    <row r="16621" spans="1:22" x14ac:dyDescent="0.25">
      <c r="A16621" s="5">
        <f>16614</f>
      </c>
      <c r="B16621" s="5" t="s">
        <v>16642</v>
      </c>
      <c r="C16621" s="5" t="s">
        <v>29</v>
      </c>
      <c r="D16621" s="5" t="s">
        <v>28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29</v>
      </c>
      <c r="T16621" s="5" t="s">
        <v>28</v>
      </c>
      <c r="U16621" s="5" t="s">
        <v>28</v>
      </c>
      <c r="V16621" s="5"/>
    </row>
    <row r="16622" spans="1:22" x14ac:dyDescent="0.25">
      <c r="A16622" s="5">
        <f>16615</f>
      </c>
      <c r="B16622" s="5" t="s">
        <v>16643</v>
      </c>
      <c r="C16622" s="5" t="s">
        <v>29</v>
      </c>
      <c r="D16622" s="5" t="s">
        <v>28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29</v>
      </c>
      <c r="T16622" s="5" t="s">
        <v>28</v>
      </c>
      <c r="U16622" s="5" t="s">
        <v>28</v>
      </c>
      <c r="V16622" s="5"/>
    </row>
    <row r="16623" spans="1:22" x14ac:dyDescent="0.25">
      <c r="A16623" s="5">
        <f>16616</f>
      </c>
      <c r="B16623" s="5" t="s">
        <v>16644</v>
      </c>
      <c r="C16623" s="5" t="s">
        <v>29</v>
      </c>
      <c r="D16623" s="5" t="s">
        <v>28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29</v>
      </c>
      <c r="T16623" s="5" t="s">
        <v>28</v>
      </c>
      <c r="U16623" s="5" t="s">
        <v>28</v>
      </c>
      <c r="V16623" s="5"/>
    </row>
    <row r="16624" spans="1:22" x14ac:dyDescent="0.25">
      <c r="A16624" s="5">
        <f>16617</f>
      </c>
      <c r="B16624" s="5" t="s">
        <v>16645</v>
      </c>
      <c r="C16624" s="5" t="s">
        <v>29</v>
      </c>
      <c r="D16624" s="5" t="s">
        <v>28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29</v>
      </c>
      <c r="T16624" s="5" t="s">
        <v>28</v>
      </c>
      <c r="U16624" s="5" t="s">
        <v>28</v>
      </c>
      <c r="V16624" s="5"/>
    </row>
    <row r="16625" spans="1:22" x14ac:dyDescent="0.25">
      <c r="A16625" s="5">
        <f>16618</f>
      </c>
      <c r="B16625" s="5" t="s">
        <v>16646</v>
      </c>
      <c r="C16625" s="5" t="s">
        <v>29</v>
      </c>
      <c r="D16625" s="5" t="s">
        <v>28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29</v>
      </c>
      <c r="T16625" s="5" t="s">
        <v>28</v>
      </c>
      <c r="U16625" s="5" t="s">
        <v>28</v>
      </c>
      <c r="V16625" s="5"/>
    </row>
    <row r="16626" spans="1:22" x14ac:dyDescent="0.25">
      <c r="A16626" s="5">
        <f>16619</f>
      </c>
      <c r="B16626" s="5" t="s">
        <v>16647</v>
      </c>
      <c r="C16626" s="5" t="s">
        <v>29</v>
      </c>
      <c r="D16626" s="5" t="s">
        <v>28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29</v>
      </c>
      <c r="T16626" s="5" t="s">
        <v>28</v>
      </c>
      <c r="U16626" s="5" t="s">
        <v>28</v>
      </c>
      <c r="V16626" s="5"/>
    </row>
    <row r="16627" spans="1:22" x14ac:dyDescent="0.25">
      <c r="A16627" s="5">
        <f>16620</f>
      </c>
      <c r="B16627" s="5" t="s">
        <v>16648</v>
      </c>
      <c r="C16627" s="5" t="s">
        <v>29</v>
      </c>
      <c r="D16627" s="5" t="s">
        <v>28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29</v>
      </c>
      <c r="T16627" s="5" t="s">
        <v>28</v>
      </c>
      <c r="U16627" s="5" t="s">
        <v>28</v>
      </c>
      <c r="V16627" s="5"/>
    </row>
    <row r="16628" spans="1:22" x14ac:dyDescent="0.25">
      <c r="A16628" s="5">
        <f>16621</f>
      </c>
      <c r="B16628" s="5" t="s">
        <v>16649</v>
      </c>
      <c r="C16628" s="5" t="s">
        <v>29</v>
      </c>
      <c r="D16628" s="5" t="s">
        <v>28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29</v>
      </c>
      <c r="T16628" s="5" t="s">
        <v>28</v>
      </c>
      <c r="U16628" s="5" t="s">
        <v>28</v>
      </c>
      <c r="V16628" s="5"/>
    </row>
    <row r="16629" spans="1:22" x14ac:dyDescent="0.25">
      <c r="A16629" s="5">
        <f>16622</f>
      </c>
      <c r="B16629" s="5" t="s">
        <v>16650</v>
      </c>
      <c r="C16629" s="5" t="s">
        <v>29</v>
      </c>
      <c r="D16629" s="5" t="s">
        <v>28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29</v>
      </c>
      <c r="T16629" s="5" t="s">
        <v>28</v>
      </c>
      <c r="U16629" s="5" t="s">
        <v>28</v>
      </c>
      <c r="V16629" s="5"/>
    </row>
    <row r="16630" spans="1:22" x14ac:dyDescent="0.25">
      <c r="A16630" s="5">
        <f>16623</f>
      </c>
      <c r="B16630" s="5" t="s">
        <v>16651</v>
      </c>
      <c r="C16630" s="5" t="s">
        <v>29</v>
      </c>
      <c r="D16630" s="5" t="s">
        <v>28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29</v>
      </c>
      <c r="T16630" s="5" t="s">
        <v>28</v>
      </c>
      <c r="U16630" s="5" t="s">
        <v>28</v>
      </c>
      <c r="V16630" s="5"/>
    </row>
    <row r="16631" spans="1:22" x14ac:dyDescent="0.25">
      <c r="A16631" s="5">
        <f>16624</f>
      </c>
      <c r="B16631" s="5" t="s">
        <v>16652</v>
      </c>
      <c r="C16631" s="5" t="s">
        <v>29</v>
      </c>
      <c r="D16631" s="5" t="s">
        <v>28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29</v>
      </c>
      <c r="T16631" s="5" t="s">
        <v>28</v>
      </c>
      <c r="U16631" s="5" t="s">
        <v>28</v>
      </c>
      <c r="V16631" s="5"/>
    </row>
    <row r="16632" spans="1:22" x14ac:dyDescent="0.25">
      <c r="A16632" s="5">
        <f>16625</f>
      </c>
      <c r="B16632" s="5" t="s">
        <v>16653</v>
      </c>
      <c r="C16632" s="5" t="s">
        <v>29</v>
      </c>
      <c r="D16632" s="5" t="s">
        <v>28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29</v>
      </c>
      <c r="T16632" s="5" t="s">
        <v>28</v>
      </c>
      <c r="U16632" s="5" t="s">
        <v>28</v>
      </c>
      <c r="V16632" s="5"/>
    </row>
    <row r="16633" spans="1:22" x14ac:dyDescent="0.25">
      <c r="A16633" s="5">
        <f>16626</f>
      </c>
      <c r="B16633" s="5" t="s">
        <v>16654</v>
      </c>
      <c r="C16633" s="5" t="s">
        <v>29</v>
      </c>
      <c r="D16633" s="5" t="s">
        <v>28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29</v>
      </c>
      <c r="T16633" s="5" t="s">
        <v>28</v>
      </c>
      <c r="U16633" s="5" t="s">
        <v>28</v>
      </c>
      <c r="V16633" s="5"/>
    </row>
    <row r="16634" spans="1:22" x14ac:dyDescent="0.25">
      <c r="A16634" s="5">
        <f>16627</f>
      </c>
      <c r="B16634" s="5" t="s">
        <v>16655</v>
      </c>
      <c r="C16634" s="5" t="s">
        <v>29</v>
      </c>
      <c r="D16634" s="5" t="s">
        <v>28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29</v>
      </c>
      <c r="T16634" s="5" t="s">
        <v>28</v>
      </c>
      <c r="U16634" s="5" t="s">
        <v>28</v>
      </c>
      <c r="V16634" s="5"/>
    </row>
    <row r="16635" spans="1:22" x14ac:dyDescent="0.25">
      <c r="A16635" s="5">
        <f>16628</f>
      </c>
      <c r="B16635" s="5" t="s">
        <v>16656</v>
      </c>
      <c r="C16635" s="5" t="s">
        <v>29</v>
      </c>
      <c r="D16635" s="5" t="s">
        <v>28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29</v>
      </c>
      <c r="T16635" s="5" t="s">
        <v>28</v>
      </c>
      <c r="U16635" s="5" t="s">
        <v>28</v>
      </c>
      <c r="V16635" s="5"/>
    </row>
    <row r="16636" spans="1:22" x14ac:dyDescent="0.25">
      <c r="A16636" s="5">
        <f>16629</f>
      </c>
      <c r="B16636" s="5" t="s">
        <v>16657</v>
      </c>
      <c r="C16636" s="5" t="s">
        <v>29</v>
      </c>
      <c r="D16636" s="5" t="s">
        <v>28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29</v>
      </c>
      <c r="T16636" s="5" t="s">
        <v>28</v>
      </c>
      <c r="U16636" s="5" t="s">
        <v>28</v>
      </c>
      <c r="V16636" s="5"/>
    </row>
    <row r="16637" spans="1:22" x14ac:dyDescent="0.25">
      <c r="A16637" s="5">
        <f>16630</f>
      </c>
      <c r="B16637" s="5" t="s">
        <v>16658</v>
      </c>
      <c r="C16637" s="5" t="s">
        <v>29</v>
      </c>
      <c r="D16637" s="5" t="s">
        <v>28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29</v>
      </c>
      <c r="T16637" s="5" t="s">
        <v>28</v>
      </c>
      <c r="U16637" s="5" t="s">
        <v>28</v>
      </c>
      <c r="V16637" s="5"/>
    </row>
    <row r="16638" spans="1:22" x14ac:dyDescent="0.25">
      <c r="A16638" s="5">
        <f>16631</f>
      </c>
      <c r="B16638" s="5" t="s">
        <v>16659</v>
      </c>
      <c r="C16638" s="5" t="s">
        <v>29</v>
      </c>
      <c r="D16638" s="5" t="s">
        <v>28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29</v>
      </c>
      <c r="T16638" s="5" t="s">
        <v>28</v>
      </c>
      <c r="U16638" s="5" t="s">
        <v>28</v>
      </c>
      <c r="V16638" s="5"/>
    </row>
    <row r="16639" spans="1:22" x14ac:dyDescent="0.25">
      <c r="A16639" s="5">
        <f>16632</f>
      </c>
      <c r="B16639" s="5" t="s">
        <v>16660</v>
      </c>
      <c r="C16639" s="5" t="s">
        <v>29</v>
      </c>
      <c r="D16639" s="5" t="s">
        <v>28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29</v>
      </c>
      <c r="T16639" s="5" t="s">
        <v>28</v>
      </c>
      <c r="U16639" s="5" t="s">
        <v>28</v>
      </c>
      <c r="V16639" s="5"/>
    </row>
    <row r="16640" spans="1:22" x14ac:dyDescent="0.25">
      <c r="A16640" s="5">
        <f>16633</f>
      </c>
      <c r="B16640" s="5" t="s">
        <v>16661</v>
      </c>
      <c r="C16640" s="5" t="s">
        <v>29</v>
      </c>
      <c r="D16640" s="5" t="s">
        <v>28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29</v>
      </c>
      <c r="T16640" s="5" t="s">
        <v>28</v>
      </c>
      <c r="U16640" s="5" t="s">
        <v>28</v>
      </c>
      <c r="V16640" s="5"/>
    </row>
    <row r="16641" spans="1:22" x14ac:dyDescent="0.25">
      <c r="A16641" s="5">
        <f>16634</f>
      </c>
      <c r="B16641" s="5" t="s">
        <v>16662</v>
      </c>
      <c r="C16641" s="5" t="s">
        <v>29</v>
      </c>
      <c r="D16641" s="5" t="s">
        <v>28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29</v>
      </c>
      <c r="T16641" s="5" t="s">
        <v>28</v>
      </c>
      <c r="U16641" s="5" t="s">
        <v>28</v>
      </c>
      <c r="V16641" s="5"/>
    </row>
    <row r="16642" spans="1:22" x14ac:dyDescent="0.25">
      <c r="A16642" s="5">
        <f>16635</f>
      </c>
      <c r="B16642" s="5" t="s">
        <v>16663</v>
      </c>
      <c r="C16642" s="5" t="s">
        <v>29</v>
      </c>
      <c r="D16642" s="5" t="s">
        <v>28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29</v>
      </c>
      <c r="T16642" s="5" t="s">
        <v>28</v>
      </c>
      <c r="U16642" s="5" t="s">
        <v>28</v>
      </c>
      <c r="V16642" s="5"/>
    </row>
    <row r="16643" spans="1:22" x14ac:dyDescent="0.25">
      <c r="A16643" s="5">
        <f>16636</f>
      </c>
      <c r="B16643" s="5" t="s">
        <v>16664</v>
      </c>
      <c r="C16643" s="5" t="s">
        <v>29</v>
      </c>
      <c r="D16643" s="5" t="s">
        <v>28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29</v>
      </c>
      <c r="T16643" s="5" t="s">
        <v>28</v>
      </c>
      <c r="U16643" s="5" t="s">
        <v>28</v>
      </c>
      <c r="V16643" s="5"/>
    </row>
    <row r="16644" spans="1:22" x14ac:dyDescent="0.25">
      <c r="A16644" s="5">
        <f>16637</f>
      </c>
      <c r="B16644" s="5" t="s">
        <v>16665</v>
      </c>
      <c r="C16644" s="5" t="s">
        <v>29</v>
      </c>
      <c r="D16644" s="5" t="s">
        <v>28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29</v>
      </c>
      <c r="T16644" s="5" t="s">
        <v>28</v>
      </c>
      <c r="U16644" s="5" t="s">
        <v>28</v>
      </c>
      <c r="V16644" s="5"/>
    </row>
    <row r="16645" spans="1:22" x14ac:dyDescent="0.25">
      <c r="A16645" s="5">
        <f>16638</f>
      </c>
      <c r="B16645" s="5" t="s">
        <v>16666</v>
      </c>
      <c r="C16645" s="5" t="s">
        <v>29</v>
      </c>
      <c r="D16645" s="5" t="s">
        <v>28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29</v>
      </c>
      <c r="T16645" s="5" t="s">
        <v>28</v>
      </c>
      <c r="U16645" s="5" t="s">
        <v>28</v>
      </c>
      <c r="V16645" s="5"/>
    </row>
    <row r="16646" spans="1:22" x14ac:dyDescent="0.25">
      <c r="A16646" s="5">
        <f>16639</f>
      </c>
      <c r="B16646" s="5" t="s">
        <v>16667</v>
      </c>
      <c r="C16646" s="5" t="s">
        <v>29</v>
      </c>
      <c r="D16646" s="5" t="s">
        <v>28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29</v>
      </c>
      <c r="T16646" s="5" t="s">
        <v>28</v>
      </c>
      <c r="U16646" s="5" t="s">
        <v>28</v>
      </c>
      <c r="V16646" s="5"/>
    </row>
    <row r="16647" spans="1:22" x14ac:dyDescent="0.25">
      <c r="A16647" s="5">
        <f>16640</f>
      </c>
      <c r="B16647" s="5" t="s">
        <v>16668</v>
      </c>
      <c r="C16647" s="5" t="s">
        <v>29</v>
      </c>
      <c r="D16647" s="5" t="s">
        <v>28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29</v>
      </c>
      <c r="T16647" s="5" t="s">
        <v>28</v>
      </c>
      <c r="U16647" s="5" t="s">
        <v>28</v>
      </c>
      <c r="V16647" s="5"/>
    </row>
    <row r="16648" spans="1:22" x14ac:dyDescent="0.25">
      <c r="A16648" s="5">
        <f>16641</f>
      </c>
      <c r="B16648" s="5" t="s">
        <v>16669</v>
      </c>
      <c r="C16648" s="5" t="s">
        <v>29</v>
      </c>
      <c r="D16648" s="5" t="s">
        <v>28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29</v>
      </c>
      <c r="T16648" s="5" t="s">
        <v>28</v>
      </c>
      <c r="U16648" s="5" t="s">
        <v>28</v>
      </c>
      <c r="V16648" s="5"/>
    </row>
    <row r="16649" spans="1:22" x14ac:dyDescent="0.25">
      <c r="A16649" s="5">
        <f>16642</f>
      </c>
      <c r="B16649" s="5" t="s">
        <v>16670</v>
      </c>
      <c r="C16649" s="5" t="s">
        <v>29</v>
      </c>
      <c r="D16649" s="5" t="s">
        <v>28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29</v>
      </c>
      <c r="T16649" s="5" t="s">
        <v>28</v>
      </c>
      <c r="U16649" s="5" t="s">
        <v>28</v>
      </c>
      <c r="V16649" s="5"/>
    </row>
    <row r="16650" spans="1:22" x14ac:dyDescent="0.25">
      <c r="A16650" s="5">
        <f>16643</f>
      </c>
      <c r="B16650" s="5" t="s">
        <v>16671</v>
      </c>
      <c r="C16650" s="5" t="s">
        <v>29</v>
      </c>
      <c r="D16650" s="5" t="s">
        <v>28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29</v>
      </c>
      <c r="T16650" s="5" t="s">
        <v>28</v>
      </c>
      <c r="U16650" s="5" t="s">
        <v>28</v>
      </c>
      <c r="V16650" s="5"/>
    </row>
    <row r="16651" spans="1:22" x14ac:dyDescent="0.25">
      <c r="A16651" s="5">
        <f>16644</f>
      </c>
      <c r="B16651" s="5" t="s">
        <v>16672</v>
      </c>
      <c r="C16651" s="5" t="s">
        <v>29</v>
      </c>
      <c r="D16651" s="5" t="s">
        <v>28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29</v>
      </c>
      <c r="T16651" s="5" t="s">
        <v>28</v>
      </c>
      <c r="U16651" s="5" t="s">
        <v>28</v>
      </c>
      <c r="V16651" s="5"/>
    </row>
    <row r="16652" spans="1:22" x14ac:dyDescent="0.25">
      <c r="A16652" s="5">
        <f>16645</f>
      </c>
      <c r="B16652" s="5" t="s">
        <v>16673</v>
      </c>
      <c r="C16652" s="5" t="s">
        <v>29</v>
      </c>
      <c r="D16652" s="5" t="s">
        <v>28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29</v>
      </c>
      <c r="T16652" s="5" t="s">
        <v>28</v>
      </c>
      <c r="U16652" s="5" t="s">
        <v>28</v>
      </c>
      <c r="V16652" s="5"/>
    </row>
    <row r="16653" spans="1:22" x14ac:dyDescent="0.25">
      <c r="A16653" s="5">
        <f>16646</f>
      </c>
      <c r="B16653" s="5" t="s">
        <v>16674</v>
      </c>
      <c r="C16653" s="5" t="s">
        <v>29</v>
      </c>
      <c r="D16653" s="5" t="s">
        <v>28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29</v>
      </c>
      <c r="T16653" s="5" t="s">
        <v>28</v>
      </c>
      <c r="U16653" s="5" t="s">
        <v>28</v>
      </c>
      <c r="V16653" s="5"/>
    </row>
    <row r="16654" spans="1:22" x14ac:dyDescent="0.25">
      <c r="A16654" s="5">
        <f>16647</f>
      </c>
      <c r="B16654" s="5" t="s">
        <v>16675</v>
      </c>
      <c r="C16654" s="5" t="s">
        <v>29</v>
      </c>
      <c r="D16654" s="5" t="s">
        <v>28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29</v>
      </c>
      <c r="T16654" s="5" t="s">
        <v>28</v>
      </c>
      <c r="U16654" s="5" t="s">
        <v>28</v>
      </c>
      <c r="V16654" s="5"/>
    </row>
    <row r="16655" spans="1:22" x14ac:dyDescent="0.25">
      <c r="A16655" s="5">
        <f>16648</f>
      </c>
      <c r="B16655" s="5" t="s">
        <v>16676</v>
      </c>
      <c r="C16655" s="5" t="s">
        <v>29</v>
      </c>
      <c r="D16655" s="5" t="s">
        <v>28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29</v>
      </c>
      <c r="T16655" s="5" t="s">
        <v>28</v>
      </c>
      <c r="U16655" s="5" t="s">
        <v>28</v>
      </c>
      <c r="V16655" s="5"/>
    </row>
    <row r="16656" spans="1:22" x14ac:dyDescent="0.25">
      <c r="A16656" s="5">
        <f>16649</f>
      </c>
      <c r="B16656" s="5" t="s">
        <v>16677</v>
      </c>
      <c r="C16656" s="5" t="s">
        <v>29</v>
      </c>
      <c r="D16656" s="5" t="s">
        <v>28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29</v>
      </c>
      <c r="T16656" s="5" t="s">
        <v>28</v>
      </c>
      <c r="U16656" s="5" t="s">
        <v>28</v>
      </c>
      <c r="V16656" s="5"/>
    </row>
    <row r="16657" spans="1:22" x14ac:dyDescent="0.25">
      <c r="A16657" s="5">
        <f>16650</f>
      </c>
      <c r="B16657" s="5" t="s">
        <v>16678</v>
      </c>
      <c r="C16657" s="5" t="s">
        <v>29</v>
      </c>
      <c r="D16657" s="5" t="s">
        <v>28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29</v>
      </c>
      <c r="T16657" s="5" t="s">
        <v>28</v>
      </c>
      <c r="U16657" s="5" t="s">
        <v>28</v>
      </c>
      <c r="V16657" s="5"/>
    </row>
    <row r="16658" spans="1:22" x14ac:dyDescent="0.25">
      <c r="A16658" s="5">
        <f>16651</f>
      </c>
      <c r="B16658" s="5" t="s">
        <v>16679</v>
      </c>
      <c r="C16658" s="5" t="s">
        <v>29</v>
      </c>
      <c r="D16658" s="5" t="s">
        <v>28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29</v>
      </c>
      <c r="T16658" s="5" t="s">
        <v>28</v>
      </c>
      <c r="U16658" s="5" t="s">
        <v>28</v>
      </c>
      <c r="V16658" s="5"/>
    </row>
    <row r="16659" spans="1:22" x14ac:dyDescent="0.25">
      <c r="A16659" s="5">
        <f>16652</f>
      </c>
      <c r="B16659" s="5" t="s">
        <v>16680</v>
      </c>
      <c r="C16659" s="5" t="s">
        <v>28</v>
      </c>
      <c r="D16659" s="5" t="s">
        <v>29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29</v>
      </c>
      <c r="T16659" s="5" t="s">
        <v>28</v>
      </c>
      <c r="U16659" s="5" t="s">
        <v>28</v>
      </c>
      <c r="V16659" s="5"/>
    </row>
    <row r="16660" spans="1:22" x14ac:dyDescent="0.25">
      <c r="A16660" s="5">
        <f>16653</f>
      </c>
      <c r="B16660" s="5" t="s">
        <v>16681</v>
      </c>
      <c r="C16660" s="5" t="s">
        <v>29</v>
      </c>
      <c r="D16660" s="5" t="s">
        <v>28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28</v>
      </c>
      <c r="T16660" s="5" t="s">
        <v>28</v>
      </c>
      <c r="U16660" s="5" t="s">
        <v>28</v>
      </c>
      <c r="V16660" s="5"/>
    </row>
    <row r="16661" spans="1:22" x14ac:dyDescent="0.25">
      <c r="A16661" s="5">
        <f>16654</f>
      </c>
      <c r="B16661" s="5" t="s">
        <v>16682</v>
      </c>
      <c r="C16661" s="5" t="s">
        <v>29</v>
      </c>
      <c r="D16661" s="5" t="s">
        <v>28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28</v>
      </c>
      <c r="T16661" s="5" t="s">
        <v>28</v>
      </c>
      <c r="U16661" s="5" t="s">
        <v>28</v>
      </c>
      <c r="V16661" s="5"/>
    </row>
    <row r="16662" spans="1:22" x14ac:dyDescent="0.25">
      <c r="A16662" s="5">
        <f>16655</f>
      </c>
      <c r="B16662" s="5" t="s">
        <v>16683</v>
      </c>
      <c r="C16662" s="5" t="s">
        <v>28</v>
      </c>
      <c r="D16662" s="5" t="s">
        <v>29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29</v>
      </c>
      <c r="T16662" s="5" t="s">
        <v>28</v>
      </c>
      <c r="U16662" s="5" t="s">
        <v>28</v>
      </c>
      <c r="V16662" s="5"/>
    </row>
    <row r="16663" spans="1:22" x14ac:dyDescent="0.25">
      <c r="A16663" s="5">
        <f>16656</f>
      </c>
      <c r="B16663" s="5" t="s">
        <v>16684</v>
      </c>
      <c r="C16663" s="5" t="s">
        <v>28</v>
      </c>
      <c r="D16663" s="5" t="s">
        <v>29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29</v>
      </c>
      <c r="T16663" s="5" t="s">
        <v>28</v>
      </c>
      <c r="U16663" s="5" t="s">
        <v>28</v>
      </c>
      <c r="V16663" s="5"/>
    </row>
    <row r="16664" spans="1:22" x14ac:dyDescent="0.25">
      <c r="A16664" s="5">
        <f>16657</f>
      </c>
      <c r="B16664" s="5" t="s">
        <v>16685</v>
      </c>
      <c r="C16664" s="5" t="s">
        <v>28</v>
      </c>
      <c r="D16664" s="5" t="s">
        <v>29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29</v>
      </c>
      <c r="T16664" s="5" t="s">
        <v>28</v>
      </c>
      <c r="U16664" s="5" t="s">
        <v>28</v>
      </c>
      <c r="V16664" s="5"/>
    </row>
    <row r="16665" spans="1:22" x14ac:dyDescent="0.25">
      <c r="A16665" s="5">
        <f>16658</f>
      </c>
      <c r="B16665" s="5" t="s">
        <v>16686</v>
      </c>
      <c r="C16665" s="5" t="s">
        <v>28</v>
      </c>
      <c r="D16665" s="5" t="s">
        <v>29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29</v>
      </c>
      <c r="T16665" s="5" t="s">
        <v>28</v>
      </c>
      <c r="U16665" s="5" t="s">
        <v>28</v>
      </c>
      <c r="V16665" s="5"/>
    </row>
    <row r="16666" spans="1:22" x14ac:dyDescent="0.25">
      <c r="A16666" s="5">
        <f>16659</f>
      </c>
      <c r="B16666" s="5" t="s">
        <v>16687</v>
      </c>
      <c r="C16666" s="5" t="s">
        <v>28</v>
      </c>
      <c r="D16666" s="5" t="s">
        <v>29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29</v>
      </c>
      <c r="T16666" s="5" t="s">
        <v>28</v>
      </c>
      <c r="U16666" s="5" t="s">
        <v>28</v>
      </c>
      <c r="V16666" s="5"/>
    </row>
    <row r="16667" spans="1:22" x14ac:dyDescent="0.25">
      <c r="A16667" s="5">
        <f>16660</f>
      </c>
      <c r="B16667" s="5" t="s">
        <v>16688</v>
      </c>
      <c r="C16667" s="5" t="s">
        <v>28</v>
      </c>
      <c r="D16667" s="5" t="s">
        <v>29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29</v>
      </c>
      <c r="T16667" s="5" t="s">
        <v>28</v>
      </c>
      <c r="U16667" s="5" t="s">
        <v>28</v>
      </c>
      <c r="V16667" s="5"/>
    </row>
    <row r="16668" spans="1:22" x14ac:dyDescent="0.25">
      <c r="A16668" s="5">
        <f>16661</f>
      </c>
      <c r="B16668" s="5" t="s">
        <v>16689</v>
      </c>
      <c r="C16668" s="5" t="s">
        <v>28</v>
      </c>
      <c r="D16668" s="5" t="s">
        <v>29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29</v>
      </c>
      <c r="T16668" s="5" t="s">
        <v>28</v>
      </c>
      <c r="U16668" s="5" t="s">
        <v>28</v>
      </c>
      <c r="V16668" s="5"/>
    </row>
    <row r="16669" spans="1:22" x14ac:dyDescent="0.25">
      <c r="A16669" s="5">
        <f>16662</f>
      </c>
      <c r="B16669" s="5" t="s">
        <v>16690</v>
      </c>
      <c r="C16669" s="5" t="s">
        <v>28</v>
      </c>
      <c r="D16669" s="5" t="s">
        <v>29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29</v>
      </c>
      <c r="T16669" s="5" t="s">
        <v>28</v>
      </c>
      <c r="U16669" s="5" t="s">
        <v>28</v>
      </c>
      <c r="V16669" s="5"/>
    </row>
    <row r="16670" spans="1:22" x14ac:dyDescent="0.25">
      <c r="A16670" s="5">
        <f>16663</f>
      </c>
      <c r="B16670" s="5" t="s">
        <v>16691</v>
      </c>
      <c r="C16670" s="5" t="s">
        <v>28</v>
      </c>
      <c r="D16670" s="5" t="s">
        <v>29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29</v>
      </c>
      <c r="T16670" s="5" t="s">
        <v>28</v>
      </c>
      <c r="U16670" s="5" t="s">
        <v>28</v>
      </c>
      <c r="V16670" s="5"/>
    </row>
    <row r="16671" spans="1:22" x14ac:dyDescent="0.25">
      <c r="A16671" s="5">
        <f>16664</f>
      </c>
      <c r="B16671" s="5" t="s">
        <v>16692</v>
      </c>
      <c r="C16671" s="5" t="s">
        <v>28</v>
      </c>
      <c r="D16671" s="5" t="s">
        <v>29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29</v>
      </c>
      <c r="T16671" s="5" t="s">
        <v>28</v>
      </c>
      <c r="U16671" s="5" t="s">
        <v>28</v>
      </c>
      <c r="V16671" s="5"/>
    </row>
    <row r="16672" spans="1:22" x14ac:dyDescent="0.25">
      <c r="A16672" s="5">
        <f>16665</f>
      </c>
      <c r="B16672" s="5" t="s">
        <v>16693</v>
      </c>
      <c r="C16672" s="5" t="s">
        <v>28</v>
      </c>
      <c r="D16672" s="5" t="s">
        <v>29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29</v>
      </c>
      <c r="T16672" s="5" t="s">
        <v>28</v>
      </c>
      <c r="U16672" s="5" t="s">
        <v>28</v>
      </c>
      <c r="V16672" s="5"/>
    </row>
    <row r="16673" spans="1:22" x14ac:dyDescent="0.25">
      <c r="A16673" s="5">
        <f>16666</f>
      </c>
      <c r="B16673" s="5" t="s">
        <v>16694</v>
      </c>
      <c r="C16673" s="5" t="s">
        <v>28</v>
      </c>
      <c r="D16673" s="5" t="s">
        <v>29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29</v>
      </c>
      <c r="T16673" s="5" t="s">
        <v>28</v>
      </c>
      <c r="U16673" s="5" t="s">
        <v>28</v>
      </c>
      <c r="V16673" s="5"/>
    </row>
    <row r="16674" spans="1:22" x14ac:dyDescent="0.25">
      <c r="A16674" s="5">
        <f>16667</f>
      </c>
      <c r="B16674" s="5" t="s">
        <v>16695</v>
      </c>
      <c r="C16674" s="5" t="s">
        <v>28</v>
      </c>
      <c r="D16674" s="5" t="s">
        <v>29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29</v>
      </c>
      <c r="T16674" s="5" t="s">
        <v>28</v>
      </c>
      <c r="U16674" s="5" t="s">
        <v>28</v>
      </c>
      <c r="V16674" s="5"/>
    </row>
    <row r="16675" spans="1:22" x14ac:dyDescent="0.25">
      <c r="A16675" s="5">
        <f>16668</f>
      </c>
      <c r="B16675" s="5" t="s">
        <v>16696</v>
      </c>
      <c r="C16675" s="5" t="s">
        <v>28</v>
      </c>
      <c r="D16675" s="5" t="s">
        <v>29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29</v>
      </c>
      <c r="T16675" s="5" t="s">
        <v>28</v>
      </c>
      <c r="U16675" s="5" t="s">
        <v>28</v>
      </c>
      <c r="V16675" s="5"/>
    </row>
    <row r="16676" spans="1:22" x14ac:dyDescent="0.25">
      <c r="A16676" s="5">
        <f>16669</f>
      </c>
      <c r="B16676" s="5" t="s">
        <v>16697</v>
      </c>
      <c r="C16676" s="5" t="s">
        <v>28</v>
      </c>
      <c r="D16676" s="5" t="s">
        <v>29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29</v>
      </c>
      <c r="T16676" s="5" t="s">
        <v>28</v>
      </c>
      <c r="U16676" s="5" t="s">
        <v>28</v>
      </c>
      <c r="V16676" s="5"/>
    </row>
    <row r="16677" spans="1:22" x14ac:dyDescent="0.25">
      <c r="A16677" s="5">
        <f>16670</f>
      </c>
      <c r="B16677" s="5" t="s">
        <v>16698</v>
      </c>
      <c r="C16677" s="5" t="s">
        <v>28</v>
      </c>
      <c r="D16677" s="5" t="s">
        <v>29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29</v>
      </c>
      <c r="T16677" s="5" t="s">
        <v>28</v>
      </c>
      <c r="U16677" s="5" t="s">
        <v>28</v>
      </c>
      <c r="V16677" s="5"/>
    </row>
    <row r="16678" spans="1:22" x14ac:dyDescent="0.25">
      <c r="A16678" s="5">
        <f>16671</f>
      </c>
      <c r="B16678" s="5" t="s">
        <v>16699</v>
      </c>
      <c r="C16678" s="5" t="s">
        <v>28</v>
      </c>
      <c r="D16678" s="5" t="s">
        <v>29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29</v>
      </c>
      <c r="T16678" s="5" t="s">
        <v>28</v>
      </c>
      <c r="U16678" s="5" t="s">
        <v>28</v>
      </c>
      <c r="V16678" s="5"/>
    </row>
    <row r="16679" spans="1:22" x14ac:dyDescent="0.25">
      <c r="A16679" s="5">
        <f>16672</f>
      </c>
      <c r="B16679" s="5" t="s">
        <v>16700</v>
      </c>
      <c r="C16679" s="5" t="s">
        <v>28</v>
      </c>
      <c r="D16679" s="5" t="s">
        <v>29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29</v>
      </c>
      <c r="T16679" s="5" t="s">
        <v>28</v>
      </c>
      <c r="U16679" s="5" t="s">
        <v>28</v>
      </c>
      <c r="V16679" s="5"/>
    </row>
    <row r="16680" spans="1:22" x14ac:dyDescent="0.25">
      <c r="A16680" s="5">
        <f>16673</f>
      </c>
      <c r="B16680" s="5" t="s">
        <v>16701</v>
      </c>
      <c r="C16680" s="5" t="s">
        <v>28</v>
      </c>
      <c r="D16680" s="5" t="s">
        <v>29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29</v>
      </c>
      <c r="T16680" s="5" t="s">
        <v>28</v>
      </c>
      <c r="U16680" s="5" t="s">
        <v>28</v>
      </c>
      <c r="V16680" s="5"/>
    </row>
    <row r="16681" spans="1:22" x14ac:dyDescent="0.25">
      <c r="A16681" s="5">
        <f>16674</f>
      </c>
      <c r="B16681" s="5" t="s">
        <v>16702</v>
      </c>
      <c r="C16681" s="5" t="s">
        <v>28</v>
      </c>
      <c r="D16681" s="5" t="s">
        <v>29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29</v>
      </c>
      <c r="T16681" s="5" t="s">
        <v>28</v>
      </c>
      <c r="U16681" s="5" t="s">
        <v>28</v>
      </c>
      <c r="V16681" s="5"/>
    </row>
    <row r="16682" spans="1:22" x14ac:dyDescent="0.25">
      <c r="A16682" s="5">
        <f>16675</f>
      </c>
      <c r="B16682" s="5" t="s">
        <v>16703</v>
      </c>
      <c r="C16682" s="5" t="s">
        <v>28</v>
      </c>
      <c r="D16682" s="5" t="s">
        <v>29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29</v>
      </c>
      <c r="T16682" s="5" t="s">
        <v>28</v>
      </c>
      <c r="U16682" s="5" t="s">
        <v>28</v>
      </c>
      <c r="V16682" s="5"/>
    </row>
    <row r="16683" spans="1:22" x14ac:dyDescent="0.25">
      <c r="A16683" s="5">
        <f>16676</f>
      </c>
      <c r="B16683" s="5" t="s">
        <v>16704</v>
      </c>
      <c r="C16683" s="5" t="s">
        <v>28</v>
      </c>
      <c r="D16683" s="5" t="s">
        <v>29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29</v>
      </c>
      <c r="T16683" s="5" t="s">
        <v>28</v>
      </c>
      <c r="U16683" s="5" t="s">
        <v>28</v>
      </c>
      <c r="V16683" s="5"/>
    </row>
    <row r="16684" spans="1:22" x14ac:dyDescent="0.25">
      <c r="A16684" s="5">
        <f>16677</f>
      </c>
      <c r="B16684" s="5" t="s">
        <v>16705</v>
      </c>
      <c r="C16684" s="5" t="s">
        <v>28</v>
      </c>
      <c r="D16684" s="5" t="s">
        <v>29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29</v>
      </c>
      <c r="T16684" s="5" t="s">
        <v>28</v>
      </c>
      <c r="U16684" s="5" t="s">
        <v>28</v>
      </c>
      <c r="V16684" s="5"/>
    </row>
    <row r="16685" spans="1:22" x14ac:dyDescent="0.25">
      <c r="A16685" s="5">
        <f>16678</f>
      </c>
      <c r="B16685" s="5" t="s">
        <v>16706</v>
      </c>
      <c r="C16685" s="5" t="s">
        <v>28</v>
      </c>
      <c r="D16685" s="5" t="s">
        <v>29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29</v>
      </c>
      <c r="T16685" s="5" t="s">
        <v>28</v>
      </c>
      <c r="U16685" s="5" t="s">
        <v>28</v>
      </c>
      <c r="V16685" s="5"/>
    </row>
    <row r="16686" spans="1:22" x14ac:dyDescent="0.25">
      <c r="A16686" s="5">
        <f>16679</f>
      </c>
      <c r="B16686" s="5" t="s">
        <v>16707</v>
      </c>
      <c r="C16686" s="5" t="s">
        <v>28</v>
      </c>
      <c r="D16686" s="5" t="s">
        <v>29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29</v>
      </c>
      <c r="T16686" s="5" t="s">
        <v>28</v>
      </c>
      <c r="U16686" s="5" t="s">
        <v>28</v>
      </c>
      <c r="V16686" s="5"/>
    </row>
    <row r="16687" spans="1:22" x14ac:dyDescent="0.25">
      <c r="A16687" s="5">
        <f>16680</f>
      </c>
      <c r="B16687" s="5" t="s">
        <v>16708</v>
      </c>
      <c r="C16687" s="5" t="s">
        <v>28</v>
      </c>
      <c r="D16687" s="5" t="s">
        <v>29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29</v>
      </c>
      <c r="T16687" s="5" t="s">
        <v>28</v>
      </c>
      <c r="U16687" s="5" t="s">
        <v>28</v>
      </c>
      <c r="V16687" s="5"/>
    </row>
    <row r="16688" spans="1:22" x14ac:dyDescent="0.25">
      <c r="A16688" s="5">
        <f>16681</f>
      </c>
      <c r="B16688" s="5" t="s">
        <v>16709</v>
      </c>
      <c r="C16688" s="5" t="s">
        <v>28</v>
      </c>
      <c r="D16688" s="5" t="s">
        <v>29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29</v>
      </c>
      <c r="T16688" s="5" t="s">
        <v>28</v>
      </c>
      <c r="U16688" s="5" t="s">
        <v>28</v>
      </c>
      <c r="V16688" s="5"/>
    </row>
    <row r="16689" spans="1:22" x14ac:dyDescent="0.25">
      <c r="A16689" s="5">
        <f>16682</f>
      </c>
      <c r="B16689" s="5" t="s">
        <v>16710</v>
      </c>
      <c r="C16689" s="5" t="s">
        <v>28</v>
      </c>
      <c r="D16689" s="5" t="s">
        <v>29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29</v>
      </c>
      <c r="T16689" s="5" t="s">
        <v>28</v>
      </c>
      <c r="U16689" s="5" t="s">
        <v>28</v>
      </c>
      <c r="V16689" s="5"/>
    </row>
    <row r="16690" spans="1:22" x14ac:dyDescent="0.25">
      <c r="A16690" s="5">
        <f>16683</f>
      </c>
      <c r="B16690" s="5" t="s">
        <v>16711</v>
      </c>
      <c r="C16690" s="5" t="s">
        <v>28</v>
      </c>
      <c r="D16690" s="5" t="s">
        <v>29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29</v>
      </c>
      <c r="T16690" s="5" t="s">
        <v>28</v>
      </c>
      <c r="U16690" s="5" t="s">
        <v>28</v>
      </c>
      <c r="V16690" s="5"/>
    </row>
    <row r="16691" spans="1:22" x14ac:dyDescent="0.25">
      <c r="A16691" s="5">
        <f>16684</f>
      </c>
      <c r="B16691" s="5" t="s">
        <v>16712</v>
      </c>
      <c r="C16691" s="5" t="s">
        <v>28</v>
      </c>
      <c r="D16691" s="5" t="s">
        <v>29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29</v>
      </c>
      <c r="T16691" s="5" t="s">
        <v>28</v>
      </c>
      <c r="U16691" s="5" t="s">
        <v>28</v>
      </c>
      <c r="V16691" s="5"/>
    </row>
    <row r="16692" spans="1:22" x14ac:dyDescent="0.25">
      <c r="A16692" s="5">
        <f>16685</f>
      </c>
      <c r="B16692" s="5" t="s">
        <v>16713</v>
      </c>
      <c r="C16692" s="5" t="s">
        <v>28</v>
      </c>
      <c r="D16692" s="5" t="s">
        <v>29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29</v>
      </c>
      <c r="T16692" s="5" t="s">
        <v>28</v>
      </c>
      <c r="U16692" s="5" t="s">
        <v>28</v>
      </c>
      <c r="V16692" s="5"/>
    </row>
    <row r="16693" spans="1:22" x14ac:dyDescent="0.25">
      <c r="A16693" s="5">
        <f>16686</f>
      </c>
      <c r="B16693" s="5" t="s">
        <v>16714</v>
      </c>
      <c r="C16693" s="5" t="s">
        <v>28</v>
      </c>
      <c r="D16693" s="5" t="s">
        <v>29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29</v>
      </c>
      <c r="T16693" s="5" t="s">
        <v>28</v>
      </c>
      <c r="U16693" s="5" t="s">
        <v>28</v>
      </c>
      <c r="V16693" s="5"/>
    </row>
    <row r="16694" spans="1:22" x14ac:dyDescent="0.25">
      <c r="A16694" s="5">
        <f>16687</f>
      </c>
      <c r="B16694" s="5" t="s">
        <v>16715</v>
      </c>
      <c r="C16694" s="5" t="s">
        <v>28</v>
      </c>
      <c r="D16694" s="5" t="s">
        <v>29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29</v>
      </c>
      <c r="T16694" s="5" t="s">
        <v>28</v>
      </c>
      <c r="U16694" s="5" t="s">
        <v>28</v>
      </c>
      <c r="V16694" s="5"/>
    </row>
    <row r="16695" spans="1:22" x14ac:dyDescent="0.25">
      <c r="A16695" s="5">
        <f>16688</f>
      </c>
      <c r="B16695" s="5" t="s">
        <v>16716</v>
      </c>
      <c r="C16695" s="5" t="s">
        <v>28</v>
      </c>
      <c r="D16695" s="5" t="s">
        <v>29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29</v>
      </c>
      <c r="T16695" s="5" t="s">
        <v>28</v>
      </c>
      <c r="U16695" s="5" t="s">
        <v>28</v>
      </c>
      <c r="V16695" s="5"/>
    </row>
    <row r="16696" spans="1:22" x14ac:dyDescent="0.25">
      <c r="A16696" s="5">
        <f>16689</f>
      </c>
      <c r="B16696" s="5" t="s">
        <v>16717</v>
      </c>
      <c r="C16696" s="5" t="s">
        <v>28</v>
      </c>
      <c r="D16696" s="5" t="s">
        <v>29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29</v>
      </c>
      <c r="T16696" s="5" t="s">
        <v>28</v>
      </c>
      <c r="U16696" s="5" t="s">
        <v>28</v>
      </c>
      <c r="V16696" s="5"/>
    </row>
    <row r="16697" spans="1:22" x14ac:dyDescent="0.25">
      <c r="A16697" s="5">
        <f>16690</f>
      </c>
      <c r="B16697" s="5" t="s">
        <v>16718</v>
      </c>
      <c r="C16697" s="5" t="s">
        <v>28</v>
      </c>
      <c r="D16697" s="5" t="s">
        <v>29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29</v>
      </c>
      <c r="T16697" s="5" t="s">
        <v>28</v>
      </c>
      <c r="U16697" s="5" t="s">
        <v>28</v>
      </c>
      <c r="V16697" s="5"/>
    </row>
    <row r="16698" spans="1:22" x14ac:dyDescent="0.25">
      <c r="A16698" s="5">
        <f>16691</f>
      </c>
      <c r="B16698" s="5" t="s">
        <v>16719</v>
      </c>
      <c r="C16698" s="5" t="s">
        <v>28</v>
      </c>
      <c r="D16698" s="5" t="s">
        <v>29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29</v>
      </c>
      <c r="T16698" s="5" t="s">
        <v>28</v>
      </c>
      <c r="U16698" s="5" t="s">
        <v>28</v>
      </c>
      <c r="V16698" s="5"/>
    </row>
    <row r="16699" spans="1:22" x14ac:dyDescent="0.25">
      <c r="A16699" s="5">
        <f>16692</f>
      </c>
      <c r="B16699" s="5" t="s">
        <v>16720</v>
      </c>
      <c r="C16699" s="5" t="s">
        <v>28</v>
      </c>
      <c r="D16699" s="5" t="s">
        <v>29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29</v>
      </c>
      <c r="T16699" s="5" t="s">
        <v>28</v>
      </c>
      <c r="U16699" s="5" t="s">
        <v>28</v>
      </c>
      <c r="V16699" s="5"/>
    </row>
    <row r="16700" spans="1:22" x14ac:dyDescent="0.25">
      <c r="A16700" s="5">
        <f>16693</f>
      </c>
      <c r="B16700" s="5" t="s">
        <v>16721</v>
      </c>
      <c r="C16700" s="5" t="s">
        <v>28</v>
      </c>
      <c r="D16700" s="5" t="s">
        <v>29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29</v>
      </c>
      <c r="T16700" s="5" t="s">
        <v>28</v>
      </c>
      <c r="U16700" s="5" t="s">
        <v>28</v>
      </c>
      <c r="V16700" s="5"/>
    </row>
    <row r="16701" spans="1:22" x14ac:dyDescent="0.25">
      <c r="A16701" s="5">
        <f>16694</f>
      </c>
      <c r="B16701" s="5" t="s">
        <v>16722</v>
      </c>
      <c r="C16701" s="5" t="s">
        <v>28</v>
      </c>
      <c r="D16701" s="5" t="s">
        <v>29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29</v>
      </c>
      <c r="T16701" s="5" t="s">
        <v>28</v>
      </c>
      <c r="U16701" s="5" t="s">
        <v>28</v>
      </c>
      <c r="V16701" s="5"/>
    </row>
    <row r="16702" spans="1:22" x14ac:dyDescent="0.25">
      <c r="A16702" s="5">
        <f>16695</f>
      </c>
      <c r="B16702" s="5" t="s">
        <v>16723</v>
      </c>
      <c r="C16702" s="5" t="s">
        <v>28</v>
      </c>
      <c r="D16702" s="5" t="s">
        <v>29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29</v>
      </c>
      <c r="T16702" s="5" t="s">
        <v>28</v>
      </c>
      <c r="U16702" s="5" t="s">
        <v>28</v>
      </c>
      <c r="V16702" s="5"/>
    </row>
    <row r="16703" spans="1:22" x14ac:dyDescent="0.25">
      <c r="A16703" s="5">
        <f>16696</f>
      </c>
      <c r="B16703" s="5" t="s">
        <v>16724</v>
      </c>
      <c r="C16703" s="5" t="s">
        <v>28</v>
      </c>
      <c r="D16703" s="5" t="s">
        <v>29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29</v>
      </c>
      <c r="T16703" s="5" t="s">
        <v>28</v>
      </c>
      <c r="U16703" s="5" t="s">
        <v>28</v>
      </c>
      <c r="V16703" s="5"/>
    </row>
    <row r="16704" spans="1:22" x14ac:dyDescent="0.25">
      <c r="A16704" s="5">
        <f>16697</f>
      </c>
      <c r="B16704" s="5" t="s">
        <v>16725</v>
      </c>
      <c r="C16704" s="5" t="s">
        <v>28</v>
      </c>
      <c r="D16704" s="5" t="s">
        <v>29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29</v>
      </c>
      <c r="T16704" s="5" t="s">
        <v>28</v>
      </c>
      <c r="U16704" s="5" t="s">
        <v>28</v>
      </c>
      <c r="V16704" s="5"/>
    </row>
    <row r="16705" spans="1:22" x14ac:dyDescent="0.25">
      <c r="A16705" s="5">
        <f>16698</f>
      </c>
      <c r="B16705" s="5" t="s">
        <v>16726</v>
      </c>
      <c r="C16705" s="5" t="s">
        <v>28</v>
      </c>
      <c r="D16705" s="5" t="s">
        <v>29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29</v>
      </c>
      <c r="T16705" s="5" t="s">
        <v>28</v>
      </c>
      <c r="U16705" s="5" t="s">
        <v>28</v>
      </c>
      <c r="V16705" s="5"/>
    </row>
    <row r="16706" spans="1:22" x14ac:dyDescent="0.25">
      <c r="A16706" s="5">
        <f>16699</f>
      </c>
      <c r="B16706" s="5" t="s">
        <v>16727</v>
      </c>
      <c r="C16706" s="5" t="s">
        <v>28</v>
      </c>
      <c r="D16706" s="5" t="s">
        <v>29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29</v>
      </c>
      <c r="T16706" s="5" t="s">
        <v>28</v>
      </c>
      <c r="U16706" s="5" t="s">
        <v>28</v>
      </c>
      <c r="V16706" s="5"/>
    </row>
    <row r="16707" spans="1:22" x14ac:dyDescent="0.25">
      <c r="A16707" s="5">
        <f>16700</f>
      </c>
      <c r="B16707" s="5" t="s">
        <v>16728</v>
      </c>
      <c r="C16707" s="5" t="s">
        <v>28</v>
      </c>
      <c r="D16707" s="5" t="s">
        <v>29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29</v>
      </c>
      <c r="T16707" s="5" t="s">
        <v>28</v>
      </c>
      <c r="U16707" s="5" t="s">
        <v>28</v>
      </c>
      <c r="V16707" s="5"/>
    </row>
    <row r="16708" spans="1:22" x14ac:dyDescent="0.25">
      <c r="A16708" s="5">
        <f>16701</f>
      </c>
      <c r="B16708" s="5" t="s">
        <v>16729</v>
      </c>
      <c r="C16708" s="5" t="s">
        <v>28</v>
      </c>
      <c r="D16708" s="5" t="s">
        <v>29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29</v>
      </c>
      <c r="T16708" s="5" t="s">
        <v>28</v>
      </c>
      <c r="U16708" s="5" t="s">
        <v>28</v>
      </c>
      <c r="V16708" s="5"/>
    </row>
    <row r="16709" spans="1:22" x14ac:dyDescent="0.25">
      <c r="A16709" s="5">
        <f>16702</f>
      </c>
      <c r="B16709" s="5" t="s">
        <v>16730</v>
      </c>
      <c r="C16709" s="5" t="s">
        <v>28</v>
      </c>
      <c r="D16709" s="5" t="s">
        <v>29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29</v>
      </c>
      <c r="T16709" s="5" t="s">
        <v>28</v>
      </c>
      <c r="U16709" s="5" t="s">
        <v>28</v>
      </c>
      <c r="V16709" s="5"/>
    </row>
    <row r="16710" spans="1:22" x14ac:dyDescent="0.25">
      <c r="A16710" s="5">
        <f>16703</f>
      </c>
      <c r="B16710" s="5" t="s">
        <v>16731</v>
      </c>
      <c r="C16710" s="5" t="s">
        <v>28</v>
      </c>
      <c r="D16710" s="5" t="s">
        <v>29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29</v>
      </c>
      <c r="T16710" s="5" t="s">
        <v>28</v>
      </c>
      <c r="U16710" s="5" t="s">
        <v>28</v>
      </c>
      <c r="V16710" s="5"/>
    </row>
    <row r="16711" spans="1:22" x14ac:dyDescent="0.25">
      <c r="A16711" s="5">
        <f>16704</f>
      </c>
      <c r="B16711" s="5" t="s">
        <v>16732</v>
      </c>
      <c r="C16711" s="5" t="s">
        <v>28</v>
      </c>
      <c r="D16711" s="5" t="s">
        <v>29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29</v>
      </c>
      <c r="T16711" s="5" t="s">
        <v>28</v>
      </c>
      <c r="U16711" s="5" t="s">
        <v>28</v>
      </c>
      <c r="V16711" s="5"/>
    </row>
    <row r="16712" spans="1:22" x14ac:dyDescent="0.25">
      <c r="A16712" s="5">
        <f>16705</f>
      </c>
      <c r="B16712" s="5" t="s">
        <v>16733</v>
      </c>
      <c r="C16712" s="5" t="s">
        <v>28</v>
      </c>
      <c r="D16712" s="5" t="s">
        <v>29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29</v>
      </c>
      <c r="T16712" s="5" t="s">
        <v>28</v>
      </c>
      <c r="U16712" s="5" t="s">
        <v>28</v>
      </c>
      <c r="V16712" s="5"/>
    </row>
    <row r="16713" spans="1:22" x14ac:dyDescent="0.25">
      <c r="A16713" s="5">
        <f>16706</f>
      </c>
      <c r="B16713" s="5" t="s">
        <v>16734</v>
      </c>
      <c r="C16713" s="5" t="s">
        <v>28</v>
      </c>
      <c r="D16713" s="5" t="s">
        <v>29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29</v>
      </c>
      <c r="T16713" s="5" t="s">
        <v>28</v>
      </c>
      <c r="U16713" s="5" t="s">
        <v>28</v>
      </c>
      <c r="V16713" s="5"/>
    </row>
    <row r="16714" spans="1:22" x14ac:dyDescent="0.25">
      <c r="A16714" s="5">
        <f>16707</f>
      </c>
      <c r="B16714" s="5" t="s">
        <v>16735</v>
      </c>
      <c r="C16714" s="5" t="s">
        <v>28</v>
      </c>
      <c r="D16714" s="5" t="s">
        <v>29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29</v>
      </c>
      <c r="T16714" s="5" t="s">
        <v>28</v>
      </c>
      <c r="U16714" s="5" t="s">
        <v>28</v>
      </c>
      <c r="V16714" s="5"/>
    </row>
    <row r="16715" spans="1:22" x14ac:dyDescent="0.25">
      <c r="A16715" s="5">
        <f>16708</f>
      </c>
      <c r="B16715" s="5" t="s">
        <v>16736</v>
      </c>
      <c r="C16715" s="5" t="s">
        <v>28</v>
      </c>
      <c r="D16715" s="5" t="s">
        <v>29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29</v>
      </c>
      <c r="T16715" s="5" t="s">
        <v>28</v>
      </c>
      <c r="U16715" s="5" t="s">
        <v>28</v>
      </c>
      <c r="V16715" s="5"/>
    </row>
    <row r="16716" spans="1:22" x14ac:dyDescent="0.25">
      <c r="A16716" s="5">
        <f>16709</f>
      </c>
      <c r="B16716" s="5" t="s">
        <v>16737</v>
      </c>
      <c r="C16716" s="5" t="s">
        <v>28</v>
      </c>
      <c r="D16716" s="5" t="s">
        <v>29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29</v>
      </c>
      <c r="T16716" s="5" t="s">
        <v>28</v>
      </c>
      <c r="U16716" s="5" t="s">
        <v>28</v>
      </c>
      <c r="V16716" s="5"/>
    </row>
    <row r="16717" spans="1:22" x14ac:dyDescent="0.25">
      <c r="A16717" s="5">
        <f>16710</f>
      </c>
      <c r="B16717" s="5" t="s">
        <v>16738</v>
      </c>
      <c r="C16717" s="5" t="s">
        <v>28</v>
      </c>
      <c r="D16717" s="5" t="s">
        <v>29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29</v>
      </c>
      <c r="T16717" s="5" t="s">
        <v>28</v>
      </c>
      <c r="U16717" s="5" t="s">
        <v>28</v>
      </c>
      <c r="V16717" s="5"/>
    </row>
    <row r="16718" spans="1:22" x14ac:dyDescent="0.25">
      <c r="A16718" s="5">
        <f>16711</f>
      </c>
      <c r="B16718" s="5" t="s">
        <v>16739</v>
      </c>
      <c r="C16718" s="5" t="s">
        <v>28</v>
      </c>
      <c r="D16718" s="5" t="s">
        <v>29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29</v>
      </c>
      <c r="T16718" s="5" t="s">
        <v>28</v>
      </c>
      <c r="U16718" s="5" t="s">
        <v>28</v>
      </c>
      <c r="V16718" s="5"/>
    </row>
    <row r="16719" spans="1:22" x14ac:dyDescent="0.25">
      <c r="A16719" s="5">
        <f>16712</f>
      </c>
      <c r="B16719" s="5" t="s">
        <v>16740</v>
      </c>
      <c r="C16719" s="5" t="s">
        <v>28</v>
      </c>
      <c r="D16719" s="5" t="s">
        <v>29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29</v>
      </c>
      <c r="T16719" s="5" t="s">
        <v>28</v>
      </c>
      <c r="U16719" s="5" t="s">
        <v>28</v>
      </c>
      <c r="V16719" s="5"/>
    </row>
    <row r="16720" spans="1:22" x14ac:dyDescent="0.25">
      <c r="A16720" s="5">
        <f>16713</f>
      </c>
      <c r="B16720" s="5" t="s">
        <v>16741</v>
      </c>
      <c r="C16720" s="5" t="s">
        <v>28</v>
      </c>
      <c r="D16720" s="5" t="s">
        <v>29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29</v>
      </c>
      <c r="T16720" s="5" t="s">
        <v>28</v>
      </c>
      <c r="U16720" s="5" t="s">
        <v>28</v>
      </c>
      <c r="V16720" s="5"/>
    </row>
    <row r="16721" spans="1:22" x14ac:dyDescent="0.25">
      <c r="A16721" s="5">
        <f>16714</f>
      </c>
      <c r="B16721" s="5" t="s">
        <v>16742</v>
      </c>
      <c r="C16721" s="5" t="s">
        <v>28</v>
      </c>
      <c r="D16721" s="5" t="s">
        <v>29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29</v>
      </c>
      <c r="T16721" s="5" t="s">
        <v>28</v>
      </c>
      <c r="U16721" s="5" t="s">
        <v>28</v>
      </c>
      <c r="V16721" s="5"/>
    </row>
    <row r="16722" spans="1:22" x14ac:dyDescent="0.25">
      <c r="A16722" s="5">
        <f>16715</f>
      </c>
      <c r="B16722" s="5" t="s">
        <v>16743</v>
      </c>
      <c r="C16722" s="5" t="s">
        <v>28</v>
      </c>
      <c r="D16722" s="5" t="s">
        <v>29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29</v>
      </c>
      <c r="T16722" s="5" t="s">
        <v>28</v>
      </c>
      <c r="U16722" s="5" t="s">
        <v>28</v>
      </c>
      <c r="V16722" s="5"/>
    </row>
    <row r="16723" spans="1:22" x14ac:dyDescent="0.25">
      <c r="A16723" s="5">
        <f>16716</f>
      </c>
      <c r="B16723" s="5" t="s">
        <v>16744</v>
      </c>
      <c r="C16723" s="5" t="s">
        <v>28</v>
      </c>
      <c r="D16723" s="5" t="s">
        <v>29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29</v>
      </c>
      <c r="T16723" s="5" t="s">
        <v>28</v>
      </c>
      <c r="U16723" s="5" t="s">
        <v>28</v>
      </c>
      <c r="V16723" s="5"/>
    </row>
    <row r="16724" spans="1:22" x14ac:dyDescent="0.25">
      <c r="A16724" s="5">
        <f>16717</f>
      </c>
      <c r="B16724" s="5" t="s">
        <v>16745</v>
      </c>
      <c r="C16724" s="5" t="s">
        <v>28</v>
      </c>
      <c r="D16724" s="5" t="s">
        <v>29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29</v>
      </c>
      <c r="T16724" s="5" t="s">
        <v>28</v>
      </c>
      <c r="U16724" s="5" t="s">
        <v>28</v>
      </c>
      <c r="V16724" s="5"/>
    </row>
    <row r="16725" spans="1:22" x14ac:dyDescent="0.25">
      <c r="A16725" s="5">
        <f>16718</f>
      </c>
      <c r="B16725" s="5" t="s">
        <v>16746</v>
      </c>
      <c r="C16725" s="5" t="s">
        <v>28</v>
      </c>
      <c r="D16725" s="5" t="s">
        <v>29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29</v>
      </c>
      <c r="T16725" s="5" t="s">
        <v>28</v>
      </c>
      <c r="U16725" s="5" t="s">
        <v>28</v>
      </c>
      <c r="V16725" s="5"/>
    </row>
    <row r="16726" spans="1:22" x14ac:dyDescent="0.25">
      <c r="A16726" s="5">
        <f>16719</f>
      </c>
      <c r="B16726" s="5" t="s">
        <v>16747</v>
      </c>
      <c r="C16726" s="5" t="s">
        <v>28</v>
      </c>
      <c r="D16726" s="5" t="s">
        <v>29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29</v>
      </c>
      <c r="T16726" s="5" t="s">
        <v>28</v>
      </c>
      <c r="U16726" s="5" t="s">
        <v>28</v>
      </c>
      <c r="V16726" s="5"/>
    </row>
    <row r="16727" spans="1:22" x14ac:dyDescent="0.25">
      <c r="A16727" s="5">
        <f>16720</f>
      </c>
      <c r="B16727" s="5" t="s">
        <v>16748</v>
      </c>
      <c r="C16727" s="5" t="s">
        <v>28</v>
      </c>
      <c r="D16727" s="5" t="s">
        <v>29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29</v>
      </c>
      <c r="T16727" s="5" t="s">
        <v>28</v>
      </c>
      <c r="U16727" s="5" t="s">
        <v>28</v>
      </c>
      <c r="V16727" s="5"/>
    </row>
    <row r="16728" spans="1:22" x14ac:dyDescent="0.25">
      <c r="A16728" s="5">
        <f>16721</f>
      </c>
      <c r="B16728" s="5" t="s">
        <v>16749</v>
      </c>
      <c r="C16728" s="5" t="s">
        <v>28</v>
      </c>
      <c r="D16728" s="5" t="s">
        <v>29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29</v>
      </c>
      <c r="T16728" s="5" t="s">
        <v>28</v>
      </c>
      <c r="U16728" s="5" t="s">
        <v>28</v>
      </c>
      <c r="V16728" s="5"/>
    </row>
    <row r="16729" spans="1:22" x14ac:dyDescent="0.25">
      <c r="A16729" s="5">
        <f>16722</f>
      </c>
      <c r="B16729" s="5" t="s">
        <v>16750</v>
      </c>
      <c r="C16729" s="5" t="s">
        <v>28</v>
      </c>
      <c r="D16729" s="5" t="s">
        <v>29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29</v>
      </c>
      <c r="T16729" s="5" t="s">
        <v>28</v>
      </c>
      <c r="U16729" s="5" t="s">
        <v>28</v>
      </c>
      <c r="V16729" s="5"/>
    </row>
    <row r="16730" spans="1:22" x14ac:dyDescent="0.25">
      <c r="A16730" s="5">
        <f>16723</f>
      </c>
      <c r="B16730" s="5" t="s">
        <v>16751</v>
      </c>
      <c r="C16730" s="5" t="s">
        <v>28</v>
      </c>
      <c r="D16730" s="5" t="s">
        <v>29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29</v>
      </c>
      <c r="T16730" s="5" t="s">
        <v>28</v>
      </c>
      <c r="U16730" s="5" t="s">
        <v>28</v>
      </c>
      <c r="V16730" s="5"/>
    </row>
    <row r="16731" spans="1:22" x14ac:dyDescent="0.25">
      <c r="A16731" s="5">
        <f>16724</f>
      </c>
      <c r="B16731" s="5" t="s">
        <v>16752</v>
      </c>
      <c r="C16731" s="5" t="s">
        <v>28</v>
      </c>
      <c r="D16731" s="5" t="s">
        <v>29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29</v>
      </c>
      <c r="T16731" s="5" t="s">
        <v>28</v>
      </c>
      <c r="U16731" s="5" t="s">
        <v>28</v>
      </c>
      <c r="V16731" s="5"/>
    </row>
    <row r="16732" spans="1:22" x14ac:dyDescent="0.25">
      <c r="A16732" s="5">
        <f>16725</f>
      </c>
      <c r="B16732" s="5" t="s">
        <v>16753</v>
      </c>
      <c r="C16732" s="5" t="s">
        <v>28</v>
      </c>
      <c r="D16732" s="5" t="s">
        <v>29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29</v>
      </c>
      <c r="T16732" s="5" t="s">
        <v>28</v>
      </c>
      <c r="U16732" s="5" t="s">
        <v>28</v>
      </c>
      <c r="V16732" s="5"/>
    </row>
    <row r="16733" spans="1:22" x14ac:dyDescent="0.25">
      <c r="A16733" s="5">
        <f>16726</f>
      </c>
      <c r="B16733" s="5" t="s">
        <v>16754</v>
      </c>
      <c r="C16733" s="5" t="s">
        <v>28</v>
      </c>
      <c r="D16733" s="5" t="s">
        <v>29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29</v>
      </c>
      <c r="T16733" s="5" t="s">
        <v>28</v>
      </c>
      <c r="U16733" s="5" t="s">
        <v>28</v>
      </c>
      <c r="V16733" s="5"/>
    </row>
    <row r="16734" spans="1:22" x14ac:dyDescent="0.25">
      <c r="A16734" s="5">
        <f>16727</f>
      </c>
      <c r="B16734" s="5" t="s">
        <v>16755</v>
      </c>
      <c r="C16734" s="5" t="s">
        <v>28</v>
      </c>
      <c r="D16734" s="5" t="s">
        <v>29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29</v>
      </c>
      <c r="T16734" s="5" t="s">
        <v>28</v>
      </c>
      <c r="U16734" s="5" t="s">
        <v>28</v>
      </c>
      <c r="V16734" s="5"/>
    </row>
    <row r="16735" spans="1:22" x14ac:dyDescent="0.25">
      <c r="A16735" s="5">
        <f>16728</f>
      </c>
      <c r="B16735" s="5" t="s">
        <v>16756</v>
      </c>
      <c r="C16735" s="5" t="s">
        <v>28</v>
      </c>
      <c r="D16735" s="5" t="s">
        <v>29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29</v>
      </c>
      <c r="T16735" s="5" t="s">
        <v>28</v>
      </c>
      <c r="U16735" s="5" t="s">
        <v>28</v>
      </c>
      <c r="V16735" s="5"/>
    </row>
    <row r="16736" spans="1:22" x14ac:dyDescent="0.25">
      <c r="A16736" s="5">
        <f>16729</f>
      </c>
      <c r="B16736" s="5" t="s">
        <v>16757</v>
      </c>
      <c r="C16736" s="5" t="s">
        <v>28</v>
      </c>
      <c r="D16736" s="5" t="s">
        <v>29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29</v>
      </c>
      <c r="T16736" s="5" t="s">
        <v>28</v>
      </c>
      <c r="U16736" s="5" t="s">
        <v>28</v>
      </c>
      <c r="V16736" s="5"/>
    </row>
    <row r="16737" spans="1:22" x14ac:dyDescent="0.25">
      <c r="A16737" s="5">
        <f>16730</f>
      </c>
      <c r="B16737" s="5" t="s">
        <v>16758</v>
      </c>
      <c r="C16737" s="5" t="s">
        <v>28</v>
      </c>
      <c r="D16737" s="5" t="s">
        <v>29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29</v>
      </c>
      <c r="T16737" s="5" t="s">
        <v>28</v>
      </c>
      <c r="U16737" s="5" t="s">
        <v>28</v>
      </c>
      <c r="V16737" s="5"/>
    </row>
    <row r="16738" spans="1:22" x14ac:dyDescent="0.25">
      <c r="A16738" s="5">
        <f>16731</f>
      </c>
      <c r="B16738" s="5" t="s">
        <v>16759</v>
      </c>
      <c r="C16738" s="5" t="s">
        <v>28</v>
      </c>
      <c r="D16738" s="5" t="s">
        <v>29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29</v>
      </c>
      <c r="T16738" s="5" t="s">
        <v>28</v>
      </c>
      <c r="U16738" s="5" t="s">
        <v>28</v>
      </c>
      <c r="V16738" s="5"/>
    </row>
    <row r="16739" spans="1:22" x14ac:dyDescent="0.25">
      <c r="A16739" s="5">
        <f>16732</f>
      </c>
      <c r="B16739" s="5" t="s">
        <v>16760</v>
      </c>
      <c r="C16739" s="5" t="s">
        <v>29</v>
      </c>
      <c r="D16739" s="5" t="s">
        <v>28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28</v>
      </c>
      <c r="T16739" s="5" t="s">
        <v>28</v>
      </c>
      <c r="U16739" s="5" t="s">
        <v>28</v>
      </c>
      <c r="V16739" s="5"/>
    </row>
    <row r="16740" spans="1:22" x14ac:dyDescent="0.25">
      <c r="A16740" s="5">
        <f>16733</f>
      </c>
      <c r="B16740" s="5" t="s">
        <v>16761</v>
      </c>
      <c r="C16740" s="5" t="s">
        <v>28</v>
      </c>
      <c r="D16740" s="5" t="s">
        <v>29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29</v>
      </c>
      <c r="T16740" s="5" t="s">
        <v>28</v>
      </c>
      <c r="U16740" s="5" t="s">
        <v>28</v>
      </c>
      <c r="V16740" s="5"/>
    </row>
    <row r="16741" spans="1:22" x14ac:dyDescent="0.25">
      <c r="A16741" s="5">
        <f>16734</f>
      </c>
      <c r="B16741" s="5" t="s">
        <v>16762</v>
      </c>
      <c r="C16741" s="5" t="s">
        <v>28</v>
      </c>
      <c r="D16741" s="5" t="s">
        <v>29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29</v>
      </c>
      <c r="T16741" s="5" t="s">
        <v>28</v>
      </c>
      <c r="U16741" s="5" t="s">
        <v>28</v>
      </c>
      <c r="V16741" s="5"/>
    </row>
    <row r="16742" spans="1:22" x14ac:dyDescent="0.25">
      <c r="A16742" s="5">
        <f>16735</f>
      </c>
      <c r="B16742" s="5" t="s">
        <v>16763</v>
      </c>
      <c r="C16742" s="5" t="s">
        <v>28</v>
      </c>
      <c r="D16742" s="5" t="s">
        <v>29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29</v>
      </c>
      <c r="T16742" s="5" t="s">
        <v>28</v>
      </c>
      <c r="U16742" s="5" t="s">
        <v>28</v>
      </c>
      <c r="V16742" s="5"/>
    </row>
    <row r="16743" spans="1:22" x14ac:dyDescent="0.25">
      <c r="A16743" s="5">
        <f>16736</f>
      </c>
      <c r="B16743" s="5" t="s">
        <v>16764</v>
      </c>
      <c r="C16743" s="5" t="s">
        <v>28</v>
      </c>
      <c r="D16743" s="5" t="s">
        <v>29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29</v>
      </c>
      <c r="T16743" s="5" t="s">
        <v>28</v>
      </c>
      <c r="U16743" s="5" t="s">
        <v>28</v>
      </c>
      <c r="V16743" s="5"/>
    </row>
    <row r="16744" spans="1:22" x14ac:dyDescent="0.25">
      <c r="A16744" s="5">
        <f>16737</f>
      </c>
      <c r="B16744" s="5" t="s">
        <v>16765</v>
      </c>
      <c r="C16744" s="5" t="s">
        <v>29</v>
      </c>
      <c r="D16744" s="5" t="s">
        <v>28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29</v>
      </c>
      <c r="T16744" s="5" t="s">
        <v>28</v>
      </c>
      <c r="U16744" s="5" t="s">
        <v>28</v>
      </c>
      <c r="V16744" s="5"/>
    </row>
    <row r="16745" spans="1:22" x14ac:dyDescent="0.25">
      <c r="A16745" s="5">
        <f>16738</f>
      </c>
      <c r="B16745" s="5" t="s">
        <v>16766</v>
      </c>
      <c r="C16745" s="5" t="s">
        <v>29</v>
      </c>
      <c r="D16745" s="5" t="s">
        <v>28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29</v>
      </c>
      <c r="T16745" s="5" t="s">
        <v>28</v>
      </c>
      <c r="U16745" s="5" t="s">
        <v>28</v>
      </c>
      <c r="V16745" s="5"/>
    </row>
    <row r="16746" spans="1:22" x14ac:dyDescent="0.25">
      <c r="A16746" s="5">
        <f>16739</f>
      </c>
      <c r="B16746" s="5" t="s">
        <v>16767</v>
      </c>
      <c r="C16746" s="5" t="s">
        <v>29</v>
      </c>
      <c r="D16746" s="5" t="s">
        <v>28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29</v>
      </c>
      <c r="T16746" s="5" t="s">
        <v>28</v>
      </c>
      <c r="U16746" s="5" t="s">
        <v>28</v>
      </c>
      <c r="V16746" s="5"/>
    </row>
    <row r="16747" spans="1:22" x14ac:dyDescent="0.25">
      <c r="A16747" s="5">
        <f>16740</f>
      </c>
      <c r="B16747" s="5" t="s">
        <v>16768</v>
      </c>
      <c r="C16747" s="5" t="s">
        <v>29</v>
      </c>
      <c r="D16747" s="5" t="s">
        <v>28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29</v>
      </c>
      <c r="T16747" s="5" t="s">
        <v>28</v>
      </c>
      <c r="U16747" s="5" t="s">
        <v>28</v>
      </c>
      <c r="V16747" s="5"/>
    </row>
    <row r="16748" spans="1:22" x14ac:dyDescent="0.25">
      <c r="A16748" s="5">
        <f>16741</f>
      </c>
      <c r="B16748" s="5" t="s">
        <v>16769</v>
      </c>
      <c r="C16748" s="5" t="s">
        <v>29</v>
      </c>
      <c r="D16748" s="5" t="s">
        <v>28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29</v>
      </c>
      <c r="T16748" s="5" t="s">
        <v>28</v>
      </c>
      <c r="U16748" s="5" t="s">
        <v>28</v>
      </c>
      <c r="V16748" s="5"/>
    </row>
    <row r="16749" spans="1:22" x14ac:dyDescent="0.25">
      <c r="A16749" s="5">
        <f>16742</f>
      </c>
      <c r="B16749" s="5" t="s">
        <v>16770</v>
      </c>
      <c r="C16749" s="5" t="s">
        <v>29</v>
      </c>
      <c r="D16749" s="5" t="s">
        <v>28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29</v>
      </c>
      <c r="T16749" s="5" t="s">
        <v>28</v>
      </c>
      <c r="U16749" s="5" t="s">
        <v>28</v>
      </c>
      <c r="V16749" s="5"/>
    </row>
    <row r="16750" spans="1:22" x14ac:dyDescent="0.25">
      <c r="A16750" s="5">
        <f>16743</f>
      </c>
      <c r="B16750" s="5" t="s">
        <v>16771</v>
      </c>
      <c r="C16750" s="5" t="s">
        <v>29</v>
      </c>
      <c r="D16750" s="5" t="s">
        <v>28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29</v>
      </c>
      <c r="T16750" s="5" t="s">
        <v>28</v>
      </c>
      <c r="U16750" s="5" t="s">
        <v>28</v>
      </c>
      <c r="V16750" s="5"/>
    </row>
    <row r="16751" spans="1:22" x14ac:dyDescent="0.25">
      <c r="A16751" s="5">
        <f>16744</f>
      </c>
      <c r="B16751" s="5" t="s">
        <v>16772</v>
      </c>
      <c r="C16751" s="5" t="s">
        <v>29</v>
      </c>
      <c r="D16751" s="5" t="s">
        <v>28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29</v>
      </c>
      <c r="T16751" s="5" t="s">
        <v>28</v>
      </c>
      <c r="U16751" s="5" t="s">
        <v>28</v>
      </c>
      <c r="V16751" s="5"/>
    </row>
    <row r="16752" spans="1:22" x14ac:dyDescent="0.25">
      <c r="A16752" s="5">
        <f>16745</f>
      </c>
      <c r="B16752" s="5" t="s">
        <v>16773</v>
      </c>
      <c r="C16752" s="5" t="s">
        <v>28</v>
      </c>
      <c r="D16752" s="5" t="s">
        <v>29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29</v>
      </c>
      <c r="T16752" s="5" t="s">
        <v>28</v>
      </c>
      <c r="U16752" s="5" t="s">
        <v>28</v>
      </c>
      <c r="V16752" s="5"/>
    </row>
    <row r="16753" spans="1:22" x14ac:dyDescent="0.25">
      <c r="A16753" s="5">
        <f>16746</f>
      </c>
      <c r="B16753" s="5" t="s">
        <v>16774</v>
      </c>
      <c r="C16753" s="5" t="s">
        <v>28</v>
      </c>
      <c r="D16753" s="5" t="s">
        <v>29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29</v>
      </c>
      <c r="T16753" s="5" t="s">
        <v>28</v>
      </c>
      <c r="U16753" s="5" t="s">
        <v>28</v>
      </c>
      <c r="V16753" s="5"/>
    </row>
    <row r="16754" spans="1:22" x14ac:dyDescent="0.25">
      <c r="A16754" s="5">
        <f>16747</f>
      </c>
      <c r="B16754" s="5" t="s">
        <v>16775</v>
      </c>
      <c r="C16754" s="5" t="s">
        <v>28</v>
      </c>
      <c r="D16754" s="5" t="s">
        <v>29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29</v>
      </c>
      <c r="T16754" s="5" t="s">
        <v>28</v>
      </c>
      <c r="U16754" s="5" t="s">
        <v>28</v>
      </c>
      <c r="V16754" s="5"/>
    </row>
    <row r="16755" spans="1:22" x14ac:dyDescent="0.25">
      <c r="A16755" s="5">
        <f>16748</f>
      </c>
      <c r="B16755" s="5" t="s">
        <v>16776</v>
      </c>
      <c r="C16755" s="5" t="s">
        <v>28</v>
      </c>
      <c r="D16755" s="5" t="s">
        <v>29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29</v>
      </c>
      <c r="T16755" s="5" t="s">
        <v>28</v>
      </c>
      <c r="U16755" s="5" t="s">
        <v>28</v>
      </c>
      <c r="V16755" s="5"/>
    </row>
    <row r="16756" spans="1:22" x14ac:dyDescent="0.25">
      <c r="A16756" s="5">
        <f>16749</f>
      </c>
      <c r="B16756" s="5" t="s">
        <v>16777</v>
      </c>
      <c r="C16756" s="5" t="s">
        <v>28</v>
      </c>
      <c r="D16756" s="5" t="s">
        <v>29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29</v>
      </c>
      <c r="T16756" s="5" t="s">
        <v>28</v>
      </c>
      <c r="U16756" s="5" t="s">
        <v>28</v>
      </c>
      <c r="V16756" s="5"/>
    </row>
    <row r="16757" spans="1:22" x14ac:dyDescent="0.25">
      <c r="A16757" s="5">
        <f>16750</f>
      </c>
      <c r="B16757" s="5" t="s">
        <v>16778</v>
      </c>
      <c r="C16757" s="5" t="s">
        <v>28</v>
      </c>
      <c r="D16757" s="5" t="s">
        <v>29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29</v>
      </c>
      <c r="T16757" s="5" t="s">
        <v>28</v>
      </c>
      <c r="U16757" s="5" t="s">
        <v>28</v>
      </c>
      <c r="V16757" s="5"/>
    </row>
    <row r="16758" spans="1:22" x14ac:dyDescent="0.25">
      <c r="A16758" s="5">
        <f>16751</f>
      </c>
      <c r="B16758" s="5" t="s">
        <v>16779</v>
      </c>
      <c r="C16758" s="5" t="s">
        <v>28</v>
      </c>
      <c r="D16758" s="5" t="s">
        <v>29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29</v>
      </c>
      <c r="T16758" s="5" t="s">
        <v>28</v>
      </c>
      <c r="U16758" s="5" t="s">
        <v>28</v>
      </c>
      <c r="V16758" s="5"/>
    </row>
    <row r="16759" spans="1:22" x14ac:dyDescent="0.25">
      <c r="A16759" s="5">
        <f>16752</f>
      </c>
      <c r="B16759" s="5" t="s">
        <v>16780</v>
      </c>
      <c r="C16759" s="5" t="s">
        <v>28</v>
      </c>
      <c r="D16759" s="5" t="s">
        <v>29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29</v>
      </c>
      <c r="T16759" s="5" t="s">
        <v>28</v>
      </c>
      <c r="U16759" s="5" t="s">
        <v>28</v>
      </c>
      <c r="V16759" s="5"/>
    </row>
    <row r="16760" spans="1:22" x14ac:dyDescent="0.25">
      <c r="A16760" s="5">
        <f>16753</f>
      </c>
      <c r="B16760" s="5" t="s">
        <v>16781</v>
      </c>
      <c r="C16760" s="5" t="s">
        <v>28</v>
      </c>
      <c r="D16760" s="5" t="s">
        <v>29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29</v>
      </c>
      <c r="T16760" s="5" t="s">
        <v>28</v>
      </c>
      <c r="U16760" s="5" t="s">
        <v>28</v>
      </c>
      <c r="V16760" s="5"/>
    </row>
    <row r="16761" spans="1:22" x14ac:dyDescent="0.25">
      <c r="A16761" s="5">
        <f>16754</f>
      </c>
      <c r="B16761" s="5" t="s">
        <v>16782</v>
      </c>
      <c r="C16761" s="5" t="s">
        <v>28</v>
      </c>
      <c r="D16761" s="5" t="s">
        <v>29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29</v>
      </c>
      <c r="T16761" s="5" t="s">
        <v>28</v>
      </c>
      <c r="U16761" s="5" t="s">
        <v>28</v>
      </c>
      <c r="V16761" s="5"/>
    </row>
    <row r="16762" spans="1:22" x14ac:dyDescent="0.25">
      <c r="A16762" s="5">
        <f>16755</f>
      </c>
      <c r="B16762" s="5" t="s">
        <v>16783</v>
      </c>
      <c r="C16762" s="5" t="s">
        <v>28</v>
      </c>
      <c r="D16762" s="5" t="s">
        <v>29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29</v>
      </c>
      <c r="T16762" s="5" t="s">
        <v>28</v>
      </c>
      <c r="U16762" s="5" t="s">
        <v>28</v>
      </c>
      <c r="V16762" s="5"/>
    </row>
    <row r="16763" spans="1:22" x14ac:dyDescent="0.25">
      <c r="A16763" s="5">
        <f>16756</f>
      </c>
      <c r="B16763" s="5" t="s">
        <v>16784</v>
      </c>
      <c r="C16763" s="5" t="s">
        <v>28</v>
      </c>
      <c r="D16763" s="5" t="s">
        <v>29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29</v>
      </c>
      <c r="T16763" s="5" t="s">
        <v>28</v>
      </c>
      <c r="U16763" s="5" t="s">
        <v>28</v>
      </c>
      <c r="V16763" s="5"/>
    </row>
    <row r="16764" spans="1:22" x14ac:dyDescent="0.25">
      <c r="A16764" s="5">
        <f>16757</f>
      </c>
      <c r="B16764" s="5" t="s">
        <v>16785</v>
      </c>
      <c r="C16764" s="5" t="s">
        <v>28</v>
      </c>
      <c r="D16764" s="5" t="s">
        <v>29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29</v>
      </c>
      <c r="T16764" s="5" t="s">
        <v>28</v>
      </c>
      <c r="U16764" s="5" t="s">
        <v>28</v>
      </c>
      <c r="V16764" s="5"/>
    </row>
    <row r="16765" spans="1:22" x14ac:dyDescent="0.25">
      <c r="A16765" s="5">
        <f>16758</f>
      </c>
      <c r="B16765" s="5" t="s">
        <v>16786</v>
      </c>
      <c r="C16765" s="5" t="s">
        <v>28</v>
      </c>
      <c r="D16765" s="5" t="s">
        <v>29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29</v>
      </c>
      <c r="T16765" s="5" t="s">
        <v>28</v>
      </c>
      <c r="U16765" s="5" t="s">
        <v>28</v>
      </c>
      <c r="V16765" s="5"/>
    </row>
    <row r="16766" spans="1:22" x14ac:dyDescent="0.25">
      <c r="A16766" s="5">
        <f>16759</f>
      </c>
      <c r="B16766" s="5" t="s">
        <v>16787</v>
      </c>
      <c r="C16766" s="5" t="s">
        <v>28</v>
      </c>
      <c r="D16766" s="5" t="s">
        <v>29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29</v>
      </c>
      <c r="T16766" s="5" t="s">
        <v>28</v>
      </c>
      <c r="U16766" s="5" t="s">
        <v>28</v>
      </c>
      <c r="V16766" s="5"/>
    </row>
    <row r="16767" spans="1:22" x14ac:dyDescent="0.25">
      <c r="A16767" s="5">
        <f>16760</f>
      </c>
      <c r="B16767" s="5" t="s">
        <v>16788</v>
      </c>
      <c r="C16767" s="5" t="s">
        <v>28</v>
      </c>
      <c r="D16767" s="5" t="s">
        <v>29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29</v>
      </c>
      <c r="T16767" s="5" t="s">
        <v>28</v>
      </c>
      <c r="U16767" s="5" t="s">
        <v>28</v>
      </c>
      <c r="V16767" s="5"/>
    </row>
    <row r="16768" spans="1:22" x14ac:dyDescent="0.25">
      <c r="A16768" s="5">
        <f>16761</f>
      </c>
      <c r="B16768" s="5" t="s">
        <v>16789</v>
      </c>
      <c r="C16768" s="5" t="s">
        <v>28</v>
      </c>
      <c r="D16768" s="5" t="s">
        <v>29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29</v>
      </c>
      <c r="T16768" s="5" t="s">
        <v>28</v>
      </c>
      <c r="U16768" s="5" t="s">
        <v>28</v>
      </c>
      <c r="V16768" s="5"/>
    </row>
    <row r="16769" spans="1:22" x14ac:dyDescent="0.25">
      <c r="A16769" s="5">
        <f>16762</f>
      </c>
      <c r="B16769" s="5" t="s">
        <v>16790</v>
      </c>
      <c r="C16769" s="5" t="s">
        <v>28</v>
      </c>
      <c r="D16769" s="5" t="s">
        <v>29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29</v>
      </c>
      <c r="T16769" s="5" t="s">
        <v>28</v>
      </c>
      <c r="U16769" s="5" t="s">
        <v>28</v>
      </c>
      <c r="V16769" s="5"/>
    </row>
    <row r="16770" spans="1:22" x14ac:dyDescent="0.25">
      <c r="A16770" s="5">
        <f>16763</f>
      </c>
      <c r="B16770" s="5" t="s">
        <v>16791</v>
      </c>
      <c r="C16770" s="5" t="s">
        <v>28</v>
      </c>
      <c r="D16770" s="5" t="s">
        <v>29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29</v>
      </c>
      <c r="T16770" s="5" t="s">
        <v>28</v>
      </c>
      <c r="U16770" s="5" t="s">
        <v>28</v>
      </c>
      <c r="V16770" s="5"/>
    </row>
    <row r="16771" spans="1:22" x14ac:dyDescent="0.25">
      <c r="A16771" s="5">
        <f>16764</f>
      </c>
      <c r="B16771" s="5" t="s">
        <v>16792</v>
      </c>
      <c r="C16771" s="5" t="s">
        <v>28</v>
      </c>
      <c r="D16771" s="5" t="s">
        <v>29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29</v>
      </c>
      <c r="T16771" s="5" t="s">
        <v>28</v>
      </c>
      <c r="U16771" s="5" t="s">
        <v>28</v>
      </c>
      <c r="V16771" s="5"/>
    </row>
    <row r="16772" spans="1:22" x14ac:dyDescent="0.25">
      <c r="A16772" s="5">
        <f>16765</f>
      </c>
      <c r="B16772" s="5" t="s">
        <v>16793</v>
      </c>
      <c r="C16772" s="5" t="s">
        <v>28</v>
      </c>
      <c r="D16772" s="5" t="s">
        <v>29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29</v>
      </c>
      <c r="T16772" s="5" t="s">
        <v>28</v>
      </c>
      <c r="U16772" s="5" t="s">
        <v>28</v>
      </c>
      <c r="V16772" s="5"/>
    </row>
    <row r="16773" spans="1:22" x14ac:dyDescent="0.25">
      <c r="A16773" s="5">
        <f>16766</f>
      </c>
      <c r="B16773" s="5" t="s">
        <v>16794</v>
      </c>
      <c r="C16773" s="5" t="s">
        <v>28</v>
      </c>
      <c r="D16773" s="5" t="s">
        <v>29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29</v>
      </c>
      <c r="T16773" s="5" t="s">
        <v>28</v>
      </c>
      <c r="U16773" s="5" t="s">
        <v>28</v>
      </c>
      <c r="V16773" s="5"/>
    </row>
    <row r="16774" spans="1:22" x14ac:dyDescent="0.25">
      <c r="A16774" s="5">
        <f>16767</f>
      </c>
      <c r="B16774" s="5" t="s">
        <v>16795</v>
      </c>
      <c r="C16774" s="5" t="s">
        <v>28</v>
      </c>
      <c r="D16774" s="5" t="s">
        <v>29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29</v>
      </c>
      <c r="T16774" s="5" t="s">
        <v>28</v>
      </c>
      <c r="U16774" s="5" t="s">
        <v>28</v>
      </c>
      <c r="V16774" s="5"/>
    </row>
    <row r="16775" spans="1:22" x14ac:dyDescent="0.25">
      <c r="A16775" s="5">
        <f>16768</f>
      </c>
      <c r="B16775" s="5" t="s">
        <v>16796</v>
      </c>
      <c r="C16775" s="5" t="s">
        <v>28</v>
      </c>
      <c r="D16775" s="5" t="s">
        <v>29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29</v>
      </c>
      <c r="T16775" s="5" t="s">
        <v>28</v>
      </c>
      <c r="U16775" s="5" t="s">
        <v>28</v>
      </c>
      <c r="V16775" s="5"/>
    </row>
    <row r="16776" spans="1:22" x14ac:dyDescent="0.25">
      <c r="A16776" s="5">
        <f>16769</f>
      </c>
      <c r="B16776" s="5" t="s">
        <v>16797</v>
      </c>
      <c r="C16776" s="5" t="s">
        <v>28</v>
      </c>
      <c r="D16776" s="5" t="s">
        <v>29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29</v>
      </c>
      <c r="T16776" s="5" t="s">
        <v>28</v>
      </c>
      <c r="U16776" s="5" t="s">
        <v>28</v>
      </c>
      <c r="V16776" s="5"/>
    </row>
    <row r="16777" spans="1:22" x14ac:dyDescent="0.25">
      <c r="A16777" s="5">
        <f>16770</f>
      </c>
      <c r="B16777" s="5" t="s">
        <v>16798</v>
      </c>
      <c r="C16777" s="5" t="s">
        <v>28</v>
      </c>
      <c r="D16777" s="5" t="s">
        <v>29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29</v>
      </c>
      <c r="T16777" s="5" t="s">
        <v>28</v>
      </c>
      <c r="U16777" s="5" t="s">
        <v>28</v>
      </c>
      <c r="V16777" s="5"/>
    </row>
    <row r="16778" spans="1:22" x14ac:dyDescent="0.25">
      <c r="A16778" s="5">
        <f>16771</f>
      </c>
      <c r="B16778" s="5" t="s">
        <v>16799</v>
      </c>
      <c r="C16778" s="5" t="s">
        <v>28</v>
      </c>
      <c r="D16778" s="5" t="s">
        <v>29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29</v>
      </c>
      <c r="T16778" s="5" t="s">
        <v>28</v>
      </c>
      <c r="U16778" s="5" t="s">
        <v>28</v>
      </c>
      <c r="V16778" s="5"/>
    </row>
    <row r="16779" spans="1:22" x14ac:dyDescent="0.25">
      <c r="A16779" s="5">
        <f>16772</f>
      </c>
      <c r="B16779" s="5" t="s">
        <v>16800</v>
      </c>
      <c r="C16779" s="5" t="s">
        <v>28</v>
      </c>
      <c r="D16779" s="5" t="s">
        <v>29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29</v>
      </c>
      <c r="T16779" s="5" t="s">
        <v>28</v>
      </c>
      <c r="U16779" s="5" t="s">
        <v>28</v>
      </c>
      <c r="V16779" s="5"/>
    </row>
    <row r="16780" spans="1:22" x14ac:dyDescent="0.25">
      <c r="A16780" s="5">
        <f>16773</f>
      </c>
      <c r="B16780" s="5" t="s">
        <v>16801</v>
      </c>
      <c r="C16780" s="5" t="s">
        <v>28</v>
      </c>
      <c r="D16780" s="5" t="s">
        <v>29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29</v>
      </c>
      <c r="T16780" s="5" t="s">
        <v>28</v>
      </c>
      <c r="U16780" s="5" t="s">
        <v>28</v>
      </c>
      <c r="V16780" s="5"/>
    </row>
    <row r="16781" spans="1:22" x14ac:dyDescent="0.25">
      <c r="A16781" s="5">
        <f>16774</f>
      </c>
      <c r="B16781" s="5" t="s">
        <v>16802</v>
      </c>
      <c r="C16781" s="5" t="s">
        <v>28</v>
      </c>
      <c r="D16781" s="5" t="s">
        <v>29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29</v>
      </c>
      <c r="T16781" s="5" t="s">
        <v>28</v>
      </c>
      <c r="U16781" s="5" t="s">
        <v>28</v>
      </c>
      <c r="V16781" s="5"/>
    </row>
    <row r="16782" spans="1:22" x14ac:dyDescent="0.25">
      <c r="A16782" s="5">
        <f>16775</f>
      </c>
      <c r="B16782" s="5" t="s">
        <v>16803</v>
      </c>
      <c r="C16782" s="5" t="s">
        <v>28</v>
      </c>
      <c r="D16782" s="5" t="s">
        <v>29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29</v>
      </c>
      <c r="T16782" s="5" t="s">
        <v>28</v>
      </c>
      <c r="U16782" s="5" t="s">
        <v>28</v>
      </c>
      <c r="V16782" s="5"/>
    </row>
    <row r="16783" spans="1:22" x14ac:dyDescent="0.25">
      <c r="A16783" s="5">
        <f>16776</f>
      </c>
      <c r="B16783" s="5" t="s">
        <v>16804</v>
      </c>
      <c r="C16783" s="5" t="s">
        <v>28</v>
      </c>
      <c r="D16783" s="5" t="s">
        <v>29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29</v>
      </c>
      <c r="T16783" s="5" t="s">
        <v>28</v>
      </c>
      <c r="U16783" s="5" t="s">
        <v>28</v>
      </c>
      <c r="V16783" s="5"/>
    </row>
    <row r="16784" spans="1:22" x14ac:dyDescent="0.25">
      <c r="A16784" s="5">
        <f>16777</f>
      </c>
      <c r="B16784" s="5" t="s">
        <v>16805</v>
      </c>
      <c r="C16784" s="5" t="s">
        <v>28</v>
      </c>
      <c r="D16784" s="5" t="s">
        <v>29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29</v>
      </c>
      <c r="T16784" s="5" t="s">
        <v>28</v>
      </c>
      <c r="U16784" s="5" t="s">
        <v>28</v>
      </c>
      <c r="V16784" s="5"/>
    </row>
    <row r="16785" spans="1:22" x14ac:dyDescent="0.25">
      <c r="A16785" s="5">
        <f>16778</f>
      </c>
      <c r="B16785" s="5" t="s">
        <v>16806</v>
      </c>
      <c r="C16785" s="5" t="s">
        <v>28</v>
      </c>
      <c r="D16785" s="5" t="s">
        <v>29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29</v>
      </c>
      <c r="T16785" s="5" t="s">
        <v>28</v>
      </c>
      <c r="U16785" s="5" t="s">
        <v>28</v>
      </c>
      <c r="V16785" s="5"/>
    </row>
    <row r="16786" spans="1:22" x14ac:dyDescent="0.25">
      <c r="A16786" s="5">
        <f>16779</f>
      </c>
      <c r="B16786" s="5" t="s">
        <v>16807</v>
      </c>
      <c r="C16786" s="5" t="s">
        <v>28</v>
      </c>
      <c r="D16786" s="5" t="s">
        <v>29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29</v>
      </c>
      <c r="T16786" s="5" t="s">
        <v>28</v>
      </c>
      <c r="U16786" s="5" t="s">
        <v>28</v>
      </c>
      <c r="V16786" s="5"/>
    </row>
    <row r="16787" spans="1:22" x14ac:dyDescent="0.25">
      <c r="A16787" s="5">
        <f>16780</f>
      </c>
      <c r="B16787" s="5" t="s">
        <v>16808</v>
      </c>
      <c r="C16787" s="5" t="s">
        <v>28</v>
      </c>
      <c r="D16787" s="5" t="s">
        <v>29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29</v>
      </c>
      <c r="T16787" s="5" t="s">
        <v>28</v>
      </c>
      <c r="U16787" s="5" t="s">
        <v>28</v>
      </c>
      <c r="V16787" s="5"/>
    </row>
    <row r="16788" spans="1:22" x14ac:dyDescent="0.25">
      <c r="A16788" s="5">
        <f>16781</f>
      </c>
      <c r="B16788" s="5" t="s">
        <v>16809</v>
      </c>
      <c r="C16788" s="5" t="s">
        <v>28</v>
      </c>
      <c r="D16788" s="5" t="s">
        <v>29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29</v>
      </c>
      <c r="T16788" s="5" t="s">
        <v>28</v>
      </c>
      <c r="U16788" s="5" t="s">
        <v>28</v>
      </c>
      <c r="V16788" s="5"/>
    </row>
    <row r="16789" spans="1:22" x14ac:dyDescent="0.25">
      <c r="A16789" s="5">
        <f>16782</f>
      </c>
      <c r="B16789" s="5" t="s">
        <v>16810</v>
      </c>
      <c r="C16789" s="5" t="s">
        <v>29</v>
      </c>
      <c r="D16789" s="5" t="s">
        <v>28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29</v>
      </c>
      <c r="T16789" s="5" t="s">
        <v>28</v>
      </c>
      <c r="U16789" s="5" t="s">
        <v>28</v>
      </c>
      <c r="V16789" s="5"/>
    </row>
    <row r="16790" spans="1:22" x14ac:dyDescent="0.25">
      <c r="A16790" s="5">
        <f>16783</f>
      </c>
      <c r="B16790" s="5" t="s">
        <v>16811</v>
      </c>
      <c r="C16790" s="5" t="s">
        <v>28</v>
      </c>
      <c r="D16790" s="5" t="s">
        <v>29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29</v>
      </c>
      <c r="T16790" s="5" t="s">
        <v>28</v>
      </c>
      <c r="U16790" s="5" t="s">
        <v>28</v>
      </c>
      <c r="V16790" s="5"/>
    </row>
    <row r="16791" spans="1:22" x14ac:dyDescent="0.25">
      <c r="A16791" s="5">
        <f>16784</f>
      </c>
      <c r="B16791" s="5" t="s">
        <v>16812</v>
      </c>
      <c r="C16791" s="5" t="s">
        <v>28</v>
      </c>
      <c r="D16791" s="5" t="s">
        <v>29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29</v>
      </c>
      <c r="T16791" s="5" t="s">
        <v>28</v>
      </c>
      <c r="U16791" s="5" t="s">
        <v>28</v>
      </c>
      <c r="V16791" s="5"/>
    </row>
    <row r="16792" spans="1:22" x14ac:dyDescent="0.25">
      <c r="A16792" s="5">
        <f>16785</f>
      </c>
      <c r="B16792" s="5" t="s">
        <v>16813</v>
      </c>
      <c r="C16792" s="5" t="s">
        <v>28</v>
      </c>
      <c r="D16792" s="5" t="s">
        <v>29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29</v>
      </c>
      <c r="T16792" s="5" t="s">
        <v>28</v>
      </c>
      <c r="U16792" s="5" t="s">
        <v>28</v>
      </c>
      <c r="V16792" s="5"/>
    </row>
    <row r="16793" spans="1:22" x14ac:dyDescent="0.25">
      <c r="A16793" s="5">
        <f>16786</f>
      </c>
      <c r="B16793" s="5" t="s">
        <v>16814</v>
      </c>
      <c r="C16793" s="5" t="s">
        <v>28</v>
      </c>
      <c r="D16793" s="5" t="s">
        <v>29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29</v>
      </c>
      <c r="T16793" s="5" t="s">
        <v>28</v>
      </c>
      <c r="U16793" s="5" t="s">
        <v>28</v>
      </c>
      <c r="V16793" s="5"/>
    </row>
    <row r="16794" spans="1:22" x14ac:dyDescent="0.25">
      <c r="A16794" s="5">
        <f>16787</f>
      </c>
      <c r="B16794" s="5" t="s">
        <v>16815</v>
      </c>
      <c r="C16794" s="5" t="s">
        <v>28</v>
      </c>
      <c r="D16794" s="5" t="s">
        <v>29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29</v>
      </c>
      <c r="T16794" s="5" t="s">
        <v>28</v>
      </c>
      <c r="U16794" s="5" t="s">
        <v>28</v>
      </c>
      <c r="V16794" s="5"/>
    </row>
    <row r="16795" spans="1:22" x14ac:dyDescent="0.25">
      <c r="A16795" s="5">
        <f>16788</f>
      </c>
      <c r="B16795" s="5" t="s">
        <v>16816</v>
      </c>
      <c r="C16795" s="5" t="s">
        <v>28</v>
      </c>
      <c r="D16795" s="5" t="s">
        <v>29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29</v>
      </c>
      <c r="T16795" s="5" t="s">
        <v>28</v>
      </c>
      <c r="U16795" s="5" t="s">
        <v>28</v>
      </c>
      <c r="V16795" s="5"/>
    </row>
    <row r="16796" spans="1:22" x14ac:dyDescent="0.25">
      <c r="A16796" s="5">
        <f>16789</f>
      </c>
      <c r="B16796" s="5" t="s">
        <v>16817</v>
      </c>
      <c r="C16796" s="5" t="s">
        <v>28</v>
      </c>
      <c r="D16796" s="5" t="s">
        <v>29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29</v>
      </c>
      <c r="T16796" s="5" t="s">
        <v>28</v>
      </c>
      <c r="U16796" s="5" t="s">
        <v>28</v>
      </c>
      <c r="V16796" s="5"/>
    </row>
    <row r="16797" spans="1:22" x14ac:dyDescent="0.25">
      <c r="A16797" s="5">
        <f>16790</f>
      </c>
      <c r="B16797" s="5" t="s">
        <v>16818</v>
      </c>
      <c r="C16797" s="5" t="s">
        <v>28</v>
      </c>
      <c r="D16797" s="5" t="s">
        <v>29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29</v>
      </c>
      <c r="T16797" s="5" t="s">
        <v>28</v>
      </c>
      <c r="U16797" s="5" t="s">
        <v>28</v>
      </c>
      <c r="V16797" s="5"/>
    </row>
    <row r="16798" spans="1:22" x14ac:dyDescent="0.25">
      <c r="A16798" s="5">
        <f>16791</f>
      </c>
      <c r="B16798" s="5" t="s">
        <v>16819</v>
      </c>
      <c r="C16798" s="5" t="s">
        <v>28</v>
      </c>
      <c r="D16798" s="5" t="s">
        <v>29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29</v>
      </c>
      <c r="T16798" s="5" t="s">
        <v>28</v>
      </c>
      <c r="U16798" s="5" t="s">
        <v>28</v>
      </c>
      <c r="V16798" s="5"/>
    </row>
    <row r="16799" spans="1:22" x14ac:dyDescent="0.25">
      <c r="A16799" s="5">
        <f>16792</f>
      </c>
      <c r="B16799" s="5" t="s">
        <v>16820</v>
      </c>
      <c r="C16799" s="5" t="s">
        <v>28</v>
      </c>
      <c r="D16799" s="5" t="s">
        <v>29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29</v>
      </c>
      <c r="T16799" s="5" t="s">
        <v>28</v>
      </c>
      <c r="U16799" s="5" t="s">
        <v>28</v>
      </c>
      <c r="V16799" s="5"/>
    </row>
    <row r="16800" spans="1:22" x14ac:dyDescent="0.25">
      <c r="A16800" s="5">
        <f>16793</f>
      </c>
      <c r="B16800" s="5" t="s">
        <v>16821</v>
      </c>
      <c r="C16800" s="5" t="s">
        <v>28</v>
      </c>
      <c r="D16800" s="5" t="s">
        <v>29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29</v>
      </c>
      <c r="T16800" s="5" t="s">
        <v>28</v>
      </c>
      <c r="U16800" s="5" t="s">
        <v>28</v>
      </c>
      <c r="V16800" s="5"/>
    </row>
    <row r="16801" spans="1:22" x14ac:dyDescent="0.25">
      <c r="A16801" s="5">
        <f>16794</f>
      </c>
      <c r="B16801" s="5" t="s">
        <v>16822</v>
      </c>
      <c r="C16801" s="5" t="s">
        <v>28</v>
      </c>
      <c r="D16801" s="5" t="s">
        <v>29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29</v>
      </c>
      <c r="T16801" s="5" t="s">
        <v>28</v>
      </c>
      <c r="U16801" s="5" t="s">
        <v>28</v>
      </c>
      <c r="V16801" s="5"/>
    </row>
    <row r="16802" spans="1:22" x14ac:dyDescent="0.25">
      <c r="A16802" s="5">
        <f>16795</f>
      </c>
      <c r="B16802" s="5" t="s">
        <v>16823</v>
      </c>
      <c r="C16802" s="5" t="s">
        <v>28</v>
      </c>
      <c r="D16802" s="5" t="s">
        <v>29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29</v>
      </c>
      <c r="T16802" s="5" t="s">
        <v>28</v>
      </c>
      <c r="U16802" s="5" t="s">
        <v>28</v>
      </c>
      <c r="V16802" s="5"/>
    </row>
    <row r="16803" spans="1:22" x14ac:dyDescent="0.25">
      <c r="A16803" s="5">
        <f>16796</f>
      </c>
      <c r="B16803" s="5" t="s">
        <v>16824</v>
      </c>
      <c r="C16803" s="5" t="s">
        <v>28</v>
      </c>
      <c r="D16803" s="5" t="s">
        <v>29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29</v>
      </c>
      <c r="T16803" s="5" t="s">
        <v>28</v>
      </c>
      <c r="U16803" s="5" t="s">
        <v>28</v>
      </c>
      <c r="V16803" s="5"/>
    </row>
    <row r="16804" spans="1:22" x14ac:dyDescent="0.25">
      <c r="A16804" s="5">
        <f>16797</f>
      </c>
      <c r="B16804" s="5" t="s">
        <v>16825</v>
      </c>
      <c r="C16804" s="5" t="s">
        <v>28</v>
      </c>
      <c r="D16804" s="5" t="s">
        <v>29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29</v>
      </c>
      <c r="T16804" s="5" t="s">
        <v>28</v>
      </c>
      <c r="U16804" s="5" t="s">
        <v>28</v>
      </c>
      <c r="V16804" s="5"/>
    </row>
    <row r="16805" spans="1:22" x14ac:dyDescent="0.25">
      <c r="A16805" s="5">
        <f>16798</f>
      </c>
      <c r="B16805" s="5" t="s">
        <v>16826</v>
      </c>
      <c r="C16805" s="5" t="s">
        <v>28</v>
      </c>
      <c r="D16805" s="5" t="s">
        <v>29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29</v>
      </c>
      <c r="T16805" s="5" t="s">
        <v>28</v>
      </c>
      <c r="U16805" s="5" t="s">
        <v>28</v>
      </c>
      <c r="V16805" s="5"/>
    </row>
    <row r="16806" spans="1:22" x14ac:dyDescent="0.25">
      <c r="A16806" s="5">
        <f>16799</f>
      </c>
      <c r="B16806" s="5" t="s">
        <v>16827</v>
      </c>
      <c r="C16806" s="5" t="s">
        <v>28</v>
      </c>
      <c r="D16806" s="5" t="s">
        <v>29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29</v>
      </c>
      <c r="T16806" s="5" t="s">
        <v>28</v>
      </c>
      <c r="U16806" s="5" t="s">
        <v>28</v>
      </c>
      <c r="V16806" s="5"/>
    </row>
    <row r="16807" spans="1:22" x14ac:dyDescent="0.25">
      <c r="A16807" s="5">
        <f>16800</f>
      </c>
      <c r="B16807" s="5" t="s">
        <v>16828</v>
      </c>
      <c r="C16807" s="5" t="s">
        <v>28</v>
      </c>
      <c r="D16807" s="5" t="s">
        <v>29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29</v>
      </c>
      <c r="T16807" s="5" t="s">
        <v>28</v>
      </c>
      <c r="U16807" s="5" t="s">
        <v>28</v>
      </c>
      <c r="V16807" s="5"/>
    </row>
    <row r="16808" spans="1:22" x14ac:dyDescent="0.25">
      <c r="A16808" s="5">
        <f>16801</f>
      </c>
      <c r="B16808" s="5" t="s">
        <v>16829</v>
      </c>
      <c r="C16808" s="5" t="s">
        <v>28</v>
      </c>
      <c r="D16808" s="5" t="s">
        <v>29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29</v>
      </c>
      <c r="T16808" s="5" t="s">
        <v>28</v>
      </c>
      <c r="U16808" s="5" t="s">
        <v>28</v>
      </c>
      <c r="V16808" s="5"/>
    </row>
    <row r="16809" spans="1:22" x14ac:dyDescent="0.25">
      <c r="A16809" s="5">
        <f>16802</f>
      </c>
      <c r="B16809" s="5" t="s">
        <v>16830</v>
      </c>
      <c r="C16809" s="5" t="s">
        <v>28</v>
      </c>
      <c r="D16809" s="5" t="s">
        <v>29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29</v>
      </c>
      <c r="T16809" s="5" t="s">
        <v>28</v>
      </c>
      <c r="U16809" s="5" t="s">
        <v>28</v>
      </c>
      <c r="V16809" s="5"/>
    </row>
    <row r="16810" spans="1:22" x14ac:dyDescent="0.25">
      <c r="A16810" s="5">
        <f>16803</f>
      </c>
      <c r="B16810" s="5" t="s">
        <v>16831</v>
      </c>
      <c r="C16810" s="5" t="s">
        <v>28</v>
      </c>
      <c r="D16810" s="5" t="s">
        <v>29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29</v>
      </c>
      <c r="T16810" s="5" t="s">
        <v>28</v>
      </c>
      <c r="U16810" s="5" t="s">
        <v>28</v>
      </c>
      <c r="V16810" s="5"/>
    </row>
    <row r="16811" spans="1:22" x14ac:dyDescent="0.25">
      <c r="A16811" s="5">
        <f>16804</f>
      </c>
      <c r="B16811" s="5" t="s">
        <v>16832</v>
      </c>
      <c r="C16811" s="5" t="s">
        <v>28</v>
      </c>
      <c r="D16811" s="5" t="s">
        <v>29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29</v>
      </c>
      <c r="T16811" s="5" t="s">
        <v>28</v>
      </c>
      <c r="U16811" s="5" t="s">
        <v>28</v>
      </c>
      <c r="V16811" s="5"/>
    </row>
    <row r="16812" spans="1:22" x14ac:dyDescent="0.25">
      <c r="A16812" s="5">
        <f>16805</f>
      </c>
      <c r="B16812" s="5" t="s">
        <v>16833</v>
      </c>
      <c r="C16812" s="5" t="s">
        <v>28</v>
      </c>
      <c r="D16812" s="5" t="s">
        <v>29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29</v>
      </c>
      <c r="T16812" s="5" t="s">
        <v>28</v>
      </c>
      <c r="U16812" s="5" t="s">
        <v>28</v>
      </c>
      <c r="V16812" s="5"/>
    </row>
    <row r="16813" spans="1:22" x14ac:dyDescent="0.25">
      <c r="A16813" s="5">
        <f>16806</f>
      </c>
      <c r="B16813" s="5" t="s">
        <v>16834</v>
      </c>
      <c r="C16813" s="5" t="s">
        <v>28</v>
      </c>
      <c r="D16813" s="5" t="s">
        <v>29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29</v>
      </c>
      <c r="T16813" s="5" t="s">
        <v>28</v>
      </c>
      <c r="U16813" s="5" t="s">
        <v>28</v>
      </c>
      <c r="V16813" s="5"/>
    </row>
    <row r="16814" spans="1:22" x14ac:dyDescent="0.25">
      <c r="A16814" s="5">
        <f>16807</f>
      </c>
      <c r="B16814" s="5" t="s">
        <v>16835</v>
      </c>
      <c r="C16814" s="5" t="s">
        <v>28</v>
      </c>
      <c r="D16814" s="5" t="s">
        <v>29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29</v>
      </c>
      <c r="T16814" s="5" t="s">
        <v>28</v>
      </c>
      <c r="U16814" s="5" t="s">
        <v>28</v>
      </c>
      <c r="V16814" s="5"/>
    </row>
    <row r="16815" spans="1:22" x14ac:dyDescent="0.25">
      <c r="A16815" s="5">
        <f>16808</f>
      </c>
      <c r="B16815" s="5" t="s">
        <v>16836</v>
      </c>
      <c r="C16815" s="5" t="s">
        <v>28</v>
      </c>
      <c r="D16815" s="5" t="s">
        <v>29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29</v>
      </c>
      <c r="T16815" s="5" t="s">
        <v>28</v>
      </c>
      <c r="U16815" s="5" t="s">
        <v>28</v>
      </c>
      <c r="V16815" s="5"/>
    </row>
    <row r="16816" spans="1:22" x14ac:dyDescent="0.25">
      <c r="A16816" s="5">
        <f>16809</f>
      </c>
      <c r="B16816" s="5" t="s">
        <v>16837</v>
      </c>
      <c r="C16816" s="5" t="s">
        <v>28</v>
      </c>
      <c r="D16816" s="5" t="s">
        <v>29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29</v>
      </c>
      <c r="T16816" s="5" t="s">
        <v>28</v>
      </c>
      <c r="U16816" s="5" t="s">
        <v>28</v>
      </c>
      <c r="V16816" s="5"/>
    </row>
    <row r="16817" spans="1:22" x14ac:dyDescent="0.25">
      <c r="A16817" s="5">
        <f>16810</f>
      </c>
      <c r="B16817" s="5" t="s">
        <v>16838</v>
      </c>
      <c r="C16817" s="5" t="s">
        <v>28</v>
      </c>
      <c r="D16817" s="5" t="s">
        <v>29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29</v>
      </c>
      <c r="T16817" s="5" t="s">
        <v>28</v>
      </c>
      <c r="U16817" s="5" t="s">
        <v>28</v>
      </c>
      <c r="V16817" s="5"/>
    </row>
    <row r="16818" spans="1:22" x14ac:dyDescent="0.25">
      <c r="A16818" s="5">
        <f>16811</f>
      </c>
      <c r="B16818" s="5" t="s">
        <v>16839</v>
      </c>
      <c r="C16818" s="5" t="s">
        <v>28</v>
      </c>
      <c r="D16818" s="5" t="s">
        <v>29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29</v>
      </c>
      <c r="T16818" s="5" t="s">
        <v>28</v>
      </c>
      <c r="U16818" s="5" t="s">
        <v>28</v>
      </c>
      <c r="V16818" s="5"/>
    </row>
    <row r="16819" spans="1:22" x14ac:dyDescent="0.25">
      <c r="A16819" s="5">
        <f>16812</f>
      </c>
      <c r="B16819" s="5" t="s">
        <v>16840</v>
      </c>
      <c r="C16819" s="5" t="s">
        <v>28</v>
      </c>
      <c r="D16819" s="5" t="s">
        <v>29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29</v>
      </c>
      <c r="T16819" s="5" t="s">
        <v>28</v>
      </c>
      <c r="U16819" s="5" t="s">
        <v>28</v>
      </c>
      <c r="V16819" s="5"/>
    </row>
    <row r="16820" spans="1:22" x14ac:dyDescent="0.25">
      <c r="A16820" s="5">
        <f>16813</f>
      </c>
      <c r="B16820" s="5" t="s">
        <v>16841</v>
      </c>
      <c r="C16820" s="5" t="s">
        <v>28</v>
      </c>
      <c r="D16820" s="5" t="s">
        <v>29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29</v>
      </c>
      <c r="T16820" s="5" t="s">
        <v>28</v>
      </c>
      <c r="U16820" s="5" t="s">
        <v>28</v>
      </c>
      <c r="V16820" s="5"/>
    </row>
    <row r="16821" spans="1:22" x14ac:dyDescent="0.25">
      <c r="A16821" s="5">
        <f>16814</f>
      </c>
      <c r="B16821" s="5" t="s">
        <v>16842</v>
      </c>
      <c r="C16821" s="5" t="s">
        <v>28</v>
      </c>
      <c r="D16821" s="5" t="s">
        <v>29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29</v>
      </c>
      <c r="T16821" s="5" t="s">
        <v>28</v>
      </c>
      <c r="U16821" s="5" t="s">
        <v>28</v>
      </c>
      <c r="V16821" s="5"/>
    </row>
    <row r="16822" spans="1:22" x14ac:dyDescent="0.25">
      <c r="A16822" s="5">
        <f>16815</f>
      </c>
      <c r="B16822" s="5" t="s">
        <v>16843</v>
      </c>
      <c r="C16822" s="5" t="s">
        <v>28</v>
      </c>
      <c r="D16822" s="5" t="s">
        <v>29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29</v>
      </c>
      <c r="T16822" s="5" t="s">
        <v>28</v>
      </c>
      <c r="U16822" s="5" t="s">
        <v>28</v>
      </c>
      <c r="V16822" s="5"/>
    </row>
    <row r="16823" spans="1:22" x14ac:dyDescent="0.25">
      <c r="A16823" s="5">
        <f>16816</f>
      </c>
      <c r="B16823" s="5" t="s">
        <v>16844</v>
      </c>
      <c r="C16823" s="5" t="s">
        <v>28</v>
      </c>
      <c r="D16823" s="5" t="s">
        <v>29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29</v>
      </c>
      <c r="T16823" s="5" t="s">
        <v>28</v>
      </c>
      <c r="U16823" s="5" t="s">
        <v>28</v>
      </c>
      <c r="V16823" s="5"/>
    </row>
    <row r="16824" spans="1:22" x14ac:dyDescent="0.25">
      <c r="A16824" s="5">
        <f>16817</f>
      </c>
      <c r="B16824" s="5" t="s">
        <v>16845</v>
      </c>
      <c r="C16824" s="5" t="s">
        <v>28</v>
      </c>
      <c r="D16824" s="5" t="s">
        <v>29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29</v>
      </c>
      <c r="T16824" s="5" t="s">
        <v>28</v>
      </c>
      <c r="U16824" s="5" t="s">
        <v>28</v>
      </c>
      <c r="V16824" s="5"/>
    </row>
    <row r="16825" spans="1:22" x14ac:dyDescent="0.25">
      <c r="A16825" s="5">
        <f>16818</f>
      </c>
      <c r="B16825" s="5" t="s">
        <v>16846</v>
      </c>
      <c r="C16825" s="5" t="s">
        <v>28</v>
      </c>
      <c r="D16825" s="5" t="s">
        <v>29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29</v>
      </c>
      <c r="T16825" s="5" t="s">
        <v>28</v>
      </c>
      <c r="U16825" s="5" t="s">
        <v>28</v>
      </c>
      <c r="V16825" s="5"/>
    </row>
    <row r="16826" spans="1:22" x14ac:dyDescent="0.25">
      <c r="A16826" s="5">
        <f>16819</f>
      </c>
      <c r="B16826" s="5" t="s">
        <v>16847</v>
      </c>
      <c r="C16826" s="5" t="s">
        <v>28</v>
      </c>
      <c r="D16826" s="5" t="s">
        <v>29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29</v>
      </c>
      <c r="T16826" s="5" t="s">
        <v>28</v>
      </c>
      <c r="U16826" s="5" t="s">
        <v>28</v>
      </c>
      <c r="V16826" s="5"/>
    </row>
    <row r="16827" spans="1:22" x14ac:dyDescent="0.25">
      <c r="A16827" s="5">
        <f>16820</f>
      </c>
      <c r="B16827" s="5" t="s">
        <v>16848</v>
      </c>
      <c r="C16827" s="5" t="s">
        <v>28</v>
      </c>
      <c r="D16827" s="5" t="s">
        <v>29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29</v>
      </c>
      <c r="T16827" s="5" t="s">
        <v>28</v>
      </c>
      <c r="U16827" s="5" t="s">
        <v>28</v>
      </c>
      <c r="V16827" s="5"/>
    </row>
    <row r="16828" spans="1:22" x14ac:dyDescent="0.25">
      <c r="A16828" s="5">
        <f>16821</f>
      </c>
      <c r="B16828" s="5" t="s">
        <v>16849</v>
      </c>
      <c r="C16828" s="5" t="s">
        <v>28</v>
      </c>
      <c r="D16828" s="5" t="s">
        <v>29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29</v>
      </c>
      <c r="T16828" s="5" t="s">
        <v>28</v>
      </c>
      <c r="U16828" s="5" t="s">
        <v>28</v>
      </c>
      <c r="V16828" s="5"/>
    </row>
    <row r="16829" spans="1:22" x14ac:dyDescent="0.25">
      <c r="A16829" s="5">
        <f>16822</f>
      </c>
      <c r="B16829" s="5" t="s">
        <v>16850</v>
      </c>
      <c r="C16829" s="5" t="s">
        <v>28</v>
      </c>
      <c r="D16829" s="5" t="s">
        <v>29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29</v>
      </c>
      <c r="T16829" s="5" t="s">
        <v>28</v>
      </c>
      <c r="U16829" s="5" t="s">
        <v>28</v>
      </c>
      <c r="V16829" s="5"/>
    </row>
    <row r="16830" spans="1:22" x14ac:dyDescent="0.25">
      <c r="A16830" s="5">
        <f>16823</f>
      </c>
      <c r="B16830" s="5" t="s">
        <v>16851</v>
      </c>
      <c r="C16830" s="5" t="s">
        <v>28</v>
      </c>
      <c r="D16830" s="5" t="s">
        <v>29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29</v>
      </c>
      <c r="T16830" s="5" t="s">
        <v>28</v>
      </c>
      <c r="U16830" s="5" t="s">
        <v>28</v>
      </c>
      <c r="V16830" s="5"/>
    </row>
    <row r="16831" spans="1:22" x14ac:dyDescent="0.25">
      <c r="A16831" s="5">
        <f>16824</f>
      </c>
      <c r="B16831" s="5" t="s">
        <v>16852</v>
      </c>
      <c r="C16831" s="5" t="s">
        <v>28</v>
      </c>
      <c r="D16831" s="5" t="s">
        <v>29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29</v>
      </c>
      <c r="T16831" s="5" t="s">
        <v>28</v>
      </c>
      <c r="U16831" s="5" t="s">
        <v>28</v>
      </c>
      <c r="V16831" s="5"/>
    </row>
    <row r="16832" spans="1:22" x14ac:dyDescent="0.25">
      <c r="A16832" s="5">
        <f>16825</f>
      </c>
      <c r="B16832" s="5" t="s">
        <v>16853</v>
      </c>
      <c r="C16832" s="5" t="s">
        <v>28</v>
      </c>
      <c r="D16832" s="5" t="s">
        <v>29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29</v>
      </c>
      <c r="T16832" s="5" t="s">
        <v>28</v>
      </c>
      <c r="U16832" s="5" t="s">
        <v>28</v>
      </c>
      <c r="V16832" s="5"/>
    </row>
    <row r="16833" spans="1:22" x14ac:dyDescent="0.25">
      <c r="A16833" s="5">
        <f>16826</f>
      </c>
      <c r="B16833" s="5" t="s">
        <v>16854</v>
      </c>
      <c r="C16833" s="5" t="s">
        <v>28</v>
      </c>
      <c r="D16833" s="5" t="s">
        <v>29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29</v>
      </c>
      <c r="T16833" s="5" t="s">
        <v>28</v>
      </c>
      <c r="U16833" s="5" t="s">
        <v>28</v>
      </c>
      <c r="V16833" s="5"/>
    </row>
    <row r="16834" spans="1:22" x14ac:dyDescent="0.25">
      <c r="A16834" s="5">
        <f>16827</f>
      </c>
      <c r="B16834" s="5" t="s">
        <v>16855</v>
      </c>
      <c r="C16834" s="5" t="s">
        <v>28</v>
      </c>
      <c r="D16834" s="5" t="s">
        <v>29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29</v>
      </c>
      <c r="T16834" s="5" t="s">
        <v>28</v>
      </c>
      <c r="U16834" s="5" t="s">
        <v>28</v>
      </c>
      <c r="V16834" s="5"/>
    </row>
    <row r="16835" spans="1:22" x14ac:dyDescent="0.25">
      <c r="A16835" s="5">
        <f>16828</f>
      </c>
      <c r="B16835" s="5" t="s">
        <v>16856</v>
      </c>
      <c r="C16835" s="5" t="s">
        <v>28</v>
      </c>
      <c r="D16835" s="5" t="s">
        <v>29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29</v>
      </c>
      <c r="T16835" s="5" t="s">
        <v>28</v>
      </c>
      <c r="U16835" s="5" t="s">
        <v>28</v>
      </c>
      <c r="V16835" s="5"/>
    </row>
    <row r="16836" spans="1:22" x14ac:dyDescent="0.25">
      <c r="A16836" s="5">
        <f>16829</f>
      </c>
      <c r="B16836" s="5" t="s">
        <v>16857</v>
      </c>
      <c r="C16836" s="5" t="s">
        <v>28</v>
      </c>
      <c r="D16836" s="5" t="s">
        <v>29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29</v>
      </c>
      <c r="T16836" s="5" t="s">
        <v>28</v>
      </c>
      <c r="U16836" s="5" t="s">
        <v>28</v>
      </c>
      <c r="V16836" s="5"/>
    </row>
    <row r="16837" spans="1:22" x14ac:dyDescent="0.25">
      <c r="A16837" s="5">
        <f>16830</f>
      </c>
      <c r="B16837" s="5" t="s">
        <v>16858</v>
      </c>
      <c r="C16837" s="5" t="s">
        <v>28</v>
      </c>
      <c r="D16837" s="5" t="s">
        <v>29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29</v>
      </c>
      <c r="T16837" s="5" t="s">
        <v>28</v>
      </c>
      <c r="U16837" s="5" t="s">
        <v>28</v>
      </c>
      <c r="V16837" s="5"/>
    </row>
    <row r="16838" spans="1:22" x14ac:dyDescent="0.25">
      <c r="A16838" s="5">
        <f>16831</f>
      </c>
      <c r="B16838" s="5" t="s">
        <v>16859</v>
      </c>
      <c r="C16838" s="5" t="s">
        <v>28</v>
      </c>
      <c r="D16838" s="5" t="s">
        <v>29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29</v>
      </c>
      <c r="T16838" s="5" t="s">
        <v>28</v>
      </c>
      <c r="U16838" s="5" t="s">
        <v>28</v>
      </c>
      <c r="V16838" s="5"/>
    </row>
    <row r="16839" spans="1:22" x14ac:dyDescent="0.25">
      <c r="A16839" s="5">
        <f>16832</f>
      </c>
      <c r="B16839" s="5" t="s">
        <v>16860</v>
      </c>
      <c r="C16839" s="5" t="s">
        <v>28</v>
      </c>
      <c r="D16839" s="5" t="s">
        <v>29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29</v>
      </c>
      <c r="T16839" s="5" t="s">
        <v>28</v>
      </c>
      <c r="U16839" s="5" t="s">
        <v>28</v>
      </c>
      <c r="V16839" s="5"/>
    </row>
    <row r="16840" spans="1:22" x14ac:dyDescent="0.25">
      <c r="A16840" s="5">
        <f>16833</f>
      </c>
      <c r="B16840" s="5" t="s">
        <v>16861</v>
      </c>
      <c r="C16840" s="5" t="s">
        <v>28</v>
      </c>
      <c r="D16840" s="5" t="s">
        <v>29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29</v>
      </c>
      <c r="T16840" s="5" t="s">
        <v>28</v>
      </c>
      <c r="U16840" s="5" t="s">
        <v>28</v>
      </c>
      <c r="V16840" s="5"/>
    </row>
    <row r="16841" spans="1:22" x14ac:dyDescent="0.25">
      <c r="A16841" s="5">
        <f>16834</f>
      </c>
      <c r="B16841" s="5" t="s">
        <v>16862</v>
      </c>
      <c r="C16841" s="5" t="s">
        <v>28</v>
      </c>
      <c r="D16841" s="5" t="s">
        <v>29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29</v>
      </c>
      <c r="T16841" s="5" t="s">
        <v>28</v>
      </c>
      <c r="U16841" s="5" t="s">
        <v>28</v>
      </c>
      <c r="V16841" s="5"/>
    </row>
    <row r="16842" spans="1:22" x14ac:dyDescent="0.25">
      <c r="A16842" s="5">
        <f>16835</f>
      </c>
      <c r="B16842" s="5" t="s">
        <v>16863</v>
      </c>
      <c r="C16842" s="5" t="s">
        <v>28</v>
      </c>
      <c r="D16842" s="5" t="s">
        <v>29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29</v>
      </c>
      <c r="T16842" s="5" t="s">
        <v>28</v>
      </c>
      <c r="U16842" s="5" t="s">
        <v>28</v>
      </c>
      <c r="V16842" s="5"/>
    </row>
    <row r="16843" spans="1:22" x14ac:dyDescent="0.25">
      <c r="A16843" s="5">
        <f>16836</f>
      </c>
      <c r="B16843" s="5" t="s">
        <v>16864</v>
      </c>
      <c r="C16843" s="5" t="s">
        <v>28</v>
      </c>
      <c r="D16843" s="5" t="s">
        <v>29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29</v>
      </c>
      <c r="T16843" s="5" t="s">
        <v>28</v>
      </c>
      <c r="U16843" s="5" t="s">
        <v>28</v>
      </c>
      <c r="V16843" s="5"/>
    </row>
    <row r="16844" spans="1:22" x14ac:dyDescent="0.25">
      <c r="A16844" s="5">
        <f>16837</f>
      </c>
      <c r="B16844" s="5" t="s">
        <v>16865</v>
      </c>
      <c r="C16844" s="5" t="s">
        <v>28</v>
      </c>
      <c r="D16844" s="5" t="s">
        <v>29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29</v>
      </c>
      <c r="T16844" s="5" t="s">
        <v>28</v>
      </c>
      <c r="U16844" s="5" t="s">
        <v>28</v>
      </c>
      <c r="V16844" s="5"/>
    </row>
    <row r="16845" spans="1:22" x14ac:dyDescent="0.25">
      <c r="A16845" s="5">
        <f>16838</f>
      </c>
      <c r="B16845" s="5" t="s">
        <v>16866</v>
      </c>
      <c r="C16845" s="5" t="s">
        <v>28</v>
      </c>
      <c r="D16845" s="5" t="s">
        <v>29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29</v>
      </c>
      <c r="T16845" s="5" t="s">
        <v>28</v>
      </c>
      <c r="U16845" s="5" t="s">
        <v>28</v>
      </c>
      <c r="V16845" s="5"/>
    </row>
    <row r="16846" spans="1:22" x14ac:dyDescent="0.25">
      <c r="A16846" s="5">
        <f>16839</f>
      </c>
      <c r="B16846" s="5" t="s">
        <v>16867</v>
      </c>
      <c r="C16846" s="5" t="s">
        <v>28</v>
      </c>
      <c r="D16846" s="5" t="s">
        <v>29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29</v>
      </c>
      <c r="T16846" s="5" t="s">
        <v>28</v>
      </c>
      <c r="U16846" s="5" t="s">
        <v>28</v>
      </c>
      <c r="V16846" s="5"/>
    </row>
    <row r="16847" spans="1:22" x14ac:dyDescent="0.25">
      <c r="A16847" s="5">
        <f>16840</f>
      </c>
      <c r="B16847" s="5" t="s">
        <v>16868</v>
      </c>
      <c r="C16847" s="5" t="s">
        <v>28</v>
      </c>
      <c r="D16847" s="5" t="s">
        <v>29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29</v>
      </c>
      <c r="T16847" s="5" t="s">
        <v>28</v>
      </c>
      <c r="U16847" s="5" t="s">
        <v>28</v>
      </c>
      <c r="V16847" s="5"/>
    </row>
    <row r="16848" spans="1:22" x14ac:dyDescent="0.25">
      <c r="A16848" s="5">
        <f>16841</f>
      </c>
      <c r="B16848" s="5" t="s">
        <v>16869</v>
      </c>
      <c r="C16848" s="5" t="s">
        <v>28</v>
      </c>
      <c r="D16848" s="5" t="s">
        <v>29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29</v>
      </c>
      <c r="T16848" s="5" t="s">
        <v>28</v>
      </c>
      <c r="U16848" s="5" t="s">
        <v>28</v>
      </c>
      <c r="V16848" s="5"/>
    </row>
    <row r="16849" spans="1:22" x14ac:dyDescent="0.25">
      <c r="A16849" s="5">
        <f>16842</f>
      </c>
      <c r="B16849" s="5" t="s">
        <v>16870</v>
      </c>
      <c r="C16849" s="5" t="s">
        <v>28</v>
      </c>
      <c r="D16849" s="5" t="s">
        <v>29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29</v>
      </c>
      <c r="T16849" s="5" t="s">
        <v>28</v>
      </c>
      <c r="U16849" s="5" t="s">
        <v>28</v>
      </c>
      <c r="V16849" s="5"/>
    </row>
    <row r="16850" spans="1:22" x14ac:dyDescent="0.25">
      <c r="A16850" s="5">
        <f>16843</f>
      </c>
      <c r="B16850" s="5" t="s">
        <v>16871</v>
      </c>
      <c r="C16850" s="5" t="s">
        <v>28</v>
      </c>
      <c r="D16850" s="5" t="s">
        <v>29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29</v>
      </c>
      <c r="T16850" s="5" t="s">
        <v>28</v>
      </c>
      <c r="U16850" s="5" t="s">
        <v>28</v>
      </c>
      <c r="V16850" s="5"/>
    </row>
    <row r="16851" spans="1:22" x14ac:dyDescent="0.25">
      <c r="A16851" s="5">
        <f>16844</f>
      </c>
      <c r="B16851" s="5" t="s">
        <v>16872</v>
      </c>
      <c r="C16851" s="5" t="s">
        <v>28</v>
      </c>
      <c r="D16851" s="5" t="s">
        <v>29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29</v>
      </c>
      <c r="T16851" s="5" t="s">
        <v>28</v>
      </c>
      <c r="U16851" s="5" t="s">
        <v>28</v>
      </c>
      <c r="V16851" s="5"/>
    </row>
    <row r="16852" spans="1:22" x14ac:dyDescent="0.25">
      <c r="A16852" s="5">
        <f>16845</f>
      </c>
      <c r="B16852" s="5" t="s">
        <v>16873</v>
      </c>
      <c r="C16852" s="5" t="s">
        <v>28</v>
      </c>
      <c r="D16852" s="5" t="s">
        <v>29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29</v>
      </c>
      <c r="T16852" s="5" t="s">
        <v>28</v>
      </c>
      <c r="U16852" s="5" t="s">
        <v>28</v>
      </c>
      <c r="V16852" s="5"/>
    </row>
    <row r="16853" spans="1:22" x14ac:dyDescent="0.25">
      <c r="A16853" s="5">
        <f>16846</f>
      </c>
      <c r="B16853" s="5" t="s">
        <v>16874</v>
      </c>
      <c r="C16853" s="5" t="s">
        <v>28</v>
      </c>
      <c r="D16853" s="5" t="s">
        <v>29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29</v>
      </c>
      <c r="T16853" s="5" t="s">
        <v>28</v>
      </c>
      <c r="U16853" s="5" t="s">
        <v>28</v>
      </c>
      <c r="V16853" s="5"/>
    </row>
    <row r="16854" spans="1:22" x14ac:dyDescent="0.25">
      <c r="A16854" s="5">
        <f>16847</f>
      </c>
      <c r="B16854" s="5" t="s">
        <v>16875</v>
      </c>
      <c r="C16854" s="5" t="s">
        <v>28</v>
      </c>
      <c r="D16854" s="5" t="s">
        <v>29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29</v>
      </c>
      <c r="T16854" s="5" t="s">
        <v>28</v>
      </c>
      <c r="U16854" s="5" t="s">
        <v>28</v>
      </c>
      <c r="V16854" s="5"/>
    </row>
    <row r="16855" spans="1:22" x14ac:dyDescent="0.25">
      <c r="A16855" s="5">
        <f>16848</f>
      </c>
      <c r="B16855" s="5" t="s">
        <v>16876</v>
      </c>
      <c r="C16855" s="5" t="s">
        <v>28</v>
      </c>
      <c r="D16855" s="5" t="s">
        <v>29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29</v>
      </c>
      <c r="T16855" s="5" t="s">
        <v>28</v>
      </c>
      <c r="U16855" s="5" t="s">
        <v>28</v>
      </c>
      <c r="V16855" s="5"/>
    </row>
    <row r="16856" spans="1:22" x14ac:dyDescent="0.25">
      <c r="A16856" s="5">
        <f>16849</f>
      </c>
      <c r="B16856" s="5" t="s">
        <v>16877</v>
      </c>
      <c r="C16856" s="5" t="s">
        <v>28</v>
      </c>
      <c r="D16856" s="5" t="s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29</v>
      </c>
      <c r="T16856" s="5" t="s">
        <v>28</v>
      </c>
      <c r="U16856" s="5" t="s">
        <v>28</v>
      </c>
      <c r="V16856" s="5"/>
    </row>
    <row r="16857" spans="1:22" x14ac:dyDescent="0.25">
      <c r="A16857" s="5">
        <f>16850</f>
      </c>
      <c r="B16857" s="5" t="s">
        <v>16878</v>
      </c>
      <c r="C16857" s="5" t="s">
        <v>28</v>
      </c>
      <c r="D16857" s="5" t="s">
        <v>29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29</v>
      </c>
      <c r="T16857" s="5" t="s">
        <v>28</v>
      </c>
      <c r="U16857" s="5" t="s">
        <v>28</v>
      </c>
      <c r="V16857" s="5"/>
    </row>
    <row r="16858" spans="1:22" x14ac:dyDescent="0.25">
      <c r="A16858" s="5">
        <f>16851</f>
      </c>
      <c r="B16858" s="5" t="s">
        <v>16879</v>
      </c>
      <c r="C16858" s="5" t="s">
        <v>28</v>
      </c>
      <c r="D16858" s="5" t="s">
        <v>29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29</v>
      </c>
      <c r="T16858" s="5" t="s">
        <v>28</v>
      </c>
      <c r="U16858" s="5" t="s">
        <v>28</v>
      </c>
      <c r="V16858" s="5"/>
    </row>
    <row r="16859" spans="1:22" x14ac:dyDescent="0.25">
      <c r="A16859" s="5">
        <f>16852</f>
      </c>
      <c r="B16859" s="5" t="s">
        <v>16880</v>
      </c>
      <c r="C16859" s="5" t="s">
        <v>28</v>
      </c>
      <c r="D16859" s="5" t="s">
        <v>29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29</v>
      </c>
      <c r="T16859" s="5" t="s">
        <v>28</v>
      </c>
      <c r="U16859" s="5" t="s">
        <v>28</v>
      </c>
      <c r="V16859" s="5"/>
    </row>
    <row r="16860" spans="1:22" x14ac:dyDescent="0.25">
      <c r="A16860" s="5">
        <f>16853</f>
      </c>
      <c r="B16860" s="5" t="s">
        <v>16881</v>
      </c>
      <c r="C16860" s="5" t="s">
        <v>28</v>
      </c>
      <c r="D16860" s="5" t="s">
        <v>29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29</v>
      </c>
      <c r="T16860" s="5" t="s">
        <v>28</v>
      </c>
      <c r="U16860" s="5" t="s">
        <v>28</v>
      </c>
      <c r="V16860" s="5"/>
    </row>
    <row r="16861" spans="1:22" x14ac:dyDescent="0.25">
      <c r="A16861" s="5">
        <f>16854</f>
      </c>
      <c r="B16861" s="5" t="s">
        <v>16882</v>
      </c>
      <c r="C16861" s="5" t="s">
        <v>28</v>
      </c>
      <c r="D16861" s="5" t="s">
        <v>29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29</v>
      </c>
      <c r="T16861" s="5" t="s">
        <v>28</v>
      </c>
      <c r="U16861" s="5" t="s">
        <v>28</v>
      </c>
      <c r="V16861" s="5"/>
    </row>
    <row r="16862" spans="1:22" x14ac:dyDescent="0.25">
      <c r="A16862" s="5">
        <f>16855</f>
      </c>
      <c r="B16862" s="5" t="s">
        <v>16883</v>
      </c>
      <c r="C16862" s="5" t="s">
        <v>28</v>
      </c>
      <c r="D16862" s="5" t="s">
        <v>29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29</v>
      </c>
      <c r="T16862" s="5" t="s">
        <v>28</v>
      </c>
      <c r="U16862" s="5" t="s">
        <v>28</v>
      </c>
      <c r="V16862" s="5"/>
    </row>
    <row r="16863" spans="1:22" x14ac:dyDescent="0.25">
      <c r="A16863" s="5">
        <f>16856</f>
      </c>
      <c r="B16863" s="5" t="s">
        <v>16884</v>
      </c>
      <c r="C16863" s="5" t="s">
        <v>28</v>
      </c>
      <c r="D16863" s="5" t="s">
        <v>29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29</v>
      </c>
      <c r="T16863" s="5" t="s">
        <v>28</v>
      </c>
      <c r="U16863" s="5" t="s">
        <v>28</v>
      </c>
      <c r="V16863" s="5"/>
    </row>
    <row r="16864" spans="1:22" x14ac:dyDescent="0.25">
      <c r="A16864" s="5">
        <f>16857</f>
      </c>
      <c r="B16864" s="5" t="s">
        <v>16885</v>
      </c>
      <c r="C16864" s="5" t="s">
        <v>28</v>
      </c>
      <c r="D16864" s="5" t="s">
        <v>29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29</v>
      </c>
      <c r="T16864" s="5" t="s">
        <v>28</v>
      </c>
      <c r="U16864" s="5" t="s">
        <v>28</v>
      </c>
      <c r="V16864" s="5"/>
    </row>
    <row r="16865" spans="1:22" x14ac:dyDescent="0.25">
      <c r="A16865" s="5">
        <f>16858</f>
      </c>
      <c r="B16865" s="5" t="s">
        <v>16886</v>
      </c>
      <c r="C16865" s="5" t="s">
        <v>28</v>
      </c>
      <c r="D16865" s="5" t="s">
        <v>29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29</v>
      </c>
      <c r="T16865" s="5" t="s">
        <v>28</v>
      </c>
      <c r="U16865" s="5" t="s">
        <v>28</v>
      </c>
      <c r="V16865" s="5"/>
    </row>
    <row r="16866" spans="1:22" x14ac:dyDescent="0.25">
      <c r="A16866" s="5">
        <f>16859</f>
      </c>
      <c r="B16866" s="5" t="s">
        <v>16887</v>
      </c>
      <c r="C16866" s="5" t="s">
        <v>28</v>
      </c>
      <c r="D16866" s="5" t="s">
        <v>29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29</v>
      </c>
      <c r="T16866" s="5" t="s">
        <v>28</v>
      </c>
      <c r="U16866" s="5" t="s">
        <v>28</v>
      </c>
      <c r="V16866" s="5"/>
    </row>
    <row r="16867" spans="1:22" x14ac:dyDescent="0.25">
      <c r="A16867" s="5">
        <f>16860</f>
      </c>
      <c r="B16867" s="5" t="s">
        <v>16888</v>
      </c>
      <c r="C16867" s="5" t="s">
        <v>28</v>
      </c>
      <c r="D16867" s="5" t="s">
        <v>29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29</v>
      </c>
      <c r="T16867" s="5" t="s">
        <v>28</v>
      </c>
      <c r="U16867" s="5" t="s">
        <v>28</v>
      </c>
      <c r="V16867" s="5"/>
    </row>
    <row r="16868" spans="1:22" x14ac:dyDescent="0.25">
      <c r="A16868" s="5">
        <f>16861</f>
      </c>
      <c r="B16868" s="5" t="s">
        <v>16889</v>
      </c>
      <c r="C16868" s="5" t="s">
        <v>28</v>
      </c>
      <c r="D16868" s="5" t="s">
        <v>29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29</v>
      </c>
      <c r="T16868" s="5" t="s">
        <v>28</v>
      </c>
      <c r="U16868" s="5" t="s">
        <v>28</v>
      </c>
      <c r="V16868" s="5"/>
    </row>
    <row r="16869" spans="1:22" x14ac:dyDescent="0.25">
      <c r="A16869" s="5">
        <f>16862</f>
      </c>
      <c r="B16869" s="5" t="s">
        <v>16890</v>
      </c>
      <c r="C16869" s="5" t="s">
        <v>28</v>
      </c>
      <c r="D16869" s="5" t="s">
        <v>29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29</v>
      </c>
      <c r="T16869" s="5" t="s">
        <v>28</v>
      </c>
      <c r="U16869" s="5" t="s">
        <v>28</v>
      </c>
      <c r="V16869" s="5"/>
    </row>
    <row r="16870" spans="1:22" x14ac:dyDescent="0.25">
      <c r="A16870" s="5">
        <f>16863</f>
      </c>
      <c r="B16870" s="5" t="s">
        <v>16891</v>
      </c>
      <c r="C16870" s="5" t="s">
        <v>28</v>
      </c>
      <c r="D16870" s="5" t="s">
        <v>29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29</v>
      </c>
      <c r="T16870" s="5" t="s">
        <v>28</v>
      </c>
      <c r="U16870" s="5" t="s">
        <v>28</v>
      </c>
      <c r="V16870" s="5"/>
    </row>
    <row r="16871" spans="1:22" x14ac:dyDescent="0.25">
      <c r="A16871" s="5">
        <f>16864</f>
      </c>
      <c r="B16871" s="5" t="s">
        <v>16892</v>
      </c>
      <c r="C16871" s="5" t="s">
        <v>28</v>
      </c>
      <c r="D16871" s="5" t="s">
        <v>29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29</v>
      </c>
      <c r="T16871" s="5" t="s">
        <v>28</v>
      </c>
      <c r="U16871" s="5" t="s">
        <v>28</v>
      </c>
      <c r="V16871" s="5"/>
    </row>
    <row r="16872" spans="1:22" x14ac:dyDescent="0.25">
      <c r="A16872" s="5">
        <f>16865</f>
      </c>
      <c r="B16872" s="5" t="s">
        <v>16893</v>
      </c>
      <c r="C16872" s="5" t="s">
        <v>28</v>
      </c>
      <c r="D16872" s="5" t="s">
        <v>29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29</v>
      </c>
      <c r="T16872" s="5" t="s">
        <v>28</v>
      </c>
      <c r="U16872" s="5" t="s">
        <v>28</v>
      </c>
      <c r="V16872" s="5"/>
    </row>
    <row r="16873" spans="1:22" x14ac:dyDescent="0.25">
      <c r="A16873" s="5">
        <f>16866</f>
      </c>
      <c r="B16873" s="5" t="s">
        <v>16894</v>
      </c>
      <c r="C16873" s="5" t="s">
        <v>28</v>
      </c>
      <c r="D16873" s="5" t="s">
        <v>29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29</v>
      </c>
      <c r="T16873" s="5" t="s">
        <v>28</v>
      </c>
      <c r="U16873" s="5" t="s">
        <v>28</v>
      </c>
      <c r="V16873" s="5"/>
    </row>
    <row r="16874" spans="1:22" x14ac:dyDescent="0.25">
      <c r="A16874" s="5">
        <f>16867</f>
      </c>
      <c r="B16874" s="5" t="s">
        <v>16895</v>
      </c>
      <c r="C16874" s="5" t="s">
        <v>28</v>
      </c>
      <c r="D16874" s="5" t="s">
        <v>29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29</v>
      </c>
      <c r="T16874" s="5" t="s">
        <v>28</v>
      </c>
      <c r="U16874" s="5" t="s">
        <v>28</v>
      </c>
      <c r="V16874" s="5"/>
    </row>
    <row r="16875" spans="1:22" x14ac:dyDescent="0.25">
      <c r="A16875" s="5">
        <f>16868</f>
      </c>
      <c r="B16875" s="5" t="s">
        <v>16896</v>
      </c>
      <c r="C16875" s="5" t="s">
        <v>28</v>
      </c>
      <c r="D16875" s="5" t="s">
        <v>29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29</v>
      </c>
      <c r="T16875" s="5" t="s">
        <v>28</v>
      </c>
      <c r="U16875" s="5" t="s">
        <v>28</v>
      </c>
      <c r="V16875" s="5"/>
    </row>
    <row r="16876" spans="1:22" x14ac:dyDescent="0.25">
      <c r="A16876" s="5">
        <f>16869</f>
      </c>
      <c r="B16876" s="5" t="s">
        <v>16897</v>
      </c>
      <c r="C16876" s="5" t="s">
        <v>28</v>
      </c>
      <c r="D16876" s="5" t="s">
        <v>29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29</v>
      </c>
      <c r="T16876" s="5" t="s">
        <v>28</v>
      </c>
      <c r="U16876" s="5" t="s">
        <v>28</v>
      </c>
      <c r="V16876" s="5"/>
    </row>
    <row r="16877" spans="1:22" x14ac:dyDescent="0.25">
      <c r="A16877" s="5">
        <f>16870</f>
      </c>
      <c r="B16877" s="5" t="s">
        <v>16898</v>
      </c>
      <c r="C16877" s="5" t="s">
        <v>28</v>
      </c>
      <c r="D16877" s="5" t="s">
        <v>29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29</v>
      </c>
      <c r="T16877" s="5" t="s">
        <v>28</v>
      </c>
      <c r="U16877" s="5" t="s">
        <v>28</v>
      </c>
      <c r="V16877" s="5"/>
    </row>
    <row r="16878" spans="1:22" x14ac:dyDescent="0.25">
      <c r="A16878" s="5">
        <f>16871</f>
      </c>
      <c r="B16878" s="5" t="s">
        <v>16899</v>
      </c>
      <c r="C16878" s="5" t="s">
        <v>28</v>
      </c>
      <c r="D16878" s="5" t="s">
        <v>29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29</v>
      </c>
      <c r="T16878" s="5" t="s">
        <v>28</v>
      </c>
      <c r="U16878" s="5" t="s">
        <v>28</v>
      </c>
      <c r="V16878" s="5"/>
    </row>
    <row r="16879" spans="1:22" x14ac:dyDescent="0.25">
      <c r="A16879" s="5">
        <f>16872</f>
      </c>
      <c r="B16879" s="5" t="s">
        <v>16900</v>
      </c>
      <c r="C16879" s="5" t="s">
        <v>28</v>
      </c>
      <c r="D16879" s="5" t="s">
        <v>29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29</v>
      </c>
      <c r="T16879" s="5" t="s">
        <v>28</v>
      </c>
      <c r="U16879" s="5" t="s">
        <v>28</v>
      </c>
      <c r="V16879" s="5"/>
    </row>
    <row r="16880" spans="1:22" x14ac:dyDescent="0.25">
      <c r="A16880" s="5">
        <f>16873</f>
      </c>
      <c r="B16880" s="5" t="s">
        <v>16901</v>
      </c>
      <c r="C16880" s="5" t="s">
        <v>28</v>
      </c>
      <c r="D16880" s="5" t="s">
        <v>29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29</v>
      </c>
      <c r="T16880" s="5" t="s">
        <v>28</v>
      </c>
      <c r="U16880" s="5" t="s">
        <v>28</v>
      </c>
      <c r="V16880" s="5"/>
    </row>
    <row r="16881" spans="1:22" x14ac:dyDescent="0.25">
      <c r="A16881" s="5">
        <f>16874</f>
      </c>
      <c r="B16881" s="5" t="s">
        <v>16902</v>
      </c>
      <c r="C16881" s="5" t="s">
        <v>28</v>
      </c>
      <c r="D16881" s="5" t="s">
        <v>29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29</v>
      </c>
      <c r="T16881" s="5" t="s">
        <v>28</v>
      </c>
      <c r="U16881" s="5" t="s">
        <v>28</v>
      </c>
      <c r="V16881" s="5"/>
    </row>
    <row r="16882" spans="1:22" x14ac:dyDescent="0.25">
      <c r="A16882" s="5">
        <f>16875</f>
      </c>
      <c r="B16882" s="5" t="s">
        <v>16903</v>
      </c>
      <c r="C16882" s="5" t="s">
        <v>28</v>
      </c>
      <c r="D16882" s="5" t="s">
        <v>29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29</v>
      </c>
      <c r="T16882" s="5" t="s">
        <v>28</v>
      </c>
      <c r="U16882" s="5" t="s">
        <v>28</v>
      </c>
      <c r="V16882" s="5"/>
    </row>
    <row r="16883" spans="1:22" x14ac:dyDescent="0.25">
      <c r="A16883" s="5">
        <f>16876</f>
      </c>
      <c r="B16883" s="5" t="s">
        <v>16904</v>
      </c>
      <c r="C16883" s="5" t="s">
        <v>28</v>
      </c>
      <c r="D16883" s="5" t="s">
        <v>29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29</v>
      </c>
      <c r="T16883" s="5" t="s">
        <v>28</v>
      </c>
      <c r="U16883" s="5" t="s">
        <v>28</v>
      </c>
      <c r="V16883" s="5"/>
    </row>
    <row r="16884" spans="1:22" x14ac:dyDescent="0.25">
      <c r="A16884" s="5">
        <f>16877</f>
      </c>
      <c r="B16884" s="5" t="s">
        <v>16905</v>
      </c>
      <c r="C16884" s="5" t="s">
        <v>28</v>
      </c>
      <c r="D16884" s="5" t="s">
        <v>29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29</v>
      </c>
      <c r="T16884" s="5" t="s">
        <v>28</v>
      </c>
      <c r="U16884" s="5" t="s">
        <v>28</v>
      </c>
      <c r="V16884" s="5"/>
    </row>
    <row r="16885" spans="1:22" x14ac:dyDescent="0.25">
      <c r="A16885" s="5">
        <f>16878</f>
      </c>
      <c r="B16885" s="5" t="s">
        <v>16906</v>
      </c>
      <c r="C16885" s="5" t="s">
        <v>28</v>
      </c>
      <c r="D16885" s="5" t="s">
        <v>29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29</v>
      </c>
      <c r="T16885" s="5" t="s">
        <v>28</v>
      </c>
      <c r="U16885" s="5" t="s">
        <v>28</v>
      </c>
      <c r="V16885" s="5"/>
    </row>
    <row r="16886" spans="1:22" x14ac:dyDescent="0.25">
      <c r="A16886" s="5">
        <f>16879</f>
      </c>
      <c r="B16886" s="5" t="s">
        <v>16907</v>
      </c>
      <c r="C16886" s="5" t="s">
        <v>28</v>
      </c>
      <c r="D16886" s="5" t="s">
        <v>29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29</v>
      </c>
      <c r="T16886" s="5" t="s">
        <v>28</v>
      </c>
      <c r="U16886" s="5" t="s">
        <v>28</v>
      </c>
      <c r="V16886" s="5"/>
    </row>
    <row r="16887" spans="1:22" x14ac:dyDescent="0.25">
      <c r="A16887" s="5">
        <f>16880</f>
      </c>
      <c r="B16887" s="5" t="s">
        <v>16908</v>
      </c>
      <c r="C16887" s="5" t="s">
        <v>28</v>
      </c>
      <c r="D16887" s="5" t="s">
        <v>29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29</v>
      </c>
      <c r="T16887" s="5" t="s">
        <v>28</v>
      </c>
      <c r="U16887" s="5" t="s">
        <v>28</v>
      </c>
      <c r="V16887" s="5"/>
    </row>
    <row r="16888" spans="1:22" x14ac:dyDescent="0.25">
      <c r="A16888" s="5">
        <f>16881</f>
      </c>
      <c r="B16888" s="5" t="s">
        <v>16909</v>
      </c>
      <c r="C16888" s="5" t="s">
        <v>28</v>
      </c>
      <c r="D16888" s="5" t="s">
        <v>29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29</v>
      </c>
      <c r="T16888" s="5" t="s">
        <v>28</v>
      </c>
      <c r="U16888" s="5" t="s">
        <v>28</v>
      </c>
      <c r="V16888" s="5"/>
    </row>
    <row r="16889" spans="1:22" x14ac:dyDescent="0.25">
      <c r="A16889" s="5">
        <f>16882</f>
      </c>
      <c r="B16889" s="5" t="s">
        <v>16910</v>
      </c>
      <c r="C16889" s="5" t="s">
        <v>28</v>
      </c>
      <c r="D16889" s="5" t="s">
        <v>29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29</v>
      </c>
      <c r="T16889" s="5" t="s">
        <v>28</v>
      </c>
      <c r="U16889" s="5" t="s">
        <v>28</v>
      </c>
      <c r="V16889" s="5"/>
    </row>
    <row r="16890" spans="1:22" x14ac:dyDescent="0.25">
      <c r="A16890" s="5">
        <f>16883</f>
      </c>
      <c r="B16890" s="5" t="s">
        <v>16911</v>
      </c>
      <c r="C16890" s="5" t="s">
        <v>28</v>
      </c>
      <c r="D16890" s="5" t="s">
        <v>29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29</v>
      </c>
      <c r="T16890" s="5" t="s">
        <v>28</v>
      </c>
      <c r="U16890" s="5" t="s">
        <v>28</v>
      </c>
      <c r="V16890" s="5"/>
    </row>
    <row r="16891" spans="1:22" x14ac:dyDescent="0.25">
      <c r="A16891" s="5">
        <f>16884</f>
      </c>
      <c r="B16891" s="5" t="s">
        <v>16912</v>
      </c>
      <c r="C16891" s="5" t="s">
        <v>28</v>
      </c>
      <c r="D16891" s="5" t="s">
        <v>29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29</v>
      </c>
      <c r="T16891" s="5" t="s">
        <v>28</v>
      </c>
      <c r="U16891" s="5" t="s">
        <v>28</v>
      </c>
      <c r="V16891" s="5"/>
    </row>
    <row r="16892" spans="1:22" x14ac:dyDescent="0.25">
      <c r="A16892" s="5">
        <f>16885</f>
      </c>
      <c r="B16892" s="5" t="s">
        <v>16913</v>
      </c>
      <c r="C16892" s="5" t="s">
        <v>28</v>
      </c>
      <c r="D16892" s="5" t="s">
        <v>29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29</v>
      </c>
      <c r="T16892" s="5" t="s">
        <v>28</v>
      </c>
      <c r="U16892" s="5" t="s">
        <v>28</v>
      </c>
      <c r="V16892" s="5"/>
    </row>
    <row r="16893" spans="1:22" x14ac:dyDescent="0.25">
      <c r="A16893" s="5">
        <f>16886</f>
      </c>
      <c r="B16893" s="5" t="s">
        <v>16914</v>
      </c>
      <c r="C16893" s="5" t="s">
        <v>28</v>
      </c>
      <c r="D16893" s="5" t="s">
        <v>29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29</v>
      </c>
      <c r="T16893" s="5" t="s">
        <v>28</v>
      </c>
      <c r="U16893" s="5" t="s">
        <v>28</v>
      </c>
      <c r="V16893" s="5"/>
    </row>
    <row r="16894" spans="1:22" x14ac:dyDescent="0.25">
      <c r="A16894" s="5">
        <f>16887</f>
      </c>
      <c r="B16894" s="5" t="s">
        <v>16915</v>
      </c>
      <c r="C16894" s="5" t="s">
        <v>28</v>
      </c>
      <c r="D16894" s="5" t="s">
        <v>29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29</v>
      </c>
      <c r="T16894" s="5" t="s">
        <v>28</v>
      </c>
      <c r="U16894" s="5" t="s">
        <v>28</v>
      </c>
      <c r="V16894" s="5"/>
    </row>
    <row r="16895" spans="1:22" x14ac:dyDescent="0.25">
      <c r="A16895" s="5">
        <f>16888</f>
      </c>
      <c r="B16895" s="5" t="s">
        <v>16916</v>
      </c>
      <c r="C16895" s="5" t="s">
        <v>28</v>
      </c>
      <c r="D16895" s="5" t="s">
        <v>29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29</v>
      </c>
      <c r="T16895" s="5" t="s">
        <v>28</v>
      </c>
      <c r="U16895" s="5" t="s">
        <v>28</v>
      </c>
      <c r="V16895" s="5"/>
    </row>
    <row r="16896" spans="1:22" x14ac:dyDescent="0.25">
      <c r="A16896" s="5">
        <f>16889</f>
      </c>
      <c r="B16896" s="5" t="s">
        <v>16917</v>
      </c>
      <c r="C16896" s="5" t="s">
        <v>28</v>
      </c>
      <c r="D16896" s="5" t="s">
        <v>29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29</v>
      </c>
      <c r="T16896" s="5" t="s">
        <v>28</v>
      </c>
      <c r="U16896" s="5" t="s">
        <v>28</v>
      </c>
      <c r="V16896" s="5"/>
    </row>
    <row r="16897" spans="1:22" x14ac:dyDescent="0.25">
      <c r="A16897" s="5">
        <f>16890</f>
      </c>
      <c r="B16897" s="5" t="s">
        <v>16918</v>
      </c>
      <c r="C16897" s="5" t="s">
        <v>28</v>
      </c>
      <c r="D16897" s="5" t="s">
        <v>29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29</v>
      </c>
      <c r="T16897" s="5" t="s">
        <v>28</v>
      </c>
      <c r="U16897" s="5" t="s">
        <v>28</v>
      </c>
      <c r="V16897" s="5"/>
    </row>
    <row r="16898" spans="1:22" x14ac:dyDescent="0.25">
      <c r="A16898" s="5">
        <f>16891</f>
      </c>
      <c r="B16898" s="5" t="s">
        <v>16919</v>
      </c>
      <c r="C16898" s="5" t="s">
        <v>28</v>
      </c>
      <c r="D16898" s="5" t="s">
        <v>29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29</v>
      </c>
      <c r="T16898" s="5" t="s">
        <v>28</v>
      </c>
      <c r="U16898" s="5" t="s">
        <v>28</v>
      </c>
      <c r="V16898" s="5"/>
    </row>
    <row r="16899" spans="1:22" x14ac:dyDescent="0.25">
      <c r="A16899" s="5">
        <f>16892</f>
      </c>
      <c r="B16899" s="5" t="s">
        <v>16920</v>
      </c>
      <c r="C16899" s="5" t="s">
        <v>28</v>
      </c>
      <c r="D16899" s="5" t="s">
        <v>29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29</v>
      </c>
      <c r="T16899" s="5" t="s">
        <v>28</v>
      </c>
      <c r="U16899" s="5" t="s">
        <v>28</v>
      </c>
      <c r="V16899" s="5"/>
    </row>
    <row r="16900" spans="1:22" x14ac:dyDescent="0.25">
      <c r="A16900" s="5">
        <f>16893</f>
      </c>
      <c r="B16900" s="5" t="s">
        <v>16921</v>
      </c>
      <c r="C16900" s="5" t="s">
        <v>28</v>
      </c>
      <c r="D16900" s="5" t="s">
        <v>29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29</v>
      </c>
      <c r="T16900" s="5" t="s">
        <v>28</v>
      </c>
      <c r="U16900" s="5" t="s">
        <v>28</v>
      </c>
      <c r="V16900" s="5"/>
    </row>
    <row r="16901" spans="1:22" x14ac:dyDescent="0.25">
      <c r="A16901" s="5">
        <f>16894</f>
      </c>
      <c r="B16901" s="5" t="s">
        <v>16922</v>
      </c>
      <c r="C16901" s="5" t="s">
        <v>28</v>
      </c>
      <c r="D16901" s="5" t="s">
        <v>29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29</v>
      </c>
      <c r="T16901" s="5" t="s">
        <v>28</v>
      </c>
      <c r="U16901" s="5" t="s">
        <v>28</v>
      </c>
      <c r="V16901" s="5"/>
    </row>
    <row r="16902" spans="1:22" x14ac:dyDescent="0.25">
      <c r="A16902" s="5">
        <f>16895</f>
      </c>
      <c r="B16902" s="5" t="s">
        <v>16923</v>
      </c>
      <c r="C16902" s="5" t="s">
        <v>28</v>
      </c>
      <c r="D16902" s="5" t="s">
        <v>29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29</v>
      </c>
      <c r="T16902" s="5" t="s">
        <v>28</v>
      </c>
      <c r="U16902" s="5" t="s">
        <v>28</v>
      </c>
      <c r="V16902" s="5"/>
    </row>
    <row r="16903" spans="1:22" x14ac:dyDescent="0.25">
      <c r="A16903" s="5">
        <f>16896</f>
      </c>
      <c r="B16903" s="5" t="s">
        <v>16924</v>
      </c>
      <c r="C16903" s="5" t="s">
        <v>28</v>
      </c>
      <c r="D16903" s="5" t="s">
        <v>29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29</v>
      </c>
      <c r="T16903" s="5" t="s">
        <v>28</v>
      </c>
      <c r="U16903" s="5" t="s">
        <v>28</v>
      </c>
      <c r="V16903" s="5"/>
    </row>
    <row r="16904" spans="1:22" x14ac:dyDescent="0.25">
      <c r="A16904" s="5">
        <f>16897</f>
      </c>
      <c r="B16904" s="5" t="s">
        <v>16925</v>
      </c>
      <c r="C16904" s="5" t="s">
        <v>28</v>
      </c>
      <c r="D16904" s="5" t="s">
        <v>29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29</v>
      </c>
      <c r="T16904" s="5" t="s">
        <v>28</v>
      </c>
      <c r="U16904" s="5" t="s">
        <v>28</v>
      </c>
      <c r="V16904" s="5"/>
    </row>
    <row r="16905" spans="1:22" x14ac:dyDescent="0.25">
      <c r="A16905" s="5">
        <f>16898</f>
      </c>
      <c r="B16905" s="5" t="s">
        <v>16926</v>
      </c>
      <c r="C16905" s="5" t="s">
        <v>28</v>
      </c>
      <c r="D16905" s="5" t="s">
        <v>29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29</v>
      </c>
      <c r="T16905" s="5" t="s">
        <v>28</v>
      </c>
      <c r="U16905" s="5" t="s">
        <v>28</v>
      </c>
      <c r="V16905" s="5"/>
    </row>
    <row r="16906" spans="1:22" x14ac:dyDescent="0.25">
      <c r="A16906" s="5">
        <f>16899</f>
      </c>
      <c r="B16906" s="5" t="s">
        <v>16927</v>
      </c>
      <c r="C16906" s="5" t="s">
        <v>28</v>
      </c>
      <c r="D16906" s="5" t="s">
        <v>29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29</v>
      </c>
      <c r="T16906" s="5" t="s">
        <v>28</v>
      </c>
      <c r="U16906" s="5" t="s">
        <v>28</v>
      </c>
      <c r="V16906" s="5"/>
    </row>
    <row r="16907" spans="1:22" x14ac:dyDescent="0.25">
      <c r="A16907" s="5">
        <f>16900</f>
      </c>
      <c r="B16907" s="5" t="s">
        <v>16928</v>
      </c>
      <c r="C16907" s="5" t="s">
        <v>28</v>
      </c>
      <c r="D16907" s="5" t="s">
        <v>29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29</v>
      </c>
      <c r="T16907" s="5" t="s">
        <v>28</v>
      </c>
      <c r="U16907" s="5" t="s">
        <v>28</v>
      </c>
      <c r="V16907" s="5"/>
    </row>
    <row r="16908" spans="1:22" x14ac:dyDescent="0.25">
      <c r="A16908" s="5">
        <f>16901</f>
      </c>
      <c r="B16908" s="5" t="s">
        <v>16929</v>
      </c>
      <c r="C16908" s="5" t="s">
        <v>28</v>
      </c>
      <c r="D16908" s="5" t="s">
        <v>29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29</v>
      </c>
      <c r="T16908" s="5" t="s">
        <v>28</v>
      </c>
      <c r="U16908" s="5" t="s">
        <v>28</v>
      </c>
      <c r="V16908" s="5"/>
    </row>
    <row r="16909" spans="1:22" x14ac:dyDescent="0.25">
      <c r="A16909" s="5">
        <f>16902</f>
      </c>
      <c r="B16909" s="5" t="s">
        <v>16930</v>
      </c>
      <c r="C16909" s="5" t="s">
        <v>28</v>
      </c>
      <c r="D16909" s="5" t="s">
        <v>29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29</v>
      </c>
      <c r="T16909" s="5" t="s">
        <v>28</v>
      </c>
      <c r="U16909" s="5" t="s">
        <v>28</v>
      </c>
      <c r="V16909" s="5"/>
    </row>
    <row r="16910" spans="1:22" x14ac:dyDescent="0.25">
      <c r="A16910" s="5">
        <f>16903</f>
      </c>
      <c r="B16910" s="5" t="s">
        <v>16931</v>
      </c>
      <c r="C16910" s="5" t="s">
        <v>28</v>
      </c>
      <c r="D16910" s="5" t="s">
        <v>29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29</v>
      </c>
      <c r="T16910" s="5" t="s">
        <v>28</v>
      </c>
      <c r="U16910" s="5" t="s">
        <v>28</v>
      </c>
      <c r="V16910" s="5"/>
    </row>
    <row r="16911" spans="1:22" x14ac:dyDescent="0.25">
      <c r="A16911" s="5">
        <f>16904</f>
      </c>
      <c r="B16911" s="5" t="s">
        <v>16932</v>
      </c>
      <c r="C16911" s="5" t="s">
        <v>28</v>
      </c>
      <c r="D16911" s="5" t="s">
        <v>29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29</v>
      </c>
      <c r="T16911" s="5" t="s">
        <v>28</v>
      </c>
      <c r="U16911" s="5" t="s">
        <v>28</v>
      </c>
      <c r="V16911" s="5"/>
    </row>
    <row r="16912" spans="1:22" x14ac:dyDescent="0.25">
      <c r="A16912" s="5">
        <f>16905</f>
      </c>
      <c r="B16912" s="5" t="s">
        <v>16933</v>
      </c>
      <c r="C16912" s="5" t="s">
        <v>28</v>
      </c>
      <c r="D16912" s="5" t="s">
        <v>29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29</v>
      </c>
      <c r="T16912" s="5" t="s">
        <v>28</v>
      </c>
      <c r="U16912" s="5" t="s">
        <v>28</v>
      </c>
      <c r="V16912" s="5"/>
    </row>
    <row r="16913" spans="1:22" x14ac:dyDescent="0.25">
      <c r="A16913" s="5">
        <f>16906</f>
      </c>
      <c r="B16913" s="5" t="s">
        <v>16934</v>
      </c>
      <c r="C16913" s="5" t="s">
        <v>28</v>
      </c>
      <c r="D16913" s="5" t="s">
        <v>29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29</v>
      </c>
      <c r="T16913" s="5" t="s">
        <v>28</v>
      </c>
      <c r="U16913" s="5" t="s">
        <v>28</v>
      </c>
      <c r="V16913" s="5"/>
    </row>
    <row r="16914" spans="1:22" x14ac:dyDescent="0.25">
      <c r="A16914" s="5">
        <f>16907</f>
      </c>
      <c r="B16914" s="5" t="s">
        <v>16935</v>
      </c>
      <c r="C16914" s="5" t="s">
        <v>28</v>
      </c>
      <c r="D16914" s="5" t="s">
        <v>29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29</v>
      </c>
      <c r="T16914" s="5" t="s">
        <v>28</v>
      </c>
      <c r="U16914" s="5" t="s">
        <v>28</v>
      </c>
      <c r="V16914" s="5"/>
    </row>
    <row r="16915" spans="1:22" x14ac:dyDescent="0.25">
      <c r="A16915" s="5">
        <f>16908</f>
      </c>
      <c r="B16915" s="5" t="s">
        <v>16936</v>
      </c>
      <c r="C16915" s="5" t="s">
        <v>28</v>
      </c>
      <c r="D16915" s="5" t="s">
        <v>29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29</v>
      </c>
      <c r="T16915" s="5" t="s">
        <v>28</v>
      </c>
      <c r="U16915" s="5" t="s">
        <v>28</v>
      </c>
      <c r="V16915" s="5"/>
    </row>
    <row r="16916" spans="1:22" x14ac:dyDescent="0.25">
      <c r="A16916" s="5">
        <f>16909</f>
      </c>
      <c r="B16916" s="5" t="s">
        <v>16937</v>
      </c>
      <c r="C16916" s="5" t="s">
        <v>28</v>
      </c>
      <c r="D16916" s="5" t="s">
        <v>29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29</v>
      </c>
      <c r="T16916" s="5" t="s">
        <v>28</v>
      </c>
      <c r="U16916" s="5" t="s">
        <v>28</v>
      </c>
      <c r="V16916" s="5"/>
    </row>
    <row r="16917" spans="1:22" x14ac:dyDescent="0.25">
      <c r="A16917" s="5">
        <f>16910</f>
      </c>
      <c r="B16917" s="5" t="s">
        <v>16938</v>
      </c>
      <c r="C16917" s="5" t="s">
        <v>28</v>
      </c>
      <c r="D16917" s="5" t="s">
        <v>29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29</v>
      </c>
      <c r="T16917" s="5" t="s">
        <v>28</v>
      </c>
      <c r="U16917" s="5" t="s">
        <v>28</v>
      </c>
      <c r="V16917" s="5"/>
    </row>
    <row r="16918" spans="1:22" x14ac:dyDescent="0.25">
      <c r="A16918" s="5">
        <f>16911</f>
      </c>
      <c r="B16918" s="5" t="s">
        <v>16939</v>
      </c>
      <c r="C16918" s="5" t="s">
        <v>28</v>
      </c>
      <c r="D16918" s="5" t="s">
        <v>29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29</v>
      </c>
      <c r="T16918" s="5" t="s">
        <v>28</v>
      </c>
      <c r="U16918" s="5" t="s">
        <v>28</v>
      </c>
      <c r="V16918" s="5"/>
    </row>
    <row r="16919" spans="1:22" x14ac:dyDescent="0.25">
      <c r="A16919" s="5">
        <f>16912</f>
      </c>
      <c r="B16919" s="5" t="s">
        <v>16940</v>
      </c>
      <c r="C16919" s="5" t="s">
        <v>28</v>
      </c>
      <c r="D16919" s="5" t="s">
        <v>29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29</v>
      </c>
      <c r="T16919" s="5" t="s">
        <v>28</v>
      </c>
      <c r="U16919" s="5" t="s">
        <v>28</v>
      </c>
      <c r="V16919" s="5"/>
    </row>
    <row r="16920" spans="1:22" x14ac:dyDescent="0.25">
      <c r="A16920" s="5">
        <f>16913</f>
      </c>
      <c r="B16920" s="5" t="s">
        <v>16941</v>
      </c>
      <c r="C16920" s="5" t="s">
        <v>28</v>
      </c>
      <c r="D16920" s="5" t="s">
        <v>29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29</v>
      </c>
      <c r="T16920" s="5" t="s">
        <v>28</v>
      </c>
      <c r="U16920" s="5" t="s">
        <v>28</v>
      </c>
      <c r="V16920" s="5"/>
    </row>
    <row r="16921" spans="1:22" x14ac:dyDescent="0.25">
      <c r="A16921" s="5">
        <f>16914</f>
      </c>
      <c r="B16921" s="5" t="s">
        <v>16942</v>
      </c>
      <c r="C16921" s="5" t="s">
        <v>28</v>
      </c>
      <c r="D16921" s="5" t="s">
        <v>29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29</v>
      </c>
      <c r="T16921" s="5" t="s">
        <v>28</v>
      </c>
      <c r="U16921" s="5" t="s">
        <v>28</v>
      </c>
      <c r="V16921" s="5"/>
    </row>
    <row r="16922" spans="1:22" x14ac:dyDescent="0.25">
      <c r="A16922" s="5">
        <f>16915</f>
      </c>
      <c r="B16922" s="5" t="s">
        <v>16943</v>
      </c>
      <c r="C16922" s="5" t="s">
        <v>28</v>
      </c>
      <c r="D16922" s="5" t="s">
        <v>29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29</v>
      </c>
      <c r="T16922" s="5" t="s">
        <v>28</v>
      </c>
      <c r="U16922" s="5" t="s">
        <v>28</v>
      </c>
      <c r="V16922" s="5"/>
    </row>
    <row r="16923" spans="1:22" x14ac:dyDescent="0.25">
      <c r="A16923" s="5">
        <f>16916</f>
      </c>
      <c r="B16923" s="5" t="s">
        <v>16944</v>
      </c>
      <c r="C16923" s="5" t="s">
        <v>28</v>
      </c>
      <c r="D16923" s="5" t="s">
        <v>29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29</v>
      </c>
      <c r="T16923" s="5" t="s">
        <v>28</v>
      </c>
      <c r="U16923" s="5" t="s">
        <v>28</v>
      </c>
      <c r="V16923" s="5"/>
    </row>
    <row r="16924" spans="1:22" x14ac:dyDescent="0.25">
      <c r="A16924" s="5">
        <f>16917</f>
      </c>
      <c r="B16924" s="5" t="s">
        <v>16945</v>
      </c>
      <c r="C16924" s="5" t="s">
        <v>28</v>
      </c>
      <c r="D16924" s="5" t="s">
        <v>29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29</v>
      </c>
      <c r="T16924" s="5" t="s">
        <v>28</v>
      </c>
      <c r="U16924" s="5" t="s">
        <v>28</v>
      </c>
      <c r="V16924" s="5"/>
    </row>
    <row r="16925" spans="1:22" x14ac:dyDescent="0.25">
      <c r="A16925" s="5">
        <f>16918</f>
      </c>
      <c r="B16925" s="5" t="s">
        <v>16946</v>
      </c>
      <c r="C16925" s="5" t="s">
        <v>28</v>
      </c>
      <c r="D16925" s="5" t="s">
        <v>29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29</v>
      </c>
      <c r="T16925" s="5" t="s">
        <v>28</v>
      </c>
      <c r="U16925" s="5" t="s">
        <v>28</v>
      </c>
      <c r="V16925" s="5"/>
    </row>
    <row r="16926" spans="1:22" x14ac:dyDescent="0.25">
      <c r="A16926" s="5">
        <f>16919</f>
      </c>
      <c r="B16926" s="5" t="s">
        <v>16947</v>
      </c>
      <c r="C16926" s="5" t="s">
        <v>28</v>
      </c>
      <c r="D16926" s="5" t="s">
        <v>29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29</v>
      </c>
      <c r="T16926" s="5" t="s">
        <v>28</v>
      </c>
      <c r="U16926" s="5" t="s">
        <v>28</v>
      </c>
      <c r="V16926" s="5"/>
    </row>
    <row r="16927" spans="1:22" x14ac:dyDescent="0.25">
      <c r="A16927" s="5">
        <f>16920</f>
      </c>
      <c r="B16927" s="5" t="s">
        <v>16948</v>
      </c>
      <c r="C16927" s="5" t="s">
        <v>28</v>
      </c>
      <c r="D16927" s="5" t="s">
        <v>29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29</v>
      </c>
      <c r="T16927" s="5" t="s">
        <v>28</v>
      </c>
      <c r="U16927" s="5" t="s">
        <v>28</v>
      </c>
      <c r="V16927" s="5"/>
    </row>
    <row r="16928" spans="1:22" x14ac:dyDescent="0.25">
      <c r="A16928" s="5">
        <f>16921</f>
      </c>
      <c r="B16928" s="5" t="s">
        <v>16949</v>
      </c>
      <c r="C16928" s="5" t="s">
        <v>28</v>
      </c>
      <c r="D16928" s="5" t="s">
        <v>29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29</v>
      </c>
      <c r="T16928" s="5" t="s">
        <v>28</v>
      </c>
      <c r="U16928" s="5" t="s">
        <v>28</v>
      </c>
      <c r="V16928" s="5"/>
    </row>
    <row r="16929" spans="1:22" x14ac:dyDescent="0.25">
      <c r="A16929" s="5">
        <f>16922</f>
      </c>
      <c r="B16929" s="5" t="s">
        <v>16950</v>
      </c>
      <c r="C16929" s="5" t="s">
        <v>28</v>
      </c>
      <c r="D16929" s="5" t="s">
        <v>29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29</v>
      </c>
      <c r="T16929" s="5" t="s">
        <v>28</v>
      </c>
      <c r="U16929" s="5" t="s">
        <v>28</v>
      </c>
      <c r="V16929" s="5"/>
    </row>
    <row r="16930" spans="1:22" x14ac:dyDescent="0.25">
      <c r="A16930" s="5">
        <f>16923</f>
      </c>
      <c r="B16930" s="5" t="s">
        <v>16951</v>
      </c>
      <c r="C16930" s="5" t="s">
        <v>28</v>
      </c>
      <c r="D16930" s="5" t="s">
        <v>29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29</v>
      </c>
      <c r="T16930" s="5" t="s">
        <v>28</v>
      </c>
      <c r="U16930" s="5" t="s">
        <v>28</v>
      </c>
      <c r="V16930" s="5"/>
    </row>
    <row r="16931" spans="1:22" x14ac:dyDescent="0.25">
      <c r="A16931" s="5">
        <f>16924</f>
      </c>
      <c r="B16931" s="5" t="s">
        <v>16952</v>
      </c>
      <c r="C16931" s="5" t="s">
        <v>28</v>
      </c>
      <c r="D16931" s="5" t="s">
        <v>29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29</v>
      </c>
      <c r="T16931" s="5" t="s">
        <v>28</v>
      </c>
      <c r="U16931" s="5" t="s">
        <v>28</v>
      </c>
      <c r="V16931" s="5"/>
    </row>
    <row r="16932" spans="1:22" x14ac:dyDescent="0.25">
      <c r="A16932" s="5">
        <f>16925</f>
      </c>
      <c r="B16932" s="5" t="s">
        <v>16953</v>
      </c>
      <c r="C16932" s="5" t="s">
        <v>28</v>
      </c>
      <c r="D16932" s="5" t="s">
        <v>29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29</v>
      </c>
      <c r="T16932" s="5" t="s">
        <v>28</v>
      </c>
      <c r="U16932" s="5" t="s">
        <v>28</v>
      </c>
      <c r="V16932" s="5"/>
    </row>
    <row r="16933" spans="1:22" x14ac:dyDescent="0.25">
      <c r="A16933" s="5">
        <f>16926</f>
      </c>
      <c r="B16933" s="5" t="s">
        <v>16954</v>
      </c>
      <c r="C16933" s="5" t="s">
        <v>28</v>
      </c>
      <c r="D16933" s="5" t="s">
        <v>29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29</v>
      </c>
      <c r="T16933" s="5" t="s">
        <v>28</v>
      </c>
      <c r="U16933" s="5" t="s">
        <v>28</v>
      </c>
      <c r="V16933" s="5"/>
    </row>
    <row r="16934" spans="1:22" x14ac:dyDescent="0.25">
      <c r="A16934" s="5">
        <f>16927</f>
      </c>
      <c r="B16934" s="5" t="s">
        <v>16955</v>
      </c>
      <c r="C16934" s="5" t="s">
        <v>28</v>
      </c>
      <c r="D16934" s="5" t="s">
        <v>29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29</v>
      </c>
      <c r="T16934" s="5" t="s">
        <v>28</v>
      </c>
      <c r="U16934" s="5" t="s">
        <v>28</v>
      </c>
      <c r="V16934" s="5"/>
    </row>
    <row r="16935" spans="1:22" x14ac:dyDescent="0.25">
      <c r="A16935" s="5">
        <f>16928</f>
      </c>
      <c r="B16935" s="5" t="s">
        <v>16956</v>
      </c>
      <c r="C16935" s="5" t="s">
        <v>28</v>
      </c>
      <c r="D16935" s="5" t="s">
        <v>29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29</v>
      </c>
      <c r="T16935" s="5" t="s">
        <v>28</v>
      </c>
      <c r="U16935" s="5" t="s">
        <v>28</v>
      </c>
      <c r="V16935" s="5"/>
    </row>
    <row r="16936" spans="1:22" x14ac:dyDescent="0.25">
      <c r="A16936" s="5">
        <f>16929</f>
      </c>
      <c r="B16936" s="5" t="s">
        <v>16957</v>
      </c>
      <c r="C16936" s="5" t="s">
        <v>28</v>
      </c>
      <c r="D16936" s="5" t="s">
        <v>29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29</v>
      </c>
      <c r="T16936" s="5" t="s">
        <v>28</v>
      </c>
      <c r="U16936" s="5" t="s">
        <v>28</v>
      </c>
      <c r="V16936" s="5"/>
    </row>
    <row r="16937" spans="1:22" x14ac:dyDescent="0.25">
      <c r="A16937" s="5">
        <f>16930</f>
      </c>
      <c r="B16937" s="5" t="s">
        <v>16958</v>
      </c>
      <c r="C16937" s="5" t="s">
        <v>28</v>
      </c>
      <c r="D16937" s="5" t="s">
        <v>29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29</v>
      </c>
      <c r="T16937" s="5" t="s">
        <v>28</v>
      </c>
      <c r="U16937" s="5" t="s">
        <v>28</v>
      </c>
      <c r="V16937" s="5"/>
    </row>
    <row r="16938" spans="1:22" x14ac:dyDescent="0.25">
      <c r="A16938" s="5">
        <f>16931</f>
      </c>
      <c r="B16938" s="5" t="s">
        <v>16959</v>
      </c>
      <c r="C16938" s="5" t="s">
        <v>28</v>
      </c>
      <c r="D16938" s="5" t="s">
        <v>29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29</v>
      </c>
      <c r="T16938" s="5" t="s">
        <v>28</v>
      </c>
      <c r="U16938" s="5" t="s">
        <v>28</v>
      </c>
      <c r="V16938" s="5"/>
    </row>
    <row r="16939" spans="1:22" x14ac:dyDescent="0.25">
      <c r="A16939" s="5">
        <f>16932</f>
      </c>
      <c r="B16939" s="5" t="s">
        <v>16960</v>
      </c>
      <c r="C16939" s="5" t="s">
        <v>28</v>
      </c>
      <c r="D16939" s="5" t="s">
        <v>29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29</v>
      </c>
      <c r="T16939" s="5" t="s">
        <v>28</v>
      </c>
      <c r="U16939" s="5" t="s">
        <v>28</v>
      </c>
      <c r="V16939" s="5"/>
    </row>
    <row r="16940" spans="1:22" x14ac:dyDescent="0.25">
      <c r="A16940" s="5">
        <f>16933</f>
      </c>
      <c r="B16940" s="5" t="s">
        <v>16961</v>
      </c>
      <c r="C16940" s="5" t="s">
        <v>28</v>
      </c>
      <c r="D16940" s="5" t="s">
        <v>29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29</v>
      </c>
      <c r="T16940" s="5" t="s">
        <v>28</v>
      </c>
      <c r="U16940" s="5" t="s">
        <v>28</v>
      </c>
      <c r="V16940" s="5"/>
    </row>
    <row r="16941" spans="1:22" x14ac:dyDescent="0.25">
      <c r="A16941" s="5">
        <f>16934</f>
      </c>
      <c r="B16941" s="5" t="s">
        <v>16962</v>
      </c>
      <c r="C16941" s="5" t="s">
        <v>28</v>
      </c>
      <c r="D16941" s="5" t="s">
        <v>29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29</v>
      </c>
      <c r="T16941" s="5" t="s">
        <v>28</v>
      </c>
      <c r="U16941" s="5" t="s">
        <v>28</v>
      </c>
      <c r="V16941" s="5"/>
    </row>
    <row r="16942" spans="1:22" x14ac:dyDescent="0.25">
      <c r="A16942" s="5">
        <f>16935</f>
      </c>
      <c r="B16942" s="5" t="s">
        <v>16963</v>
      </c>
      <c r="C16942" s="5" t="s">
        <v>28</v>
      </c>
      <c r="D16942" s="5" t="s">
        <v>29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29</v>
      </c>
      <c r="T16942" s="5" t="s">
        <v>28</v>
      </c>
      <c r="U16942" s="5" t="s">
        <v>28</v>
      </c>
      <c r="V16942" s="5"/>
    </row>
    <row r="16943" spans="1:22" x14ac:dyDescent="0.25">
      <c r="A16943" s="5">
        <f>16936</f>
      </c>
      <c r="B16943" s="5" t="s">
        <v>16964</v>
      </c>
      <c r="C16943" s="5" t="s">
        <v>29</v>
      </c>
      <c r="D16943" s="5" t="s">
        <v>28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29</v>
      </c>
      <c r="T16943" s="5" t="s">
        <v>28</v>
      </c>
      <c r="U16943" s="5" t="s">
        <v>28</v>
      </c>
      <c r="V16943" s="5"/>
    </row>
    <row r="16944" spans="1:22" x14ac:dyDescent="0.25">
      <c r="A16944" s="5">
        <f>16937</f>
      </c>
      <c r="B16944" s="5" t="s">
        <v>16965</v>
      </c>
      <c r="C16944" s="5" t="s">
        <v>29</v>
      </c>
      <c r="D16944" s="5" t="s">
        <v>28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29</v>
      </c>
      <c r="T16944" s="5" t="s">
        <v>28</v>
      </c>
      <c r="U16944" s="5" t="s">
        <v>28</v>
      </c>
      <c r="V16944" s="5"/>
    </row>
    <row r="16945" spans="1:22" x14ac:dyDescent="0.25">
      <c r="A16945" s="5">
        <f>16938</f>
      </c>
      <c r="B16945" s="5" t="s">
        <v>16966</v>
      </c>
      <c r="C16945" s="5" t="s">
        <v>29</v>
      </c>
      <c r="D16945" s="5" t="s">
        <v>28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29</v>
      </c>
      <c r="T16945" s="5" t="s">
        <v>28</v>
      </c>
      <c r="U16945" s="5" t="s">
        <v>28</v>
      </c>
      <c r="V16945" s="5"/>
    </row>
    <row r="16946" spans="1:22" x14ac:dyDescent="0.25">
      <c r="A16946" s="5">
        <f>16939</f>
      </c>
      <c r="B16946" s="5" t="s">
        <v>16967</v>
      </c>
      <c r="C16946" s="5" t="s">
        <v>29</v>
      </c>
      <c r="D16946" s="5" t="s">
        <v>28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29</v>
      </c>
      <c r="T16946" s="5" t="s">
        <v>28</v>
      </c>
      <c r="U16946" s="5" t="s">
        <v>28</v>
      </c>
      <c r="V16946" s="5"/>
    </row>
    <row r="16947" spans="1:22" x14ac:dyDescent="0.25">
      <c r="A16947" s="5">
        <f>16940</f>
      </c>
      <c r="B16947" s="5" t="s">
        <v>16968</v>
      </c>
      <c r="C16947" s="5" t="s">
        <v>29</v>
      </c>
      <c r="D16947" s="5" t="s">
        <v>28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29</v>
      </c>
      <c r="T16947" s="5" t="s">
        <v>28</v>
      </c>
      <c r="U16947" s="5" t="s">
        <v>28</v>
      </c>
      <c r="V16947" s="5"/>
    </row>
    <row r="16948" spans="1:22" x14ac:dyDescent="0.25">
      <c r="A16948" s="5">
        <f>16941</f>
      </c>
      <c r="B16948" s="5" t="s">
        <v>16969</v>
      </c>
      <c r="C16948" s="5" t="s">
        <v>29</v>
      </c>
      <c r="D16948" s="5" t="s">
        <v>28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29</v>
      </c>
      <c r="T16948" s="5" t="s">
        <v>28</v>
      </c>
      <c r="U16948" s="5" t="s">
        <v>28</v>
      </c>
      <c r="V16948" s="5"/>
    </row>
    <row r="16949" spans="1:22" x14ac:dyDescent="0.25">
      <c r="A16949" s="5">
        <f>16942</f>
      </c>
      <c r="B16949" s="5" t="s">
        <v>16970</v>
      </c>
      <c r="C16949" s="5" t="s">
        <v>29</v>
      </c>
      <c r="D16949" s="5" t="s">
        <v>28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29</v>
      </c>
      <c r="T16949" s="5" t="s">
        <v>28</v>
      </c>
      <c r="U16949" s="5" t="s">
        <v>28</v>
      </c>
      <c r="V16949" s="5"/>
    </row>
    <row r="16950" spans="1:22" x14ac:dyDescent="0.25">
      <c r="A16950" s="5">
        <f>16943</f>
      </c>
      <c r="B16950" s="5" t="s">
        <v>16971</v>
      </c>
      <c r="C16950" s="5" t="s">
        <v>29</v>
      </c>
      <c r="D16950" s="5" t="s">
        <v>28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29</v>
      </c>
      <c r="T16950" s="5" t="s">
        <v>28</v>
      </c>
      <c r="U16950" s="5" t="s">
        <v>28</v>
      </c>
      <c r="V16950" s="5"/>
    </row>
    <row r="16951" spans="1:22" x14ac:dyDescent="0.25">
      <c r="A16951" s="5">
        <f>16944</f>
      </c>
      <c r="B16951" s="5" t="s">
        <v>16972</v>
      </c>
      <c r="C16951" s="5" t="s">
        <v>29</v>
      </c>
      <c r="D16951" s="5" t="s">
        <v>28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29</v>
      </c>
      <c r="T16951" s="5" t="s">
        <v>28</v>
      </c>
      <c r="U16951" s="5" t="s">
        <v>28</v>
      </c>
      <c r="V16951" s="5"/>
    </row>
    <row r="16952" spans="1:22" x14ac:dyDescent="0.25">
      <c r="A16952" s="5">
        <f>16945</f>
      </c>
      <c r="B16952" s="5" t="s">
        <v>16973</v>
      </c>
      <c r="C16952" s="5" t="s">
        <v>29</v>
      </c>
      <c r="D16952" s="5" t="s">
        <v>28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29</v>
      </c>
      <c r="T16952" s="5" t="s">
        <v>28</v>
      </c>
      <c r="U16952" s="5" t="s">
        <v>28</v>
      </c>
      <c r="V16952" s="5"/>
    </row>
    <row r="16953" spans="1:22" x14ac:dyDescent="0.25">
      <c r="A16953" s="5">
        <f>16946</f>
      </c>
      <c r="B16953" s="5" t="s">
        <v>16974</v>
      </c>
      <c r="C16953" s="5" t="s">
        <v>29</v>
      </c>
      <c r="D16953" s="5" t="s">
        <v>28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29</v>
      </c>
      <c r="T16953" s="5" t="s">
        <v>28</v>
      </c>
      <c r="U16953" s="5" t="s">
        <v>28</v>
      </c>
      <c r="V16953" s="5"/>
    </row>
    <row r="16954" spans="1:22" x14ac:dyDescent="0.25">
      <c r="A16954" s="5">
        <f>16947</f>
      </c>
      <c r="B16954" s="5" t="s">
        <v>16975</v>
      </c>
      <c r="C16954" s="5" t="s">
        <v>29</v>
      </c>
      <c r="D16954" s="5" t="s">
        <v>28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29</v>
      </c>
      <c r="T16954" s="5" t="s">
        <v>28</v>
      </c>
      <c r="U16954" s="5" t="s">
        <v>28</v>
      </c>
      <c r="V16954" s="5"/>
    </row>
    <row r="16955" spans="1:22" x14ac:dyDescent="0.25">
      <c r="A16955" s="5">
        <f>16948</f>
      </c>
      <c r="B16955" s="5" t="s">
        <v>16976</v>
      </c>
      <c r="C16955" s="5" t="s">
        <v>29</v>
      </c>
      <c r="D16955" s="5" t="s">
        <v>28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29</v>
      </c>
      <c r="T16955" s="5" t="s">
        <v>28</v>
      </c>
      <c r="U16955" s="5" t="s">
        <v>28</v>
      </c>
      <c r="V16955" s="5"/>
    </row>
    <row r="16956" spans="1:22" x14ac:dyDescent="0.25">
      <c r="A16956" s="5">
        <f>16949</f>
      </c>
      <c r="B16956" s="5" t="s">
        <v>16977</v>
      </c>
      <c r="C16956" s="5" t="s">
        <v>29</v>
      </c>
      <c r="D16956" s="5" t="s">
        <v>28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29</v>
      </c>
      <c r="T16956" s="5" t="s">
        <v>28</v>
      </c>
      <c r="U16956" s="5" t="s">
        <v>28</v>
      </c>
      <c r="V16956" s="5"/>
    </row>
    <row r="16957" spans="1:22" x14ac:dyDescent="0.25">
      <c r="A16957" s="5">
        <f>16950</f>
      </c>
      <c r="B16957" s="5" t="s">
        <v>16978</v>
      </c>
      <c r="C16957" s="5" t="s">
        <v>29</v>
      </c>
      <c r="D16957" s="5" t="s">
        <v>28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29</v>
      </c>
      <c r="T16957" s="5" t="s">
        <v>28</v>
      </c>
      <c r="U16957" s="5" t="s">
        <v>28</v>
      </c>
      <c r="V16957" s="5"/>
    </row>
    <row r="16958" spans="1:22" x14ac:dyDescent="0.25">
      <c r="A16958" s="5">
        <f>16951</f>
      </c>
      <c r="B16958" s="5" t="s">
        <v>16979</v>
      </c>
      <c r="C16958" s="5" t="s">
        <v>29</v>
      </c>
      <c r="D16958" s="5" t="s">
        <v>28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29</v>
      </c>
      <c r="T16958" s="5" t="s">
        <v>28</v>
      </c>
      <c r="U16958" s="5" t="s">
        <v>28</v>
      </c>
      <c r="V16958" s="5"/>
    </row>
    <row r="16959" spans="1:22" x14ac:dyDescent="0.25">
      <c r="A16959" s="5">
        <f>16952</f>
      </c>
      <c r="B16959" s="5" t="s">
        <v>16980</v>
      </c>
      <c r="C16959" s="5" t="s">
        <v>29</v>
      </c>
      <c r="D16959" s="5" t="s">
        <v>28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29</v>
      </c>
      <c r="T16959" s="5" t="s">
        <v>28</v>
      </c>
      <c r="U16959" s="5" t="s">
        <v>28</v>
      </c>
      <c r="V16959" s="5"/>
    </row>
    <row r="16960" spans="1:22" x14ac:dyDescent="0.25">
      <c r="A16960" s="5">
        <f>16953</f>
      </c>
      <c r="B16960" s="5" t="s">
        <v>16981</v>
      </c>
      <c r="C16960" s="5" t="s">
        <v>29</v>
      </c>
      <c r="D16960" s="5" t="s">
        <v>28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29</v>
      </c>
      <c r="T16960" s="5" t="s">
        <v>28</v>
      </c>
      <c r="U16960" s="5" t="s">
        <v>28</v>
      </c>
      <c r="V16960" s="5"/>
    </row>
    <row r="16961" spans="1:22" x14ac:dyDescent="0.25">
      <c r="A16961" s="5">
        <f>16954</f>
      </c>
      <c r="B16961" s="5" t="s">
        <v>16982</v>
      </c>
      <c r="C16961" s="5" t="s">
        <v>29</v>
      </c>
      <c r="D16961" s="5" t="s">
        <v>28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29</v>
      </c>
      <c r="T16961" s="5" t="s">
        <v>28</v>
      </c>
      <c r="U16961" s="5" t="s">
        <v>28</v>
      </c>
      <c r="V16961" s="5"/>
    </row>
    <row r="16962" spans="1:22" x14ac:dyDescent="0.25">
      <c r="A16962" s="5">
        <f>16955</f>
      </c>
      <c r="B16962" s="5" t="s">
        <v>16983</v>
      </c>
      <c r="C16962" s="5" t="s">
        <v>29</v>
      </c>
      <c r="D16962" s="5" t="s">
        <v>28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29</v>
      </c>
      <c r="T16962" s="5" t="s">
        <v>28</v>
      </c>
      <c r="U16962" s="5" t="s">
        <v>28</v>
      </c>
      <c r="V16962" s="5"/>
    </row>
    <row r="16963" spans="1:22" x14ac:dyDescent="0.25">
      <c r="A16963" s="5">
        <f>16956</f>
      </c>
      <c r="B16963" s="5" t="s">
        <v>16984</v>
      </c>
      <c r="C16963" s="5" t="s">
        <v>28</v>
      </c>
      <c r="D16963" s="5" t="s">
        <v>29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29</v>
      </c>
      <c r="T16963" s="5" t="s">
        <v>28</v>
      </c>
      <c r="U16963" s="5" t="s">
        <v>28</v>
      </c>
      <c r="V16963" s="5"/>
    </row>
    <row r="16964" spans="1:22" x14ac:dyDescent="0.25">
      <c r="A16964" s="5">
        <f>16957</f>
      </c>
      <c r="B16964" s="5" t="s">
        <v>16985</v>
      </c>
      <c r="C16964" s="5" t="s">
        <v>29</v>
      </c>
      <c r="D16964" s="5" t="s">
        <v>28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29</v>
      </c>
      <c r="T16964" s="5" t="s">
        <v>28</v>
      </c>
      <c r="U16964" s="5" t="s">
        <v>28</v>
      </c>
      <c r="V16964" s="5"/>
    </row>
    <row r="16965" spans="1:22" x14ac:dyDescent="0.25">
      <c r="A16965" s="5">
        <f>16958</f>
      </c>
      <c r="B16965" s="5" t="s">
        <v>16986</v>
      </c>
      <c r="C16965" s="5" t="s">
        <v>29</v>
      </c>
      <c r="D16965" s="5" t="s">
        <v>28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29</v>
      </c>
      <c r="T16965" s="5" t="s">
        <v>28</v>
      </c>
      <c r="U16965" s="5" t="s">
        <v>28</v>
      </c>
      <c r="V16965" s="5"/>
    </row>
    <row r="16966" spans="1:22" x14ac:dyDescent="0.25">
      <c r="A16966" s="5">
        <f>16959</f>
      </c>
      <c r="B16966" s="5" t="s">
        <v>16987</v>
      </c>
      <c r="C16966" s="5" t="s">
        <v>29</v>
      </c>
      <c r="D16966" s="5" t="s">
        <v>28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29</v>
      </c>
      <c r="T16966" s="5" t="s">
        <v>28</v>
      </c>
      <c r="U16966" s="5" t="s">
        <v>28</v>
      </c>
      <c r="V16966" s="5"/>
    </row>
    <row r="16967" spans="1:22" x14ac:dyDescent="0.25">
      <c r="A16967" s="5">
        <f>16960</f>
      </c>
      <c r="B16967" s="5" t="s">
        <v>16988</v>
      </c>
      <c r="C16967" s="5" t="s">
        <v>29</v>
      </c>
      <c r="D16967" s="5" t="s">
        <v>28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29</v>
      </c>
      <c r="T16967" s="5" t="s">
        <v>28</v>
      </c>
      <c r="U16967" s="5" t="s">
        <v>28</v>
      </c>
      <c r="V16967" s="5"/>
    </row>
    <row r="16968" spans="1:22" x14ac:dyDescent="0.25">
      <c r="A16968" s="5">
        <f>16961</f>
      </c>
      <c r="B16968" s="5" t="s">
        <v>16989</v>
      </c>
      <c r="C16968" s="5" t="s">
        <v>29</v>
      </c>
      <c r="D16968" s="5" t="s">
        <v>28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29</v>
      </c>
      <c r="T16968" s="5" t="s">
        <v>28</v>
      </c>
      <c r="U16968" s="5" t="s">
        <v>28</v>
      </c>
      <c r="V16968" s="5"/>
    </row>
    <row r="16969" spans="1:22" x14ac:dyDescent="0.25">
      <c r="A16969" s="5">
        <f>16962</f>
      </c>
      <c r="B16969" s="5" t="s">
        <v>16990</v>
      </c>
      <c r="C16969" s="5" t="s">
        <v>29</v>
      </c>
      <c r="D16969" s="5" t="s">
        <v>28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29</v>
      </c>
      <c r="T16969" s="5" t="s">
        <v>28</v>
      </c>
      <c r="U16969" s="5" t="s">
        <v>28</v>
      </c>
      <c r="V16969" s="5"/>
    </row>
    <row r="16970" spans="1:22" x14ac:dyDescent="0.25">
      <c r="A16970" s="5">
        <f>16963</f>
      </c>
      <c r="B16970" s="5" t="s">
        <v>16991</v>
      </c>
      <c r="C16970" s="5" t="s">
        <v>28</v>
      </c>
      <c r="D16970" s="5" t="s">
        <v>29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29</v>
      </c>
      <c r="T16970" s="5" t="s">
        <v>28</v>
      </c>
      <c r="U16970" s="5" t="s">
        <v>28</v>
      </c>
      <c r="V16970" s="5"/>
    </row>
    <row r="16971" spans="1:22" x14ac:dyDescent="0.25">
      <c r="A16971" s="5">
        <f>16964</f>
      </c>
      <c r="B16971" s="5" t="s">
        <v>16992</v>
      </c>
      <c r="C16971" s="5" t="s">
        <v>28</v>
      </c>
      <c r="D16971" s="5" t="s">
        <v>29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29</v>
      </c>
      <c r="T16971" s="5" t="s">
        <v>28</v>
      </c>
      <c r="U16971" s="5" t="s">
        <v>28</v>
      </c>
      <c r="V16971" s="5"/>
    </row>
    <row r="16972" spans="1:22" x14ac:dyDescent="0.25">
      <c r="A16972" s="5">
        <f>16965</f>
      </c>
      <c r="B16972" s="5" t="s">
        <v>16993</v>
      </c>
      <c r="C16972" s="5" t="s">
        <v>28</v>
      </c>
      <c r="D16972" s="5" t="s">
        <v>29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29</v>
      </c>
      <c r="T16972" s="5" t="s">
        <v>28</v>
      </c>
      <c r="U16972" s="5" t="s">
        <v>28</v>
      </c>
      <c r="V16972" s="5"/>
    </row>
    <row r="16973" spans="1:22" x14ac:dyDescent="0.25">
      <c r="A16973" s="5">
        <f>16966</f>
      </c>
      <c r="B16973" s="5" t="s">
        <v>16994</v>
      </c>
      <c r="C16973" s="5" t="s">
        <v>28</v>
      </c>
      <c r="D16973" s="5" t="s">
        <v>29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29</v>
      </c>
      <c r="T16973" s="5" t="s">
        <v>28</v>
      </c>
      <c r="U16973" s="5" t="s">
        <v>28</v>
      </c>
      <c r="V16973" s="5"/>
    </row>
    <row r="16974" spans="1:22" x14ac:dyDescent="0.25">
      <c r="A16974" s="5">
        <f>16967</f>
      </c>
      <c r="B16974" s="5" t="s">
        <v>16995</v>
      </c>
      <c r="C16974" s="5" t="s">
        <v>28</v>
      </c>
      <c r="D16974" s="5" t="s">
        <v>29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29</v>
      </c>
      <c r="T16974" s="5" t="s">
        <v>28</v>
      </c>
      <c r="U16974" s="5" t="s">
        <v>28</v>
      </c>
      <c r="V16974" s="5"/>
    </row>
    <row r="16975" spans="1:22" x14ac:dyDescent="0.25">
      <c r="A16975" s="5">
        <f>16968</f>
      </c>
      <c r="B16975" s="5" t="s">
        <v>16996</v>
      </c>
      <c r="C16975" s="5" t="s">
        <v>28</v>
      </c>
      <c r="D16975" s="5" t="s">
        <v>29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29</v>
      </c>
      <c r="T16975" s="5" t="s">
        <v>28</v>
      </c>
      <c r="U16975" s="5" t="s">
        <v>28</v>
      </c>
      <c r="V16975" s="5"/>
    </row>
    <row r="16976" spans="1:22" x14ac:dyDescent="0.25">
      <c r="A16976" s="5">
        <f>16969</f>
      </c>
      <c r="B16976" s="5" t="s">
        <v>16997</v>
      </c>
      <c r="C16976" s="5" t="s">
        <v>28</v>
      </c>
      <c r="D16976" s="5" t="s">
        <v>29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29</v>
      </c>
      <c r="T16976" s="5" t="s">
        <v>28</v>
      </c>
      <c r="U16976" s="5" t="s">
        <v>28</v>
      </c>
      <c r="V16976" s="5"/>
    </row>
    <row r="16977" spans="1:22" x14ac:dyDescent="0.25">
      <c r="A16977" s="5">
        <f>16970</f>
      </c>
      <c r="B16977" s="5" t="s">
        <v>16998</v>
      </c>
      <c r="C16977" s="5" t="s">
        <v>28</v>
      </c>
      <c r="D16977" s="5" t="s">
        <v>29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29</v>
      </c>
      <c r="T16977" s="5" t="s">
        <v>28</v>
      </c>
      <c r="U16977" s="5" t="s">
        <v>28</v>
      </c>
      <c r="V16977" s="5"/>
    </row>
    <row r="16978" spans="1:22" x14ac:dyDescent="0.25">
      <c r="A16978" s="5">
        <f>16971</f>
      </c>
      <c r="B16978" s="5" t="s">
        <v>16999</v>
      </c>
      <c r="C16978" s="5" t="s">
        <v>28</v>
      </c>
      <c r="D16978" s="5" t="s">
        <v>29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29</v>
      </c>
      <c r="T16978" s="5" t="s">
        <v>28</v>
      </c>
      <c r="U16978" s="5" t="s">
        <v>28</v>
      </c>
      <c r="V16978" s="5"/>
    </row>
    <row r="16979" spans="1:22" x14ac:dyDescent="0.25">
      <c r="A16979" s="5">
        <f>16972</f>
      </c>
      <c r="B16979" s="5" t="s">
        <v>17000</v>
      </c>
      <c r="C16979" s="5" t="s">
        <v>28</v>
      </c>
      <c r="D16979" s="5" t="s">
        <v>29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29</v>
      </c>
      <c r="T16979" s="5" t="s">
        <v>28</v>
      </c>
      <c r="U16979" s="5" t="s">
        <v>28</v>
      </c>
      <c r="V16979" s="5"/>
    </row>
    <row r="16980" spans="1:22" x14ac:dyDescent="0.25">
      <c r="A16980" s="5">
        <f>16973</f>
      </c>
      <c r="B16980" s="5" t="s">
        <v>17001</v>
      </c>
      <c r="C16980" s="5" t="s">
        <v>28</v>
      </c>
      <c r="D16980" s="5" t="s">
        <v>29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29</v>
      </c>
      <c r="T16980" s="5" t="s">
        <v>28</v>
      </c>
      <c r="U16980" s="5" t="s">
        <v>28</v>
      </c>
      <c r="V16980" s="5"/>
    </row>
    <row r="16981" spans="1:22" x14ac:dyDescent="0.25">
      <c r="A16981" s="5">
        <f>16974</f>
      </c>
      <c r="B16981" s="5" t="s">
        <v>17002</v>
      </c>
      <c r="C16981" s="5" t="s">
        <v>28</v>
      </c>
      <c r="D16981" s="5" t="s">
        <v>29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29</v>
      </c>
      <c r="T16981" s="5" t="s">
        <v>28</v>
      </c>
      <c r="U16981" s="5" t="s">
        <v>28</v>
      </c>
      <c r="V16981" s="5"/>
    </row>
    <row r="16982" spans="1:22" x14ac:dyDescent="0.25">
      <c r="A16982" s="5">
        <f>16975</f>
      </c>
      <c r="B16982" s="5" t="s">
        <v>17003</v>
      </c>
      <c r="C16982" s="5" t="s">
        <v>28</v>
      </c>
      <c r="D16982" s="5" t="s">
        <v>29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29</v>
      </c>
      <c r="T16982" s="5" t="s">
        <v>28</v>
      </c>
      <c r="U16982" s="5" t="s">
        <v>28</v>
      </c>
      <c r="V16982" s="5"/>
    </row>
    <row r="16983" spans="1:22" x14ac:dyDescent="0.25">
      <c r="A16983" s="5">
        <f>16976</f>
      </c>
      <c r="B16983" s="5" t="s">
        <v>17004</v>
      </c>
      <c r="C16983" s="5" t="s">
        <v>28</v>
      </c>
      <c r="D16983" s="5" t="s">
        <v>29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29</v>
      </c>
      <c r="T16983" s="5" t="s">
        <v>28</v>
      </c>
      <c r="U16983" s="5" t="s">
        <v>28</v>
      </c>
      <c r="V16983" s="5"/>
    </row>
    <row r="16984" spans="1:22" x14ac:dyDescent="0.25">
      <c r="A16984" s="5">
        <f>16977</f>
      </c>
      <c r="B16984" s="5" t="s">
        <v>17005</v>
      </c>
      <c r="C16984" s="5" t="s">
        <v>28</v>
      </c>
      <c r="D16984" s="5" t="s">
        <v>29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29</v>
      </c>
      <c r="T16984" s="5" t="s">
        <v>28</v>
      </c>
      <c r="U16984" s="5" t="s">
        <v>28</v>
      </c>
      <c r="V16984" s="5"/>
    </row>
    <row r="16985" spans="1:22" x14ac:dyDescent="0.25">
      <c r="A16985" s="5">
        <f>16978</f>
      </c>
      <c r="B16985" s="5" t="s">
        <v>17006</v>
      </c>
      <c r="C16985" s="5" t="s">
        <v>28</v>
      </c>
      <c r="D16985" s="5" t="s">
        <v>29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29</v>
      </c>
      <c r="T16985" s="5" t="s">
        <v>28</v>
      </c>
      <c r="U16985" s="5" t="s">
        <v>28</v>
      </c>
      <c r="V16985" s="5"/>
    </row>
    <row r="16986" spans="1:22" x14ac:dyDescent="0.25">
      <c r="A16986" s="5">
        <f>16979</f>
      </c>
      <c r="B16986" s="5" t="s">
        <v>17007</v>
      </c>
      <c r="C16986" s="5" t="s">
        <v>28</v>
      </c>
      <c r="D16986" s="5" t="s">
        <v>29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29</v>
      </c>
      <c r="T16986" s="5" t="s">
        <v>28</v>
      </c>
      <c r="U16986" s="5" t="s">
        <v>28</v>
      </c>
      <c r="V16986" s="5"/>
    </row>
    <row r="16987" spans="1:22" x14ac:dyDescent="0.25">
      <c r="A16987" s="5">
        <f>16980</f>
      </c>
      <c r="B16987" s="5" t="s">
        <v>17008</v>
      </c>
      <c r="C16987" s="5" t="s">
        <v>28</v>
      </c>
      <c r="D16987" s="5" t="s">
        <v>29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29</v>
      </c>
      <c r="T16987" s="5" t="s">
        <v>28</v>
      </c>
      <c r="U16987" s="5" t="s">
        <v>28</v>
      </c>
      <c r="V16987" s="5"/>
    </row>
    <row r="16988" spans="1:22" x14ac:dyDescent="0.25">
      <c r="A16988" s="5">
        <f>16981</f>
      </c>
      <c r="B16988" s="5" t="s">
        <v>17009</v>
      </c>
      <c r="C16988" s="5" t="s">
        <v>28</v>
      </c>
      <c r="D16988" s="5" t="s">
        <v>29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29</v>
      </c>
      <c r="T16988" s="5" t="s">
        <v>28</v>
      </c>
      <c r="U16988" s="5" t="s">
        <v>28</v>
      </c>
      <c r="V16988" s="5"/>
    </row>
    <row r="16989" spans="1:22" x14ac:dyDescent="0.25">
      <c r="A16989" s="5">
        <f>16982</f>
      </c>
      <c r="B16989" s="5" t="s">
        <v>17010</v>
      </c>
      <c r="C16989" s="5" t="s">
        <v>28</v>
      </c>
      <c r="D16989" s="5" t="s">
        <v>29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29</v>
      </c>
      <c r="T16989" s="5" t="s">
        <v>28</v>
      </c>
      <c r="U16989" s="5" t="s">
        <v>28</v>
      </c>
      <c r="V16989" s="5"/>
    </row>
    <row r="16990" spans="1:22" x14ac:dyDescent="0.25">
      <c r="A16990" s="5">
        <f>16983</f>
      </c>
      <c r="B16990" s="5" t="s">
        <v>17011</v>
      </c>
      <c r="C16990" s="5" t="s">
        <v>28</v>
      </c>
      <c r="D16990" s="5" t="s">
        <v>29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29</v>
      </c>
      <c r="T16990" s="5" t="s">
        <v>28</v>
      </c>
      <c r="U16990" s="5" t="s">
        <v>28</v>
      </c>
      <c r="V16990" s="5"/>
    </row>
    <row r="16991" spans="1:22" x14ac:dyDescent="0.25">
      <c r="A16991" s="5">
        <f>16984</f>
      </c>
      <c r="B16991" s="5" t="s">
        <v>17012</v>
      </c>
      <c r="C16991" s="5" t="s">
        <v>28</v>
      </c>
      <c r="D16991" s="5" t="s">
        <v>29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29</v>
      </c>
      <c r="T16991" s="5" t="s">
        <v>28</v>
      </c>
      <c r="U16991" s="5" t="s">
        <v>28</v>
      </c>
      <c r="V16991" s="5"/>
    </row>
    <row r="16992" spans="1:22" x14ac:dyDescent="0.25">
      <c r="A16992" s="5">
        <f>16985</f>
      </c>
      <c r="B16992" s="5" t="s">
        <v>17013</v>
      </c>
      <c r="C16992" s="5" t="s">
        <v>28</v>
      </c>
      <c r="D16992" s="5" t="s">
        <v>29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29</v>
      </c>
      <c r="T16992" s="5" t="s">
        <v>28</v>
      </c>
      <c r="U16992" s="5" t="s">
        <v>28</v>
      </c>
      <c r="V16992" s="5"/>
    </row>
    <row r="16993" spans="1:22" x14ac:dyDescent="0.25">
      <c r="A16993" s="5">
        <f>16986</f>
      </c>
      <c r="B16993" s="5" t="s">
        <v>17014</v>
      </c>
      <c r="C16993" s="5" t="s">
        <v>28</v>
      </c>
      <c r="D16993" s="5" t="s">
        <v>29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29</v>
      </c>
      <c r="T16993" s="5" t="s">
        <v>28</v>
      </c>
      <c r="U16993" s="5" t="s">
        <v>28</v>
      </c>
      <c r="V16993" s="5"/>
    </row>
    <row r="16994" spans="1:22" x14ac:dyDescent="0.25">
      <c r="A16994" s="5">
        <f>16987</f>
      </c>
      <c r="B16994" s="5" t="s">
        <v>17015</v>
      </c>
      <c r="C16994" s="5" t="s">
        <v>28</v>
      </c>
      <c r="D16994" s="5" t="s">
        <v>29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29</v>
      </c>
      <c r="T16994" s="5" t="s">
        <v>28</v>
      </c>
      <c r="U16994" s="5" t="s">
        <v>28</v>
      </c>
      <c r="V16994" s="5"/>
    </row>
    <row r="16995" spans="1:22" x14ac:dyDescent="0.25">
      <c r="A16995" s="5">
        <f>16988</f>
      </c>
      <c r="B16995" s="5" t="s">
        <v>17016</v>
      </c>
      <c r="C16995" s="5" t="s">
        <v>28</v>
      </c>
      <c r="D16995" s="5" t="s">
        <v>29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29</v>
      </c>
      <c r="T16995" s="5" t="s">
        <v>28</v>
      </c>
      <c r="U16995" s="5" t="s">
        <v>28</v>
      </c>
      <c r="V16995" s="5"/>
    </row>
    <row r="16996" spans="1:22" x14ac:dyDescent="0.25">
      <c r="A16996" s="5">
        <f>16989</f>
      </c>
      <c r="B16996" s="5" t="s">
        <v>17017</v>
      </c>
      <c r="C16996" s="5" t="s">
        <v>28</v>
      </c>
      <c r="D16996" s="5" t="s">
        <v>29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29</v>
      </c>
      <c r="T16996" s="5" t="s">
        <v>28</v>
      </c>
      <c r="U16996" s="5" t="s">
        <v>28</v>
      </c>
      <c r="V16996" s="5"/>
    </row>
    <row r="16997" spans="1:22" x14ac:dyDescent="0.25">
      <c r="A16997" s="5">
        <f>16990</f>
      </c>
      <c r="B16997" s="5" t="s">
        <v>17018</v>
      </c>
      <c r="C16997" s="5" t="s">
        <v>28</v>
      </c>
      <c r="D16997" s="5" t="s">
        <v>29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29</v>
      </c>
      <c r="T16997" s="5" t="s">
        <v>28</v>
      </c>
      <c r="U16997" s="5" t="s">
        <v>28</v>
      </c>
      <c r="V16997" s="5"/>
    </row>
    <row r="16998" spans="1:22" x14ac:dyDescent="0.25">
      <c r="A16998" s="5">
        <f>16991</f>
      </c>
      <c r="B16998" s="5" t="s">
        <v>17019</v>
      </c>
      <c r="C16998" s="5" t="s">
        <v>29</v>
      </c>
      <c r="D16998" s="5" t="s">
        <v>28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29</v>
      </c>
      <c r="T16998" s="5" t="s">
        <v>28</v>
      </c>
      <c r="U16998" s="5" t="s">
        <v>28</v>
      </c>
      <c r="V16998" s="5"/>
    </row>
    <row r="16999" spans="1:22" x14ac:dyDescent="0.25">
      <c r="A16999" s="5">
        <f>16992</f>
      </c>
      <c r="B16999" s="5" t="s">
        <v>17020</v>
      </c>
      <c r="C16999" s="5" t="s">
        <v>29</v>
      </c>
      <c r="D16999" s="5" t="s">
        <v>28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29</v>
      </c>
      <c r="T16999" s="5" t="s">
        <v>28</v>
      </c>
      <c r="U16999" s="5" t="s">
        <v>28</v>
      </c>
      <c r="V16999" s="5"/>
    </row>
    <row r="17000" spans="1:22" x14ac:dyDescent="0.25">
      <c r="A17000" s="5">
        <f>16993</f>
      </c>
      <c r="B17000" s="5" t="s">
        <v>17021</v>
      </c>
      <c r="C17000" s="5" t="s">
        <v>29</v>
      </c>
      <c r="D17000" s="5" t="s">
        <v>28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29</v>
      </c>
      <c r="T17000" s="5" t="s">
        <v>28</v>
      </c>
      <c r="U17000" s="5" t="s">
        <v>28</v>
      </c>
      <c r="V17000" s="5"/>
    </row>
    <row r="17001" spans="1:22" x14ac:dyDescent="0.25">
      <c r="A17001" s="5">
        <f>16994</f>
      </c>
      <c r="B17001" s="5" t="s">
        <v>17022</v>
      </c>
      <c r="C17001" s="5" t="s">
        <v>29</v>
      </c>
      <c r="D17001" s="5" t="s">
        <v>28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29</v>
      </c>
      <c r="T17001" s="5" t="s">
        <v>28</v>
      </c>
      <c r="U17001" s="5" t="s">
        <v>28</v>
      </c>
      <c r="V17001" s="5"/>
    </row>
    <row r="17002" spans="1:22" x14ac:dyDescent="0.25">
      <c r="A17002" s="5">
        <f>16995</f>
      </c>
      <c r="B17002" s="5" t="s">
        <v>17023</v>
      </c>
      <c r="C17002" s="5" t="s">
        <v>29</v>
      </c>
      <c r="D17002" s="5" t="s">
        <v>28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29</v>
      </c>
      <c r="T17002" s="5" t="s">
        <v>28</v>
      </c>
      <c r="U17002" s="5" t="s">
        <v>28</v>
      </c>
      <c r="V17002" s="5"/>
    </row>
    <row r="17003" spans="1:22" x14ac:dyDescent="0.25">
      <c r="A17003" s="5">
        <f>16996</f>
      </c>
      <c r="B17003" s="5" t="s">
        <v>17024</v>
      </c>
      <c r="C17003" s="5" t="s">
        <v>29</v>
      </c>
      <c r="D17003" s="5" t="s">
        <v>28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29</v>
      </c>
      <c r="T17003" s="5" t="s">
        <v>28</v>
      </c>
      <c r="U17003" s="5" t="s">
        <v>28</v>
      </c>
      <c r="V17003" s="5"/>
    </row>
    <row r="17004" spans="1:22" x14ac:dyDescent="0.25">
      <c r="A17004" s="5">
        <f>16997</f>
      </c>
      <c r="B17004" s="5" t="s">
        <v>17025</v>
      </c>
      <c r="C17004" s="5" t="s">
        <v>28</v>
      </c>
      <c r="D17004" s="5" t="s">
        <v>29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29</v>
      </c>
      <c r="T17004" s="5" t="s">
        <v>28</v>
      </c>
      <c r="U17004" s="5" t="s">
        <v>28</v>
      </c>
      <c r="V17004" s="5"/>
    </row>
    <row r="17005" spans="1:22" x14ac:dyDescent="0.25">
      <c r="A17005" s="5">
        <f>16998</f>
      </c>
      <c r="B17005" s="5" t="s">
        <v>17026</v>
      </c>
      <c r="C17005" s="5" t="s">
        <v>28</v>
      </c>
      <c r="D17005" s="5" t="s">
        <v>29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29</v>
      </c>
      <c r="T17005" s="5" t="s">
        <v>28</v>
      </c>
      <c r="U17005" s="5" t="s">
        <v>28</v>
      </c>
      <c r="V17005" s="5"/>
    </row>
    <row r="17006" spans="1:22" x14ac:dyDescent="0.25">
      <c r="A17006" s="5">
        <f>16999</f>
      </c>
      <c r="B17006" s="5" t="s">
        <v>17027</v>
      </c>
      <c r="C17006" s="5" t="s">
        <v>28</v>
      </c>
      <c r="D17006" s="5" t="s">
        <v>29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29</v>
      </c>
      <c r="T17006" s="5" t="s">
        <v>28</v>
      </c>
      <c r="U17006" s="5" t="s">
        <v>28</v>
      </c>
      <c r="V17006" s="5"/>
    </row>
    <row r="17007" spans="1:22" x14ac:dyDescent="0.25">
      <c r="A17007" s="5">
        <f>17000</f>
      </c>
      <c r="B17007" s="5" t="s">
        <v>17028</v>
      </c>
      <c r="C17007" s="5" t="s">
        <v>28</v>
      </c>
      <c r="D17007" s="5" t="s">
        <v>29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29</v>
      </c>
      <c r="T17007" s="5" t="s">
        <v>28</v>
      </c>
      <c r="U17007" s="5" t="s">
        <v>28</v>
      </c>
      <c r="V17007" s="5"/>
    </row>
    <row r="17008" spans="1:22" x14ac:dyDescent="0.25">
      <c r="A17008" s="5">
        <f>17001</f>
      </c>
      <c r="B17008" s="5" t="s">
        <v>17029</v>
      </c>
      <c r="C17008" s="5" t="s">
        <v>28</v>
      </c>
      <c r="D17008" s="5" t="s">
        <v>29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29</v>
      </c>
      <c r="T17008" s="5" t="s">
        <v>28</v>
      </c>
      <c r="U17008" s="5" t="s">
        <v>28</v>
      </c>
      <c r="V17008" s="5"/>
    </row>
    <row r="17009" spans="1:22" x14ac:dyDescent="0.25">
      <c r="A17009" s="5">
        <f>17002</f>
      </c>
      <c r="B17009" s="5" t="s">
        <v>17030</v>
      </c>
      <c r="C17009" s="5" t="s">
        <v>28</v>
      </c>
      <c r="D17009" s="5" t="s">
        <v>29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29</v>
      </c>
      <c r="T17009" s="5" t="s">
        <v>28</v>
      </c>
      <c r="U17009" s="5" t="s">
        <v>28</v>
      </c>
      <c r="V17009" s="5"/>
    </row>
    <row r="17010" spans="1:22" x14ac:dyDescent="0.25">
      <c r="A17010" s="5">
        <f>17003</f>
      </c>
      <c r="B17010" s="5" t="s">
        <v>17031</v>
      </c>
      <c r="C17010" s="5" t="s">
        <v>28</v>
      </c>
      <c r="D17010" s="5" t="s">
        <v>29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29</v>
      </c>
      <c r="T17010" s="5" t="s">
        <v>28</v>
      </c>
      <c r="U17010" s="5" t="s">
        <v>28</v>
      </c>
      <c r="V17010" s="5"/>
    </row>
    <row r="17011" spans="1:22" x14ac:dyDescent="0.25">
      <c r="A17011" s="5">
        <f>17004</f>
      </c>
      <c r="B17011" s="5" t="s">
        <v>17032</v>
      </c>
      <c r="C17011" s="5" t="s">
        <v>28</v>
      </c>
      <c r="D17011" s="5" t="s">
        <v>29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29</v>
      </c>
      <c r="T17011" s="5" t="s">
        <v>28</v>
      </c>
      <c r="U17011" s="5" t="s">
        <v>28</v>
      </c>
      <c r="V17011" s="5"/>
    </row>
    <row r="17012" spans="1:22" x14ac:dyDescent="0.25">
      <c r="A17012" s="5">
        <f>17005</f>
      </c>
      <c r="B17012" s="5" t="s">
        <v>17033</v>
      </c>
      <c r="C17012" s="5" t="s">
        <v>28</v>
      </c>
      <c r="D17012" s="5" t="s">
        <v>29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29</v>
      </c>
      <c r="T17012" s="5" t="s">
        <v>28</v>
      </c>
      <c r="U17012" s="5" t="s">
        <v>28</v>
      </c>
      <c r="V17012" s="5"/>
    </row>
    <row r="17013" spans="1:22" x14ac:dyDescent="0.25">
      <c r="A17013" s="5">
        <f>17006</f>
      </c>
      <c r="B17013" s="5" t="s">
        <v>17034</v>
      </c>
      <c r="C17013" s="5" t="s">
        <v>28</v>
      </c>
      <c r="D17013" s="5" t="s">
        <v>29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29</v>
      </c>
      <c r="T17013" s="5" t="s">
        <v>28</v>
      </c>
      <c r="U17013" s="5" t="s">
        <v>28</v>
      </c>
      <c r="V17013" s="5"/>
    </row>
    <row r="17014" spans="1:22" x14ac:dyDescent="0.25">
      <c r="A17014" s="5">
        <f>17007</f>
      </c>
      <c r="B17014" s="5" t="s">
        <v>17035</v>
      </c>
      <c r="C17014" s="5" t="s">
        <v>28</v>
      </c>
      <c r="D17014" s="5" t="s">
        <v>29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29</v>
      </c>
      <c r="T17014" s="5" t="s">
        <v>28</v>
      </c>
      <c r="U17014" s="5" t="s">
        <v>28</v>
      </c>
      <c r="V17014" s="5"/>
    </row>
    <row r="17015" spans="1:22" x14ac:dyDescent="0.25">
      <c r="A17015" s="5">
        <f>17008</f>
      </c>
      <c r="B17015" s="5" t="s">
        <v>17036</v>
      </c>
      <c r="C17015" s="5" t="s">
        <v>28</v>
      </c>
      <c r="D17015" s="5" t="s">
        <v>29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29</v>
      </c>
      <c r="T17015" s="5" t="s">
        <v>28</v>
      </c>
      <c r="U17015" s="5" t="s">
        <v>28</v>
      </c>
      <c r="V17015" s="5"/>
    </row>
    <row r="17016" spans="1:22" x14ac:dyDescent="0.25">
      <c r="A17016" s="5">
        <f>17009</f>
      </c>
      <c r="B17016" s="5" t="s">
        <v>17037</v>
      </c>
      <c r="C17016" s="5" t="s">
        <v>28</v>
      </c>
      <c r="D17016" s="5" t="s">
        <v>29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29</v>
      </c>
      <c r="T17016" s="5" t="s">
        <v>28</v>
      </c>
      <c r="U17016" s="5" t="s">
        <v>28</v>
      </c>
      <c r="V17016" s="5"/>
    </row>
    <row r="17017" spans="1:22" x14ac:dyDescent="0.25">
      <c r="A17017" s="5">
        <f>17010</f>
      </c>
      <c r="B17017" s="5" t="s">
        <v>17038</v>
      </c>
      <c r="C17017" s="5" t="s">
        <v>28</v>
      </c>
      <c r="D17017" s="5" t="s">
        <v>29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29</v>
      </c>
      <c r="T17017" s="5" t="s">
        <v>28</v>
      </c>
      <c r="U17017" s="5" t="s">
        <v>28</v>
      </c>
      <c r="V17017" s="5"/>
    </row>
    <row r="17018" spans="1:22" x14ac:dyDescent="0.25">
      <c r="A17018" s="5">
        <f>17011</f>
      </c>
      <c r="B17018" s="5" t="s">
        <v>17039</v>
      </c>
      <c r="C17018" s="5" t="s">
        <v>28</v>
      </c>
      <c r="D17018" s="5" t="s">
        <v>29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29</v>
      </c>
      <c r="T17018" s="5" t="s">
        <v>28</v>
      </c>
      <c r="U17018" s="5" t="s">
        <v>28</v>
      </c>
      <c r="V17018" s="5"/>
    </row>
    <row r="17019" spans="1:22" x14ac:dyDescent="0.25">
      <c r="A17019" s="5">
        <f>17012</f>
      </c>
      <c r="B17019" s="5" t="s">
        <v>17040</v>
      </c>
      <c r="C17019" s="5" t="s">
        <v>28</v>
      </c>
      <c r="D17019" s="5" t="s">
        <v>29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29</v>
      </c>
      <c r="T17019" s="5" t="s">
        <v>28</v>
      </c>
      <c r="U17019" s="5" t="s">
        <v>28</v>
      </c>
      <c r="V17019" s="5"/>
    </row>
    <row r="17020" spans="1:22" x14ac:dyDescent="0.25">
      <c r="A17020" s="5">
        <f>17013</f>
      </c>
      <c r="B17020" s="5" t="s">
        <v>17041</v>
      </c>
      <c r="C17020" s="5" t="s">
        <v>28</v>
      </c>
      <c r="D17020" s="5" t="s">
        <v>29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29</v>
      </c>
      <c r="T17020" s="5" t="s">
        <v>28</v>
      </c>
      <c r="U17020" s="5" t="s">
        <v>28</v>
      </c>
      <c r="V17020" s="5"/>
    </row>
    <row r="17021" spans="1:22" x14ac:dyDescent="0.25">
      <c r="A17021" s="5">
        <f>17014</f>
      </c>
      <c r="B17021" s="5" t="s">
        <v>17042</v>
      </c>
      <c r="C17021" s="5" t="s">
        <v>28</v>
      </c>
      <c r="D17021" s="5" t="s">
        <v>29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29</v>
      </c>
      <c r="T17021" s="5" t="s">
        <v>28</v>
      </c>
      <c r="U17021" s="5" t="s">
        <v>28</v>
      </c>
      <c r="V17021" s="5"/>
    </row>
    <row r="17022" spans="1:22" x14ac:dyDescent="0.25">
      <c r="A17022" s="5">
        <f>17015</f>
      </c>
      <c r="B17022" s="5" t="s">
        <v>17043</v>
      </c>
      <c r="C17022" s="5" t="s">
        <v>28</v>
      </c>
      <c r="D17022" s="5" t="s">
        <v>29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29</v>
      </c>
      <c r="T17022" s="5" t="s">
        <v>28</v>
      </c>
      <c r="U17022" s="5" t="s">
        <v>28</v>
      </c>
      <c r="V17022" s="5"/>
    </row>
    <row r="17023" spans="1:22" x14ac:dyDescent="0.25">
      <c r="A17023" s="5">
        <f>17016</f>
      </c>
      <c r="B17023" s="5" t="s">
        <v>17044</v>
      </c>
      <c r="C17023" s="5" t="s">
        <v>28</v>
      </c>
      <c r="D17023" s="5" t="s">
        <v>29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29</v>
      </c>
      <c r="T17023" s="5" t="s">
        <v>28</v>
      </c>
      <c r="U17023" s="5" t="s">
        <v>28</v>
      </c>
      <c r="V17023" s="5"/>
    </row>
    <row r="17024" spans="1:22" x14ac:dyDescent="0.25">
      <c r="A17024" s="5">
        <f>17017</f>
      </c>
      <c r="B17024" s="5" t="s">
        <v>17045</v>
      </c>
      <c r="C17024" s="5" t="s">
        <v>28</v>
      </c>
      <c r="D17024" s="5" t="s">
        <v>29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29</v>
      </c>
      <c r="T17024" s="5" t="s">
        <v>28</v>
      </c>
      <c r="U17024" s="5" t="s">
        <v>28</v>
      </c>
      <c r="V17024" s="5"/>
    </row>
    <row r="17025" spans="1:22" x14ac:dyDescent="0.25">
      <c r="A17025" s="5">
        <f>17018</f>
      </c>
      <c r="B17025" s="5" t="s">
        <v>17046</v>
      </c>
      <c r="C17025" s="5" t="s">
        <v>28</v>
      </c>
      <c r="D17025" s="5" t="s">
        <v>29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29</v>
      </c>
      <c r="T17025" s="5" t="s">
        <v>28</v>
      </c>
      <c r="U17025" s="5" t="s">
        <v>28</v>
      </c>
      <c r="V17025" s="5"/>
    </row>
    <row r="17026" spans="1:22" x14ac:dyDescent="0.25">
      <c r="A17026" s="5">
        <f>17019</f>
      </c>
      <c r="B17026" s="5" t="s">
        <v>17047</v>
      </c>
      <c r="C17026" s="5" t="s">
        <v>28</v>
      </c>
      <c r="D17026" s="5" t="s">
        <v>29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29</v>
      </c>
      <c r="T17026" s="5" t="s">
        <v>28</v>
      </c>
      <c r="U17026" s="5" t="s">
        <v>28</v>
      </c>
      <c r="V17026" s="5"/>
    </row>
    <row r="17027" spans="1:22" x14ac:dyDescent="0.25">
      <c r="A17027" s="5">
        <f>17020</f>
      </c>
      <c r="B17027" s="5" t="s">
        <v>17048</v>
      </c>
      <c r="C17027" s="5" t="s">
        <v>28</v>
      </c>
      <c r="D17027" s="5" t="s">
        <v>29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29</v>
      </c>
      <c r="T17027" s="5" t="s">
        <v>28</v>
      </c>
      <c r="U17027" s="5" t="s">
        <v>28</v>
      </c>
      <c r="V17027" s="5"/>
    </row>
    <row r="17028" spans="1:22" x14ac:dyDescent="0.25">
      <c r="A17028" s="5">
        <f>17021</f>
      </c>
      <c r="B17028" s="5" t="s">
        <v>17049</v>
      </c>
      <c r="C17028" s="5" t="s">
        <v>28</v>
      </c>
      <c r="D17028" s="5" t="s">
        <v>29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29</v>
      </c>
      <c r="T17028" s="5" t="s">
        <v>28</v>
      </c>
      <c r="U17028" s="5" t="s">
        <v>28</v>
      </c>
      <c r="V17028" s="5"/>
    </row>
    <row r="17029" spans="1:22" x14ac:dyDescent="0.25">
      <c r="A17029" s="5">
        <f>17022</f>
      </c>
      <c r="B17029" s="5" t="s">
        <v>17050</v>
      </c>
      <c r="C17029" s="5" t="s">
        <v>28</v>
      </c>
      <c r="D17029" s="5" t="s">
        <v>29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29</v>
      </c>
      <c r="T17029" s="5" t="s">
        <v>28</v>
      </c>
      <c r="U17029" s="5" t="s">
        <v>28</v>
      </c>
      <c r="V17029" s="5"/>
    </row>
    <row r="17030" spans="1:22" x14ac:dyDescent="0.25">
      <c r="A17030" s="5">
        <f>17023</f>
      </c>
      <c r="B17030" s="5" t="s">
        <v>17051</v>
      </c>
      <c r="C17030" s="5" t="s">
        <v>28</v>
      </c>
      <c r="D17030" s="5" t="s">
        <v>29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29</v>
      </c>
      <c r="T17030" s="5" t="s">
        <v>28</v>
      </c>
      <c r="U17030" s="5" t="s">
        <v>28</v>
      </c>
      <c r="V17030" s="5"/>
    </row>
    <row r="17031" spans="1:22" x14ac:dyDescent="0.25">
      <c r="A17031" s="5">
        <f>17024</f>
      </c>
      <c r="B17031" s="5" t="s">
        <v>17052</v>
      </c>
      <c r="C17031" s="5" t="s">
        <v>28</v>
      </c>
      <c r="D17031" s="5" t="s">
        <v>29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29</v>
      </c>
      <c r="T17031" s="5" t="s">
        <v>28</v>
      </c>
      <c r="U17031" s="5" t="s">
        <v>28</v>
      </c>
      <c r="V17031" s="5"/>
    </row>
    <row r="17032" spans="1:22" x14ac:dyDescent="0.25">
      <c r="A17032" s="5">
        <f>17025</f>
      </c>
      <c r="B17032" s="5" t="s">
        <v>17053</v>
      </c>
      <c r="C17032" s="5" t="s">
        <v>28</v>
      </c>
      <c r="D17032" s="5" t="s">
        <v>29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29</v>
      </c>
      <c r="T17032" s="5" t="s">
        <v>28</v>
      </c>
      <c r="U17032" s="5" t="s">
        <v>28</v>
      </c>
      <c r="V17032" s="5"/>
    </row>
    <row r="17033" spans="1:22" x14ac:dyDescent="0.25">
      <c r="A17033" s="5">
        <f>17026</f>
      </c>
      <c r="B17033" s="5" t="s">
        <v>17054</v>
      </c>
      <c r="C17033" s="5" t="s">
        <v>28</v>
      </c>
      <c r="D17033" s="5" t="s">
        <v>29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29</v>
      </c>
      <c r="T17033" s="5" t="s">
        <v>28</v>
      </c>
      <c r="U17033" s="5" t="s">
        <v>28</v>
      </c>
      <c r="V17033" s="5"/>
    </row>
    <row r="17034" spans="1:22" x14ac:dyDescent="0.25">
      <c r="A17034" s="5">
        <f>17027</f>
      </c>
      <c r="B17034" s="5" t="s">
        <v>17055</v>
      </c>
      <c r="C17034" s="5" t="s">
        <v>28</v>
      </c>
      <c r="D17034" s="5" t="s">
        <v>29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29</v>
      </c>
      <c r="T17034" s="5" t="s">
        <v>28</v>
      </c>
      <c r="U17034" s="5" t="s">
        <v>28</v>
      </c>
      <c r="V17034" s="5"/>
    </row>
    <row r="17035" spans="1:22" x14ac:dyDescent="0.25">
      <c r="A17035" s="5">
        <f>17028</f>
      </c>
      <c r="B17035" s="5" t="s">
        <v>17056</v>
      </c>
      <c r="C17035" s="5" t="s">
        <v>28</v>
      </c>
      <c r="D17035" s="5" t="s">
        <v>29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29</v>
      </c>
      <c r="T17035" s="5" t="s">
        <v>28</v>
      </c>
      <c r="U17035" s="5" t="s">
        <v>28</v>
      </c>
      <c r="V17035" s="5"/>
    </row>
    <row r="17036" spans="1:22" x14ac:dyDescent="0.25">
      <c r="A17036" s="5">
        <f>17029</f>
      </c>
      <c r="B17036" s="5" t="s">
        <v>17057</v>
      </c>
      <c r="C17036" s="5" t="s">
        <v>28</v>
      </c>
      <c r="D17036" s="5" t="s">
        <v>29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29</v>
      </c>
      <c r="T17036" s="5" t="s">
        <v>28</v>
      </c>
      <c r="U17036" s="5" t="s">
        <v>28</v>
      </c>
      <c r="V17036" s="5"/>
    </row>
    <row r="17037" spans="1:22" x14ac:dyDescent="0.25">
      <c r="A17037" s="5">
        <f>17030</f>
      </c>
      <c r="B17037" s="5" t="s">
        <v>17058</v>
      </c>
      <c r="C17037" s="5" t="s">
        <v>28</v>
      </c>
      <c r="D17037" s="5" t="s">
        <v>29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29</v>
      </c>
      <c r="T17037" s="5" t="s">
        <v>28</v>
      </c>
      <c r="U17037" s="5" t="s">
        <v>28</v>
      </c>
      <c r="V17037" s="5"/>
    </row>
    <row r="17038" spans="1:22" x14ac:dyDescent="0.25">
      <c r="A17038" s="5">
        <f>17031</f>
      </c>
      <c r="B17038" s="5" t="s">
        <v>17059</v>
      </c>
      <c r="C17038" s="5" t="s">
        <v>28</v>
      </c>
      <c r="D17038" s="5" t="s">
        <v>29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29</v>
      </c>
      <c r="T17038" s="5" t="s">
        <v>28</v>
      </c>
      <c r="U17038" s="5" t="s">
        <v>28</v>
      </c>
      <c r="V17038" s="5"/>
    </row>
    <row r="17039" spans="1:22" x14ac:dyDescent="0.25">
      <c r="A17039" s="5">
        <f>17032</f>
      </c>
      <c r="B17039" s="5" t="s">
        <v>17060</v>
      </c>
      <c r="C17039" s="5" t="s">
        <v>28</v>
      </c>
      <c r="D17039" s="5" t="s">
        <v>29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29</v>
      </c>
      <c r="T17039" s="5" t="s">
        <v>28</v>
      </c>
      <c r="U17039" s="5" t="s">
        <v>28</v>
      </c>
      <c r="V17039" s="5"/>
    </row>
    <row r="17040" spans="1:22" x14ac:dyDescent="0.25">
      <c r="A17040" s="5">
        <f>17033</f>
      </c>
      <c r="B17040" s="5" t="s">
        <v>17061</v>
      </c>
      <c r="C17040" s="5" t="s">
        <v>28</v>
      </c>
      <c r="D17040" s="5" t="s">
        <v>29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29</v>
      </c>
      <c r="T17040" s="5" t="s">
        <v>28</v>
      </c>
      <c r="U17040" s="5" t="s">
        <v>28</v>
      </c>
      <c r="V17040" s="5"/>
    </row>
    <row r="17041" spans="1:22" x14ac:dyDescent="0.25">
      <c r="A17041" s="5">
        <f>17034</f>
      </c>
      <c r="B17041" s="5" t="s">
        <v>17062</v>
      </c>
      <c r="C17041" s="5" t="s">
        <v>28</v>
      </c>
      <c r="D17041" s="5" t="s">
        <v>29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29</v>
      </c>
      <c r="T17041" s="5" t="s">
        <v>28</v>
      </c>
      <c r="U17041" s="5" t="s">
        <v>28</v>
      </c>
      <c r="V17041" s="5"/>
    </row>
    <row r="17042" spans="1:22" x14ac:dyDescent="0.25">
      <c r="A17042" s="5">
        <f>17035</f>
      </c>
      <c r="B17042" s="5" t="s">
        <v>17063</v>
      </c>
      <c r="C17042" s="5" t="s">
        <v>28</v>
      </c>
      <c r="D17042" s="5" t="s">
        <v>29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29</v>
      </c>
      <c r="T17042" s="5" t="s">
        <v>28</v>
      </c>
      <c r="U17042" s="5" t="s">
        <v>28</v>
      </c>
      <c r="V17042" s="5"/>
    </row>
    <row r="17043" spans="1:22" x14ac:dyDescent="0.25">
      <c r="A17043" s="5">
        <f>17036</f>
      </c>
      <c r="B17043" s="5" t="s">
        <v>17064</v>
      </c>
      <c r="C17043" s="5" t="s">
        <v>28</v>
      </c>
      <c r="D17043" s="5" t="s">
        <v>29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29</v>
      </c>
      <c r="T17043" s="5" t="s">
        <v>28</v>
      </c>
      <c r="U17043" s="5" t="s">
        <v>28</v>
      </c>
      <c r="V17043" s="5"/>
    </row>
    <row r="17044" spans="1:22" x14ac:dyDescent="0.25">
      <c r="A17044" s="5">
        <f>17037</f>
      </c>
      <c r="B17044" s="5" t="s">
        <v>17065</v>
      </c>
      <c r="C17044" s="5" t="s">
        <v>28</v>
      </c>
      <c r="D17044" s="5" t="s">
        <v>29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29</v>
      </c>
      <c r="T17044" s="5" t="s">
        <v>28</v>
      </c>
      <c r="U17044" s="5" t="s">
        <v>28</v>
      </c>
      <c r="V17044" s="5"/>
    </row>
    <row r="17045" spans="1:22" x14ac:dyDescent="0.25">
      <c r="A17045" s="5">
        <f>17038</f>
      </c>
      <c r="B17045" s="5" t="s">
        <v>17066</v>
      </c>
      <c r="C17045" s="5" t="s">
        <v>28</v>
      </c>
      <c r="D17045" s="5" t="s">
        <v>29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29</v>
      </c>
      <c r="T17045" s="5" t="s">
        <v>28</v>
      </c>
      <c r="U17045" s="5" t="s">
        <v>28</v>
      </c>
      <c r="V17045" s="5"/>
    </row>
    <row r="17046" spans="1:22" x14ac:dyDescent="0.25">
      <c r="A17046" s="5">
        <f>17039</f>
      </c>
      <c r="B17046" s="5" t="s">
        <v>17067</v>
      </c>
      <c r="C17046" s="5" t="s">
        <v>28</v>
      </c>
      <c r="D17046" s="5" t="s">
        <v>29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29</v>
      </c>
      <c r="T17046" s="5" t="s">
        <v>28</v>
      </c>
      <c r="U17046" s="5" t="s">
        <v>28</v>
      </c>
      <c r="V17046" s="5"/>
    </row>
    <row r="17047" spans="1:22" x14ac:dyDescent="0.25">
      <c r="A17047" s="5">
        <f>17040</f>
      </c>
      <c r="B17047" s="5" t="s">
        <v>17068</v>
      </c>
      <c r="C17047" s="5" t="s">
        <v>28</v>
      </c>
      <c r="D17047" s="5" t="s">
        <v>29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29</v>
      </c>
      <c r="T17047" s="5" t="s">
        <v>28</v>
      </c>
      <c r="U17047" s="5" t="s">
        <v>28</v>
      </c>
      <c r="V17047" s="5"/>
    </row>
    <row r="17048" spans="1:22" x14ac:dyDescent="0.25">
      <c r="A17048" s="5">
        <f>17041</f>
      </c>
      <c r="B17048" s="5" t="s">
        <v>17069</v>
      </c>
      <c r="C17048" s="5" t="s">
        <v>28</v>
      </c>
      <c r="D17048" s="5" t="s">
        <v>29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29</v>
      </c>
      <c r="T17048" s="5" t="s">
        <v>28</v>
      </c>
      <c r="U17048" s="5" t="s">
        <v>28</v>
      </c>
      <c r="V17048" s="5"/>
    </row>
    <row r="17049" spans="1:22" x14ac:dyDescent="0.25">
      <c r="A17049" s="5">
        <f>17042</f>
      </c>
      <c r="B17049" s="5" t="s">
        <v>17070</v>
      </c>
      <c r="C17049" s="5" t="s">
        <v>28</v>
      </c>
      <c r="D17049" s="5" t="s">
        <v>29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29</v>
      </c>
      <c r="T17049" s="5" t="s">
        <v>28</v>
      </c>
      <c r="U17049" s="5" t="s">
        <v>28</v>
      </c>
      <c r="V17049" s="5"/>
    </row>
    <row r="17050" spans="1:22" x14ac:dyDescent="0.25">
      <c r="A17050" s="5">
        <f>17043</f>
      </c>
      <c r="B17050" s="5" t="s">
        <v>17071</v>
      </c>
      <c r="C17050" s="5" t="s">
        <v>28</v>
      </c>
      <c r="D17050" s="5" t="s">
        <v>29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29</v>
      </c>
      <c r="T17050" s="5" t="s">
        <v>28</v>
      </c>
      <c r="U17050" s="5" t="s">
        <v>28</v>
      </c>
      <c r="V17050" s="5"/>
    </row>
    <row r="17051" spans="1:22" x14ac:dyDescent="0.25">
      <c r="A17051" s="5">
        <f>17044</f>
      </c>
      <c r="B17051" s="5" t="s">
        <v>17072</v>
      </c>
      <c r="C17051" s="5" t="s">
        <v>28</v>
      </c>
      <c r="D17051" s="5" t="s">
        <v>29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29</v>
      </c>
      <c r="T17051" s="5" t="s">
        <v>28</v>
      </c>
      <c r="U17051" s="5" t="s">
        <v>28</v>
      </c>
      <c r="V17051" s="5"/>
    </row>
    <row r="17052" spans="1:22" x14ac:dyDescent="0.25">
      <c r="A17052" s="5">
        <f>17045</f>
      </c>
      <c r="B17052" s="5" t="s">
        <v>17073</v>
      </c>
      <c r="C17052" s="5" t="s">
        <v>28</v>
      </c>
      <c r="D17052" s="5" t="s">
        <v>29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29</v>
      </c>
      <c r="T17052" s="5" t="s">
        <v>28</v>
      </c>
      <c r="U17052" s="5" t="s">
        <v>28</v>
      </c>
      <c r="V17052" s="5"/>
    </row>
    <row r="17053" spans="1:22" x14ac:dyDescent="0.25">
      <c r="A17053" s="5">
        <f>17046</f>
      </c>
      <c r="B17053" s="5" t="s">
        <v>17074</v>
      </c>
      <c r="C17053" s="5" t="s">
        <v>28</v>
      </c>
      <c r="D17053" s="5" t="s">
        <v>29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29</v>
      </c>
      <c r="T17053" s="5" t="s">
        <v>28</v>
      </c>
      <c r="U17053" s="5" t="s">
        <v>28</v>
      </c>
      <c r="V17053" s="5"/>
    </row>
    <row r="17054" spans="1:22" x14ac:dyDescent="0.25">
      <c r="A17054" s="5">
        <f>17047</f>
      </c>
      <c r="B17054" s="5" t="s">
        <v>17075</v>
      </c>
      <c r="C17054" s="5" t="s">
        <v>28</v>
      </c>
      <c r="D17054" s="5" t="s">
        <v>29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29</v>
      </c>
      <c r="T17054" s="5" t="s">
        <v>28</v>
      </c>
      <c r="U17054" s="5" t="s">
        <v>28</v>
      </c>
      <c r="V17054" s="5"/>
    </row>
    <row r="17055" spans="1:22" x14ac:dyDescent="0.25">
      <c r="A17055" s="5">
        <f>17048</f>
      </c>
      <c r="B17055" s="5" t="s">
        <v>17076</v>
      </c>
      <c r="C17055" s="5" t="s">
        <v>28</v>
      </c>
      <c r="D17055" s="5" t="s">
        <v>29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29</v>
      </c>
      <c r="T17055" s="5" t="s">
        <v>28</v>
      </c>
      <c r="U17055" s="5" t="s">
        <v>28</v>
      </c>
      <c r="V17055" s="5"/>
    </row>
    <row r="17056" spans="1:22" x14ac:dyDescent="0.25">
      <c r="A17056" s="5">
        <f>17049</f>
      </c>
      <c r="B17056" s="5" t="s">
        <v>17077</v>
      </c>
      <c r="C17056" s="5" t="s">
        <v>28</v>
      </c>
      <c r="D17056" s="5" t="s">
        <v>29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29</v>
      </c>
      <c r="T17056" s="5" t="s">
        <v>28</v>
      </c>
      <c r="U17056" s="5" t="s">
        <v>28</v>
      </c>
      <c r="V17056" s="5"/>
    </row>
    <row r="17057" spans="1:22" x14ac:dyDescent="0.25">
      <c r="A17057" s="5">
        <f>17050</f>
      </c>
      <c r="B17057" s="5" t="s">
        <v>17078</v>
      </c>
      <c r="C17057" s="5" t="s">
        <v>28</v>
      </c>
      <c r="D17057" s="5" t="s">
        <v>29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29</v>
      </c>
      <c r="T17057" s="5" t="s">
        <v>28</v>
      </c>
      <c r="U17057" s="5" t="s">
        <v>28</v>
      </c>
      <c r="V17057" s="5"/>
    </row>
    <row r="17058" spans="1:22" x14ac:dyDescent="0.25">
      <c r="A17058" s="5">
        <f>17051</f>
      </c>
      <c r="B17058" s="5" t="s">
        <v>17079</v>
      </c>
      <c r="C17058" s="5" t="s">
        <v>28</v>
      </c>
      <c r="D17058" s="5" t="s">
        <v>29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29</v>
      </c>
      <c r="T17058" s="5" t="s">
        <v>28</v>
      </c>
      <c r="U17058" s="5" t="s">
        <v>28</v>
      </c>
      <c r="V17058" s="5"/>
    </row>
    <row r="17059" spans="1:22" x14ac:dyDescent="0.25">
      <c r="A17059" s="5">
        <f>17052</f>
      </c>
      <c r="B17059" s="5" t="s">
        <v>17080</v>
      </c>
      <c r="C17059" s="5" t="s">
        <v>28</v>
      </c>
      <c r="D17059" s="5" t="s">
        <v>29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29</v>
      </c>
      <c r="T17059" s="5" t="s">
        <v>28</v>
      </c>
      <c r="U17059" s="5" t="s">
        <v>28</v>
      </c>
      <c r="V17059" s="5"/>
    </row>
    <row r="17060" spans="1:22" x14ac:dyDescent="0.25">
      <c r="A17060" s="5">
        <f>17053</f>
      </c>
      <c r="B17060" s="5" t="s">
        <v>17081</v>
      </c>
      <c r="C17060" s="5" t="s">
        <v>28</v>
      </c>
      <c r="D17060" s="5" t="s">
        <v>29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29</v>
      </c>
      <c r="T17060" s="5" t="s">
        <v>28</v>
      </c>
      <c r="U17060" s="5" t="s">
        <v>28</v>
      </c>
      <c r="V17060" s="5"/>
    </row>
    <row r="17061" spans="1:22" x14ac:dyDescent="0.25">
      <c r="A17061" s="5">
        <f>17054</f>
      </c>
      <c r="B17061" s="5" t="s">
        <v>17082</v>
      </c>
      <c r="C17061" s="5" t="s">
        <v>28</v>
      </c>
      <c r="D17061" s="5" t="s">
        <v>29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29</v>
      </c>
      <c r="T17061" s="5" t="s">
        <v>28</v>
      </c>
      <c r="U17061" s="5" t="s">
        <v>28</v>
      </c>
      <c r="V17061" s="5"/>
    </row>
    <row r="17062" spans="1:22" x14ac:dyDescent="0.25">
      <c r="A17062" s="5">
        <f>17055</f>
      </c>
      <c r="B17062" s="5" t="s">
        <v>17083</v>
      </c>
      <c r="C17062" s="5" t="s">
        <v>28</v>
      </c>
      <c r="D17062" s="5" t="s">
        <v>29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29</v>
      </c>
      <c r="T17062" s="5" t="s">
        <v>28</v>
      </c>
      <c r="U17062" s="5" t="s">
        <v>28</v>
      </c>
      <c r="V17062" s="5"/>
    </row>
    <row r="17063" spans="1:22" x14ac:dyDescent="0.25">
      <c r="A17063" s="5">
        <f>17056</f>
      </c>
      <c r="B17063" s="5" t="s">
        <v>17084</v>
      </c>
      <c r="C17063" s="5" t="s">
        <v>28</v>
      </c>
      <c r="D17063" s="5" t="s">
        <v>29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29</v>
      </c>
      <c r="T17063" s="5" t="s">
        <v>28</v>
      </c>
      <c r="U17063" s="5" t="s">
        <v>28</v>
      </c>
      <c r="V17063" s="5"/>
    </row>
    <row r="17064" spans="1:22" x14ac:dyDescent="0.25">
      <c r="A17064" s="5">
        <f>17057</f>
      </c>
      <c r="B17064" s="5" t="s">
        <v>17085</v>
      </c>
      <c r="C17064" s="5" t="s">
        <v>28</v>
      </c>
      <c r="D17064" s="5" t="s">
        <v>29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29</v>
      </c>
      <c r="T17064" s="5" t="s">
        <v>28</v>
      </c>
      <c r="U17064" s="5" t="s">
        <v>28</v>
      </c>
      <c r="V17064" s="5"/>
    </row>
    <row r="17065" spans="1:22" x14ac:dyDescent="0.25">
      <c r="A17065" s="5">
        <f>17058</f>
      </c>
      <c r="B17065" s="5" t="s">
        <v>17086</v>
      </c>
      <c r="C17065" s="5" t="s">
        <v>28</v>
      </c>
      <c r="D17065" s="5" t="s">
        <v>29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29</v>
      </c>
      <c r="T17065" s="5" t="s">
        <v>28</v>
      </c>
      <c r="U17065" s="5" t="s">
        <v>28</v>
      </c>
      <c r="V17065" s="5"/>
    </row>
    <row r="17066" spans="1:22" x14ac:dyDescent="0.25">
      <c r="A17066" s="5">
        <f>17059</f>
      </c>
      <c r="B17066" s="5" t="s">
        <v>17087</v>
      </c>
      <c r="C17066" s="5" t="s">
        <v>28</v>
      </c>
      <c r="D17066" s="5" t="s">
        <v>29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29</v>
      </c>
      <c r="T17066" s="5" t="s">
        <v>28</v>
      </c>
      <c r="U17066" s="5" t="s">
        <v>28</v>
      </c>
      <c r="V17066" s="5"/>
    </row>
    <row r="17067" spans="1:22" x14ac:dyDescent="0.25">
      <c r="A17067" s="5">
        <f>17060</f>
      </c>
      <c r="B17067" s="5" t="s">
        <v>17088</v>
      </c>
      <c r="C17067" s="5" t="s">
        <v>28</v>
      </c>
      <c r="D17067" s="5" t="s">
        <v>29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29</v>
      </c>
      <c r="T17067" s="5" t="s">
        <v>28</v>
      </c>
      <c r="U17067" s="5" t="s">
        <v>28</v>
      </c>
      <c r="V17067" s="5"/>
    </row>
    <row r="17068" spans="1:22" x14ac:dyDescent="0.25">
      <c r="A17068" s="5">
        <f>17061</f>
      </c>
      <c r="B17068" s="5" t="s">
        <v>17089</v>
      </c>
      <c r="C17068" s="5" t="s">
        <v>28</v>
      </c>
      <c r="D17068" s="5" t="s">
        <v>29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29</v>
      </c>
      <c r="T17068" s="5" t="s">
        <v>28</v>
      </c>
      <c r="U17068" s="5" t="s">
        <v>28</v>
      </c>
      <c r="V17068" s="5"/>
    </row>
    <row r="17069" spans="1:22" x14ac:dyDescent="0.25">
      <c r="A17069" s="5">
        <f>17062</f>
      </c>
      <c r="B17069" s="5" t="s">
        <v>17090</v>
      </c>
      <c r="C17069" s="5" t="s">
        <v>28</v>
      </c>
      <c r="D17069" s="5" t="s">
        <v>29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29</v>
      </c>
      <c r="T17069" s="5" t="s">
        <v>28</v>
      </c>
      <c r="U17069" s="5" t="s">
        <v>28</v>
      </c>
      <c r="V17069" s="5"/>
    </row>
    <row r="17070" spans="1:22" x14ac:dyDescent="0.25">
      <c r="A17070" s="5">
        <f>17063</f>
      </c>
      <c r="B17070" s="5" t="s">
        <v>17091</v>
      </c>
      <c r="C17070" s="5" t="s">
        <v>28</v>
      </c>
      <c r="D17070" s="5" t="s">
        <v>29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29</v>
      </c>
      <c r="T17070" s="5" t="s">
        <v>28</v>
      </c>
      <c r="U17070" s="5" t="s">
        <v>28</v>
      </c>
      <c r="V17070" s="5"/>
    </row>
    <row r="17071" spans="1:22" x14ac:dyDescent="0.25">
      <c r="A17071" s="5">
        <f>17064</f>
      </c>
      <c r="B17071" s="5" t="s">
        <v>17092</v>
      </c>
      <c r="C17071" s="5" t="s">
        <v>28</v>
      </c>
      <c r="D17071" s="5" t="s">
        <v>29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29</v>
      </c>
      <c r="T17071" s="5" t="s">
        <v>28</v>
      </c>
      <c r="U17071" s="5" t="s">
        <v>28</v>
      </c>
      <c r="V17071" s="5"/>
    </row>
    <row r="17072" spans="1:22" x14ac:dyDescent="0.25">
      <c r="A17072" s="5">
        <f>17065</f>
      </c>
      <c r="B17072" s="5" t="s">
        <v>17093</v>
      </c>
      <c r="C17072" s="5" t="s">
        <v>28</v>
      </c>
      <c r="D17072" s="5" t="s">
        <v>29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29</v>
      </c>
      <c r="T17072" s="5" t="s">
        <v>28</v>
      </c>
      <c r="U17072" s="5" t="s">
        <v>28</v>
      </c>
      <c r="V17072" s="5"/>
    </row>
    <row r="17073" spans="1:22" x14ac:dyDescent="0.25">
      <c r="A17073" s="5">
        <f>17066</f>
      </c>
      <c r="B17073" s="5" t="s">
        <v>17094</v>
      </c>
      <c r="C17073" s="5" t="s">
        <v>28</v>
      </c>
      <c r="D17073" s="5" t="s">
        <v>29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29</v>
      </c>
      <c r="T17073" s="5" t="s">
        <v>28</v>
      </c>
      <c r="U17073" s="5" t="s">
        <v>28</v>
      </c>
      <c r="V17073" s="5"/>
    </row>
    <row r="17074" spans="1:22" x14ac:dyDescent="0.25">
      <c r="A17074" s="5">
        <f>17067</f>
      </c>
      <c r="B17074" s="5" t="s">
        <v>17095</v>
      </c>
      <c r="C17074" s="5" t="s">
        <v>28</v>
      </c>
      <c r="D17074" s="5" t="s">
        <v>29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29</v>
      </c>
      <c r="T17074" s="5" t="s">
        <v>28</v>
      </c>
      <c r="U17074" s="5" t="s">
        <v>28</v>
      </c>
      <c r="V17074" s="5"/>
    </row>
    <row r="17075" spans="1:22" x14ac:dyDescent="0.25">
      <c r="A17075" s="5">
        <f>17068</f>
      </c>
      <c r="B17075" s="5" t="s">
        <v>17096</v>
      </c>
      <c r="C17075" s="5" t="s">
        <v>28</v>
      </c>
      <c r="D17075" s="5" t="s">
        <v>29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29</v>
      </c>
      <c r="T17075" s="5" t="s">
        <v>28</v>
      </c>
      <c r="U17075" s="5" t="s">
        <v>28</v>
      </c>
      <c r="V17075" s="5"/>
    </row>
    <row r="17076" spans="1:22" x14ac:dyDescent="0.25">
      <c r="A17076" s="5">
        <f>17069</f>
      </c>
      <c r="B17076" s="5" t="s">
        <v>17097</v>
      </c>
      <c r="C17076" s="5" t="s">
        <v>28</v>
      </c>
      <c r="D17076" s="5" t="s">
        <v>29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29</v>
      </c>
      <c r="T17076" s="5" t="s">
        <v>28</v>
      </c>
      <c r="U17076" s="5" t="s">
        <v>28</v>
      </c>
      <c r="V17076" s="5"/>
    </row>
    <row r="17077" spans="1:22" x14ac:dyDescent="0.25">
      <c r="A17077" s="5">
        <f>17070</f>
      </c>
      <c r="B17077" s="5" t="s">
        <v>17098</v>
      </c>
      <c r="C17077" s="5" t="s">
        <v>28</v>
      </c>
      <c r="D17077" s="5" t="s">
        <v>29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29</v>
      </c>
      <c r="T17077" s="5" t="s">
        <v>28</v>
      </c>
      <c r="U17077" s="5" t="s">
        <v>28</v>
      </c>
      <c r="V17077" s="5"/>
    </row>
    <row r="17078" spans="1:22" x14ac:dyDescent="0.25">
      <c r="A17078" s="5">
        <f>17071</f>
      </c>
      <c r="B17078" s="5" t="s">
        <v>17099</v>
      </c>
      <c r="C17078" s="5" t="s">
        <v>28</v>
      </c>
      <c r="D17078" s="5" t="s">
        <v>29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29</v>
      </c>
      <c r="T17078" s="5" t="s">
        <v>28</v>
      </c>
      <c r="U17078" s="5" t="s">
        <v>28</v>
      </c>
      <c r="V17078" s="5"/>
    </row>
    <row r="17079" spans="1:22" x14ac:dyDescent="0.25">
      <c r="A17079" s="5">
        <f>17072</f>
      </c>
      <c r="B17079" s="5" t="s">
        <v>17100</v>
      </c>
      <c r="C17079" s="5" t="s">
        <v>28</v>
      </c>
      <c r="D17079" s="5" t="s">
        <v>29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29</v>
      </c>
      <c r="T17079" s="5" t="s">
        <v>28</v>
      </c>
      <c r="U17079" s="5" t="s">
        <v>28</v>
      </c>
      <c r="V17079" s="5"/>
    </row>
    <row r="17080" spans="1:22" x14ac:dyDescent="0.25">
      <c r="A17080" s="5">
        <f>17073</f>
      </c>
      <c r="B17080" s="5" t="s">
        <v>17101</v>
      </c>
      <c r="C17080" s="5" t="s">
        <v>28</v>
      </c>
      <c r="D17080" s="5" t="s">
        <v>29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29</v>
      </c>
      <c r="T17080" s="5" t="s">
        <v>28</v>
      </c>
      <c r="U17080" s="5" t="s">
        <v>28</v>
      </c>
      <c r="V17080" s="5"/>
    </row>
    <row r="17081" spans="1:22" x14ac:dyDescent="0.25">
      <c r="A17081" s="5">
        <f>17074</f>
      </c>
      <c r="B17081" s="5" t="s">
        <v>17102</v>
      </c>
      <c r="C17081" s="5" t="s">
        <v>28</v>
      </c>
      <c r="D17081" s="5" t="s">
        <v>29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29</v>
      </c>
      <c r="T17081" s="5" t="s">
        <v>28</v>
      </c>
      <c r="U17081" s="5" t="s">
        <v>28</v>
      </c>
      <c r="V17081" s="5"/>
    </row>
    <row r="17082" spans="1:22" x14ac:dyDescent="0.25">
      <c r="A17082" s="5">
        <f>17075</f>
      </c>
      <c r="B17082" s="5" t="s">
        <v>17103</v>
      </c>
      <c r="C17082" s="5" t="s">
        <v>28</v>
      </c>
      <c r="D17082" s="5" t="s">
        <v>29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29</v>
      </c>
      <c r="T17082" s="5" t="s">
        <v>28</v>
      </c>
      <c r="U17082" s="5" t="s">
        <v>28</v>
      </c>
      <c r="V17082" s="5"/>
    </row>
    <row r="17083" spans="1:22" x14ac:dyDescent="0.25">
      <c r="A17083" s="5">
        <f>17076</f>
      </c>
      <c r="B17083" s="5" t="s">
        <v>17104</v>
      </c>
      <c r="C17083" s="5" t="s">
        <v>28</v>
      </c>
      <c r="D17083" s="5" t="s">
        <v>29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29</v>
      </c>
      <c r="T17083" s="5" t="s">
        <v>28</v>
      </c>
      <c r="U17083" s="5" t="s">
        <v>28</v>
      </c>
      <c r="V17083" s="5"/>
    </row>
    <row r="17084" spans="1:22" x14ac:dyDescent="0.25">
      <c r="A17084" s="5">
        <f>17077</f>
      </c>
      <c r="B17084" s="5" t="s">
        <v>17105</v>
      </c>
      <c r="C17084" s="5" t="s">
        <v>28</v>
      </c>
      <c r="D17084" s="5" t="s">
        <v>29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29</v>
      </c>
      <c r="T17084" s="5" t="s">
        <v>28</v>
      </c>
      <c r="U17084" s="5" t="s">
        <v>28</v>
      </c>
      <c r="V17084" s="5"/>
    </row>
    <row r="17085" spans="1:22" x14ac:dyDescent="0.25">
      <c r="A17085" s="5">
        <f>17078</f>
      </c>
      <c r="B17085" s="5" t="s">
        <v>17106</v>
      </c>
      <c r="C17085" s="5" t="s">
        <v>28</v>
      </c>
      <c r="D17085" s="5" t="s">
        <v>29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29</v>
      </c>
      <c r="T17085" s="5" t="s">
        <v>28</v>
      </c>
      <c r="U17085" s="5" t="s">
        <v>28</v>
      </c>
      <c r="V17085" s="5"/>
    </row>
    <row r="17086" spans="1:22" x14ac:dyDescent="0.25">
      <c r="A17086" s="5">
        <f>17079</f>
      </c>
      <c r="B17086" s="5" t="s">
        <v>17107</v>
      </c>
      <c r="C17086" s="5" t="s">
        <v>28</v>
      </c>
      <c r="D17086" s="5" t="s">
        <v>29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29</v>
      </c>
      <c r="T17086" s="5" t="s">
        <v>28</v>
      </c>
      <c r="U17086" s="5" t="s">
        <v>28</v>
      </c>
      <c r="V17086" s="5"/>
    </row>
    <row r="17087" spans="1:22" x14ac:dyDescent="0.25">
      <c r="A17087" s="5">
        <f>17080</f>
      </c>
      <c r="B17087" s="5" t="s">
        <v>17108</v>
      </c>
      <c r="C17087" s="5" t="s">
        <v>28</v>
      </c>
      <c r="D17087" s="5" t="s">
        <v>29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29</v>
      </c>
      <c r="T17087" s="5" t="s">
        <v>28</v>
      </c>
      <c r="U17087" s="5" t="s">
        <v>28</v>
      </c>
      <c r="V17087" s="5"/>
    </row>
    <row r="17088" spans="1:22" x14ac:dyDescent="0.25">
      <c r="A17088" s="5">
        <f>17081</f>
      </c>
      <c r="B17088" s="5" t="s">
        <v>17109</v>
      </c>
      <c r="C17088" s="5" t="s">
        <v>28</v>
      </c>
      <c r="D17088" s="5" t="s">
        <v>29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29</v>
      </c>
      <c r="T17088" s="5" t="s">
        <v>28</v>
      </c>
      <c r="U17088" s="5" t="s">
        <v>28</v>
      </c>
      <c r="V17088" s="5"/>
    </row>
    <row r="17089" spans="1:22" x14ac:dyDescent="0.25">
      <c r="A17089" s="5">
        <f>17082</f>
      </c>
      <c r="B17089" s="5" t="s">
        <v>17110</v>
      </c>
      <c r="C17089" s="5" t="s">
        <v>28</v>
      </c>
      <c r="D17089" s="5" t="s">
        <v>29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29</v>
      </c>
      <c r="T17089" s="5" t="s">
        <v>28</v>
      </c>
      <c r="U17089" s="5" t="s">
        <v>28</v>
      </c>
      <c r="V17089" s="5"/>
    </row>
    <row r="17090" spans="1:22" x14ac:dyDescent="0.25">
      <c r="A17090" s="5">
        <f>17083</f>
      </c>
      <c r="B17090" s="5" t="s">
        <v>17111</v>
      </c>
      <c r="C17090" s="5" t="s">
        <v>28</v>
      </c>
      <c r="D17090" s="5" t="s">
        <v>29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29</v>
      </c>
      <c r="T17090" s="5" t="s">
        <v>28</v>
      </c>
      <c r="U17090" s="5" t="s">
        <v>28</v>
      </c>
      <c r="V17090" s="5"/>
    </row>
    <row r="17091" spans="1:22" x14ac:dyDescent="0.25">
      <c r="A17091" s="5">
        <f>17084</f>
      </c>
      <c r="B17091" s="5" t="s">
        <v>17112</v>
      </c>
      <c r="C17091" s="5" t="s">
        <v>28</v>
      </c>
      <c r="D17091" s="5" t="s">
        <v>29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29</v>
      </c>
      <c r="T17091" s="5" t="s">
        <v>28</v>
      </c>
      <c r="U17091" s="5" t="s">
        <v>28</v>
      </c>
      <c r="V17091" s="5"/>
    </row>
    <row r="17092" spans="1:22" x14ac:dyDescent="0.25">
      <c r="A17092" s="5">
        <f>17085</f>
      </c>
      <c r="B17092" s="5" t="s">
        <v>17113</v>
      </c>
      <c r="C17092" s="5" t="s">
        <v>28</v>
      </c>
      <c r="D17092" s="5" t="s">
        <v>29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29</v>
      </c>
      <c r="T17092" s="5" t="s">
        <v>28</v>
      </c>
      <c r="U17092" s="5" t="s">
        <v>28</v>
      </c>
      <c r="V17092" s="5"/>
    </row>
    <row r="17093" spans="1:22" x14ac:dyDescent="0.25">
      <c r="A17093" s="5">
        <f>17086</f>
      </c>
      <c r="B17093" s="5" t="s">
        <v>17114</v>
      </c>
      <c r="C17093" s="5" t="s">
        <v>28</v>
      </c>
      <c r="D17093" s="5" t="s">
        <v>29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29</v>
      </c>
      <c r="T17093" s="5" t="s">
        <v>28</v>
      </c>
      <c r="U17093" s="5" t="s">
        <v>28</v>
      </c>
      <c r="V17093" s="5"/>
    </row>
    <row r="17094" spans="1:22" x14ac:dyDescent="0.25">
      <c r="A17094" s="5">
        <f>17087</f>
      </c>
      <c r="B17094" s="5" t="s">
        <v>17115</v>
      </c>
      <c r="C17094" s="5" t="s">
        <v>28</v>
      </c>
      <c r="D17094" s="5" t="s">
        <v>29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29</v>
      </c>
      <c r="T17094" s="5" t="s">
        <v>28</v>
      </c>
      <c r="U17094" s="5" t="s">
        <v>28</v>
      </c>
      <c r="V17094" s="5"/>
    </row>
    <row r="17095" spans="1:22" x14ac:dyDescent="0.25">
      <c r="A17095" s="5">
        <f>17088</f>
      </c>
      <c r="B17095" s="5" t="s">
        <v>17116</v>
      </c>
      <c r="C17095" s="5" t="s">
        <v>28</v>
      </c>
      <c r="D17095" s="5" t="s">
        <v>29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29</v>
      </c>
      <c r="T17095" s="5" t="s">
        <v>28</v>
      </c>
      <c r="U17095" s="5" t="s">
        <v>28</v>
      </c>
      <c r="V17095" s="5"/>
    </row>
    <row r="17096" spans="1:22" x14ac:dyDescent="0.25">
      <c r="A17096" s="5">
        <f>17089</f>
      </c>
      <c r="B17096" s="5" t="s">
        <v>17117</v>
      </c>
      <c r="C17096" s="5" t="s">
        <v>28</v>
      </c>
      <c r="D17096" s="5" t="s">
        <v>29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29</v>
      </c>
      <c r="T17096" s="5" t="s">
        <v>28</v>
      </c>
      <c r="U17096" s="5" t="s">
        <v>28</v>
      </c>
      <c r="V17096" s="5"/>
    </row>
    <row r="17097" spans="1:22" x14ac:dyDescent="0.25">
      <c r="A17097" s="5">
        <f>17090</f>
      </c>
      <c r="B17097" s="5" t="s">
        <v>17118</v>
      </c>
      <c r="C17097" s="5" t="s">
        <v>28</v>
      </c>
      <c r="D17097" s="5" t="s">
        <v>29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29</v>
      </c>
      <c r="T17097" s="5" t="s">
        <v>28</v>
      </c>
      <c r="U17097" s="5" t="s">
        <v>28</v>
      </c>
      <c r="V17097" s="5"/>
    </row>
    <row r="17098" spans="1:22" x14ac:dyDescent="0.25">
      <c r="A17098" s="5">
        <f>17091</f>
      </c>
      <c r="B17098" s="5" t="s">
        <v>17119</v>
      </c>
      <c r="C17098" s="5" t="s">
        <v>28</v>
      </c>
      <c r="D17098" s="5" t="s">
        <v>29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29</v>
      </c>
      <c r="T17098" s="5" t="s">
        <v>28</v>
      </c>
      <c r="U17098" s="5" t="s">
        <v>28</v>
      </c>
      <c r="V17098" s="5"/>
    </row>
    <row r="17099" spans="1:22" x14ac:dyDescent="0.25">
      <c r="A17099" s="5">
        <f>17092</f>
      </c>
      <c r="B17099" s="5" t="s">
        <v>17120</v>
      </c>
      <c r="C17099" s="5" t="s">
        <v>28</v>
      </c>
      <c r="D17099" s="5" t="s">
        <v>29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29</v>
      </c>
      <c r="T17099" s="5" t="s">
        <v>28</v>
      </c>
      <c r="U17099" s="5" t="s">
        <v>28</v>
      </c>
      <c r="V17099" s="5"/>
    </row>
    <row r="17100" spans="1:22" x14ac:dyDescent="0.25">
      <c r="A17100" s="5">
        <f>17093</f>
      </c>
      <c r="B17100" s="5" t="s">
        <v>17121</v>
      </c>
      <c r="C17100" s="5" t="s">
        <v>28</v>
      </c>
      <c r="D17100" s="5" t="s">
        <v>29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29</v>
      </c>
      <c r="T17100" s="5" t="s">
        <v>28</v>
      </c>
      <c r="U17100" s="5" t="s">
        <v>28</v>
      </c>
      <c r="V17100" s="5"/>
    </row>
    <row r="17101" spans="1:22" x14ac:dyDescent="0.25">
      <c r="A17101" s="5">
        <f>17094</f>
      </c>
      <c r="B17101" s="5" t="s">
        <v>17122</v>
      </c>
      <c r="C17101" s="5" t="s">
        <v>28</v>
      </c>
      <c r="D17101" s="5" t="s">
        <v>29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29</v>
      </c>
      <c r="T17101" s="5" t="s">
        <v>28</v>
      </c>
      <c r="U17101" s="5" t="s">
        <v>28</v>
      </c>
      <c r="V17101" s="5"/>
    </row>
    <row r="17102" spans="1:22" x14ac:dyDescent="0.25">
      <c r="A17102" s="5">
        <f>17095</f>
      </c>
      <c r="B17102" s="5" t="s">
        <v>17123</v>
      </c>
      <c r="C17102" s="5" t="s">
        <v>28</v>
      </c>
      <c r="D17102" s="5" t="s">
        <v>29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29</v>
      </c>
      <c r="T17102" s="5" t="s">
        <v>28</v>
      </c>
      <c r="U17102" s="5" t="s">
        <v>28</v>
      </c>
      <c r="V17102" s="5"/>
    </row>
    <row r="17103" spans="1:22" x14ac:dyDescent="0.25">
      <c r="A17103" s="5">
        <f>17096</f>
      </c>
      <c r="B17103" s="5" t="s">
        <v>17124</v>
      </c>
      <c r="C17103" s="5" t="s">
        <v>28</v>
      </c>
      <c r="D17103" s="5" t="s">
        <v>29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29</v>
      </c>
      <c r="T17103" s="5" t="s">
        <v>28</v>
      </c>
      <c r="U17103" s="5" t="s">
        <v>28</v>
      </c>
      <c r="V17103" s="5"/>
    </row>
    <row r="17104" spans="1:22" x14ac:dyDescent="0.25">
      <c r="A17104" s="5">
        <f>17097</f>
      </c>
      <c r="B17104" s="5" t="s">
        <v>17125</v>
      </c>
      <c r="C17104" s="5" t="s">
        <v>28</v>
      </c>
      <c r="D17104" s="5" t="s">
        <v>29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29</v>
      </c>
      <c r="T17104" s="5" t="s">
        <v>28</v>
      </c>
      <c r="U17104" s="5" t="s">
        <v>28</v>
      </c>
      <c r="V17104" s="5"/>
    </row>
    <row r="17105" spans="1:22" x14ac:dyDescent="0.25">
      <c r="A17105" s="5">
        <f>17098</f>
      </c>
      <c r="B17105" s="5" t="s">
        <v>17126</v>
      </c>
      <c r="C17105" s="5" t="s">
        <v>28</v>
      </c>
      <c r="D17105" s="5" t="s">
        <v>29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29</v>
      </c>
      <c r="T17105" s="5" t="s">
        <v>28</v>
      </c>
      <c r="U17105" s="5" t="s">
        <v>28</v>
      </c>
      <c r="V17105" s="5"/>
    </row>
    <row r="17106" spans="1:22" x14ac:dyDescent="0.25">
      <c r="A17106" s="5">
        <f>17099</f>
      </c>
      <c r="B17106" s="5" t="s">
        <v>17127</v>
      </c>
      <c r="C17106" s="5" t="s">
        <v>28</v>
      </c>
      <c r="D17106" s="5" t="s">
        <v>29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29</v>
      </c>
      <c r="T17106" s="5" t="s">
        <v>28</v>
      </c>
      <c r="U17106" s="5" t="s">
        <v>28</v>
      </c>
      <c r="V17106" s="5"/>
    </row>
    <row r="17107" spans="1:22" x14ac:dyDescent="0.25">
      <c r="A17107" s="5">
        <f>17100</f>
      </c>
      <c r="B17107" s="5" t="s">
        <v>17128</v>
      </c>
      <c r="C17107" s="5" t="s">
        <v>28</v>
      </c>
      <c r="D17107" s="5" t="s">
        <v>29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29</v>
      </c>
      <c r="T17107" s="5" t="s">
        <v>28</v>
      </c>
      <c r="U17107" s="5" t="s">
        <v>28</v>
      </c>
      <c r="V17107" s="5"/>
    </row>
    <row r="17108" spans="1:22" x14ac:dyDescent="0.25">
      <c r="A17108" s="5">
        <f>17101</f>
      </c>
      <c r="B17108" s="5" t="s">
        <v>17129</v>
      </c>
      <c r="C17108" s="5" t="s">
        <v>28</v>
      </c>
      <c r="D17108" s="5" t="s">
        <v>29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29</v>
      </c>
      <c r="T17108" s="5" t="s">
        <v>28</v>
      </c>
      <c r="U17108" s="5" t="s">
        <v>28</v>
      </c>
      <c r="V17108" s="5"/>
    </row>
    <row r="17109" spans="1:22" x14ac:dyDescent="0.25">
      <c r="A17109" s="5">
        <f>17102</f>
      </c>
      <c r="B17109" s="5" t="s">
        <v>17130</v>
      </c>
      <c r="C17109" s="5" t="s">
        <v>28</v>
      </c>
      <c r="D17109" s="5" t="s">
        <v>29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29</v>
      </c>
      <c r="T17109" s="5" t="s">
        <v>28</v>
      </c>
      <c r="U17109" s="5" t="s">
        <v>28</v>
      </c>
      <c r="V17109" s="5"/>
    </row>
    <row r="17110" spans="1:22" x14ac:dyDescent="0.25">
      <c r="A17110" s="5">
        <f>17103</f>
      </c>
      <c r="B17110" s="5" t="s">
        <v>17131</v>
      </c>
      <c r="C17110" s="5" t="s">
        <v>28</v>
      </c>
      <c r="D17110" s="5" t="s">
        <v>29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29</v>
      </c>
      <c r="T17110" s="5" t="s">
        <v>28</v>
      </c>
      <c r="U17110" s="5" t="s">
        <v>28</v>
      </c>
      <c r="V17110" s="5"/>
    </row>
    <row r="17111" spans="1:22" x14ac:dyDescent="0.25">
      <c r="A17111" s="5">
        <f>17104</f>
      </c>
      <c r="B17111" s="5" t="s">
        <v>17132</v>
      </c>
      <c r="C17111" s="5" t="s">
        <v>28</v>
      </c>
      <c r="D17111" s="5" t="s">
        <v>29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29</v>
      </c>
      <c r="T17111" s="5" t="s">
        <v>28</v>
      </c>
      <c r="U17111" s="5" t="s">
        <v>28</v>
      </c>
      <c r="V17111" s="5"/>
    </row>
    <row r="17112" spans="1:22" x14ac:dyDescent="0.25">
      <c r="A17112" s="5">
        <f>17105</f>
      </c>
      <c r="B17112" s="5" t="s">
        <v>17133</v>
      </c>
      <c r="C17112" s="5" t="s">
        <v>28</v>
      </c>
      <c r="D17112" s="5" t="s">
        <v>29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29</v>
      </c>
      <c r="T17112" s="5" t="s">
        <v>28</v>
      </c>
      <c r="U17112" s="5" t="s">
        <v>28</v>
      </c>
      <c r="V17112" s="5"/>
    </row>
    <row r="17113" spans="1:22" x14ac:dyDescent="0.25">
      <c r="A17113" s="5">
        <f>17106</f>
      </c>
      <c r="B17113" s="5" t="s">
        <v>17134</v>
      </c>
      <c r="C17113" s="5" t="s">
        <v>28</v>
      </c>
      <c r="D17113" s="5" t="s">
        <v>29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29</v>
      </c>
      <c r="T17113" s="5" t="s">
        <v>28</v>
      </c>
      <c r="U17113" s="5" t="s">
        <v>28</v>
      </c>
      <c r="V17113" s="5"/>
    </row>
    <row r="17114" spans="1:22" x14ac:dyDescent="0.25">
      <c r="A17114" s="5">
        <f>17107</f>
      </c>
      <c r="B17114" s="5" t="s">
        <v>17135</v>
      </c>
      <c r="C17114" s="5" t="s">
        <v>28</v>
      </c>
      <c r="D17114" s="5" t="s">
        <v>29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29</v>
      </c>
      <c r="T17114" s="5" t="s">
        <v>28</v>
      </c>
      <c r="U17114" s="5" t="s">
        <v>28</v>
      </c>
      <c r="V17114" s="5"/>
    </row>
    <row r="17115" spans="1:22" x14ac:dyDescent="0.25">
      <c r="A17115" s="5">
        <f>17108</f>
      </c>
      <c r="B17115" s="5" t="s">
        <v>17136</v>
      </c>
      <c r="C17115" s="5" t="s">
        <v>28</v>
      </c>
      <c r="D17115" s="5" t="s">
        <v>29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29</v>
      </c>
      <c r="T17115" s="5" t="s">
        <v>28</v>
      </c>
      <c r="U17115" s="5" t="s">
        <v>28</v>
      </c>
      <c r="V17115" s="5"/>
    </row>
    <row r="17116" spans="1:22" x14ac:dyDescent="0.25">
      <c r="A17116" s="5">
        <f>17109</f>
      </c>
      <c r="B17116" s="5" t="s">
        <v>17137</v>
      </c>
      <c r="C17116" s="5" t="s">
        <v>28</v>
      </c>
      <c r="D17116" s="5" t="s">
        <v>29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29</v>
      </c>
      <c r="T17116" s="5" t="s">
        <v>28</v>
      </c>
      <c r="U17116" s="5" t="s">
        <v>28</v>
      </c>
      <c r="V17116" s="5"/>
    </row>
    <row r="17117" spans="1:22" x14ac:dyDescent="0.25">
      <c r="A17117" s="5">
        <f>17110</f>
      </c>
      <c r="B17117" s="5" t="s">
        <v>17138</v>
      </c>
      <c r="C17117" s="5" t="s">
        <v>28</v>
      </c>
      <c r="D17117" s="5" t="s">
        <v>29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29</v>
      </c>
      <c r="T17117" s="5" t="s">
        <v>28</v>
      </c>
      <c r="U17117" s="5" t="s">
        <v>28</v>
      </c>
      <c r="V17117" s="5"/>
    </row>
    <row r="17118" spans="1:22" x14ac:dyDescent="0.25">
      <c r="A17118" s="5">
        <f>17111</f>
      </c>
      <c r="B17118" s="5" t="s">
        <v>17139</v>
      </c>
      <c r="C17118" s="5" t="s">
        <v>28</v>
      </c>
      <c r="D17118" s="5" t="s">
        <v>29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29</v>
      </c>
      <c r="T17118" s="5" t="s">
        <v>28</v>
      </c>
      <c r="U17118" s="5" t="s">
        <v>28</v>
      </c>
      <c r="V17118" s="5"/>
    </row>
    <row r="17119" spans="1:22" x14ac:dyDescent="0.25">
      <c r="A17119" s="5">
        <f>17112</f>
      </c>
      <c r="B17119" s="5" t="s">
        <v>17140</v>
      </c>
      <c r="C17119" s="5" t="s">
        <v>28</v>
      </c>
      <c r="D17119" s="5" t="s">
        <v>29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29</v>
      </c>
      <c r="T17119" s="5" t="s">
        <v>28</v>
      </c>
      <c r="U17119" s="5" t="s">
        <v>28</v>
      </c>
      <c r="V17119" s="5"/>
    </row>
    <row r="17120" spans="1:22" x14ac:dyDescent="0.25">
      <c r="A17120" s="5">
        <f>17113</f>
      </c>
      <c r="B17120" s="5" t="s">
        <v>17141</v>
      </c>
      <c r="C17120" s="5" t="s">
        <v>28</v>
      </c>
      <c r="D17120" s="5" t="s">
        <v>29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29</v>
      </c>
      <c r="T17120" s="5" t="s">
        <v>28</v>
      </c>
      <c r="U17120" s="5" t="s">
        <v>28</v>
      </c>
      <c r="V17120" s="5"/>
    </row>
    <row r="17121" spans="1:22" x14ac:dyDescent="0.25">
      <c r="A17121" s="5">
        <f>17114</f>
      </c>
      <c r="B17121" s="5" t="s">
        <v>17142</v>
      </c>
      <c r="C17121" s="5" t="s">
        <v>28</v>
      </c>
      <c r="D17121" s="5" t="s">
        <v>29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29</v>
      </c>
      <c r="T17121" s="5" t="s">
        <v>28</v>
      </c>
      <c r="U17121" s="5" t="s">
        <v>28</v>
      </c>
      <c r="V17121" s="5"/>
    </row>
    <row r="17122" spans="1:22" x14ac:dyDescent="0.25">
      <c r="A17122" s="5">
        <f>17115</f>
      </c>
      <c r="B17122" s="5" t="s">
        <v>17143</v>
      </c>
      <c r="C17122" s="5" t="s">
        <v>28</v>
      </c>
      <c r="D17122" s="5" t="s">
        <v>29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29</v>
      </c>
      <c r="T17122" s="5" t="s">
        <v>28</v>
      </c>
      <c r="U17122" s="5" t="s">
        <v>28</v>
      </c>
      <c r="V17122" s="5"/>
    </row>
    <row r="17123" spans="1:22" x14ac:dyDescent="0.25">
      <c r="A17123" s="5">
        <f>17116</f>
      </c>
      <c r="B17123" s="5" t="s">
        <v>17144</v>
      </c>
      <c r="C17123" s="5" t="s">
        <v>28</v>
      </c>
      <c r="D17123" s="5" t="s">
        <v>29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29</v>
      </c>
      <c r="T17123" s="5" t="s">
        <v>28</v>
      </c>
      <c r="U17123" s="5" t="s">
        <v>28</v>
      </c>
      <c r="V17123" s="5"/>
    </row>
    <row r="17124" spans="1:22" x14ac:dyDescent="0.25">
      <c r="A17124" s="5">
        <f>17117</f>
      </c>
      <c r="B17124" s="5" t="s">
        <v>17145</v>
      </c>
      <c r="C17124" s="5" t="s">
        <v>29</v>
      </c>
      <c r="D17124" s="5" t="s">
        <v>28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29</v>
      </c>
      <c r="T17124" s="5" t="s">
        <v>28</v>
      </c>
      <c r="U17124" s="5" t="s">
        <v>28</v>
      </c>
      <c r="V17124" s="5"/>
    </row>
    <row r="17125" spans="1:22" x14ac:dyDescent="0.25">
      <c r="A17125" s="5">
        <f>17118</f>
      </c>
      <c r="B17125" s="5" t="s">
        <v>17146</v>
      </c>
      <c r="C17125" s="5" t="s">
        <v>29</v>
      </c>
      <c r="D17125" s="5" t="s">
        <v>28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29</v>
      </c>
      <c r="T17125" s="5" t="s">
        <v>28</v>
      </c>
      <c r="U17125" s="5" t="s">
        <v>28</v>
      </c>
      <c r="V17125" s="5"/>
    </row>
    <row r="17126" spans="1:22" x14ac:dyDescent="0.25">
      <c r="A17126" s="5">
        <f>17119</f>
      </c>
      <c r="B17126" s="5" t="s">
        <v>17147</v>
      </c>
      <c r="C17126" s="5" t="s">
        <v>29</v>
      </c>
      <c r="D17126" s="5" t="s">
        <v>28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29</v>
      </c>
      <c r="T17126" s="5" t="s">
        <v>28</v>
      </c>
      <c r="U17126" s="5" t="s">
        <v>28</v>
      </c>
      <c r="V17126" s="5"/>
    </row>
    <row r="17127" spans="1:22" x14ac:dyDescent="0.25">
      <c r="A17127" s="5">
        <f>17120</f>
      </c>
      <c r="B17127" s="5" t="s">
        <v>17148</v>
      </c>
      <c r="C17127" s="5" t="s">
        <v>29</v>
      </c>
      <c r="D17127" s="5" t="s">
        <v>28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29</v>
      </c>
      <c r="T17127" s="5" t="s">
        <v>28</v>
      </c>
      <c r="U17127" s="5" t="s">
        <v>28</v>
      </c>
      <c r="V17127" s="5"/>
    </row>
    <row r="17128" spans="1:22" x14ac:dyDescent="0.25">
      <c r="A17128" s="5">
        <f>17121</f>
      </c>
      <c r="B17128" s="5" t="s">
        <v>17149</v>
      </c>
      <c r="C17128" s="5" t="s">
        <v>29</v>
      </c>
      <c r="D17128" s="5" t="s">
        <v>28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29</v>
      </c>
      <c r="T17128" s="5" t="s">
        <v>28</v>
      </c>
      <c r="U17128" s="5" t="s">
        <v>28</v>
      </c>
      <c r="V17128" s="5"/>
    </row>
    <row r="17129" spans="1:22" x14ac:dyDescent="0.25">
      <c r="A17129" s="5">
        <f>17122</f>
      </c>
      <c r="B17129" s="5" t="s">
        <v>17150</v>
      </c>
      <c r="C17129" s="5" t="s">
        <v>29</v>
      </c>
      <c r="D17129" s="5" t="s">
        <v>28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29</v>
      </c>
      <c r="T17129" s="5" t="s">
        <v>28</v>
      </c>
      <c r="U17129" s="5" t="s">
        <v>28</v>
      </c>
      <c r="V17129" s="5"/>
    </row>
    <row r="17130" spans="1:22" x14ac:dyDescent="0.25">
      <c r="A17130" s="5">
        <f>17123</f>
      </c>
      <c r="B17130" s="5" t="s">
        <v>17151</v>
      </c>
      <c r="C17130" s="5" t="s">
        <v>29</v>
      </c>
      <c r="D17130" s="5" t="s">
        <v>28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29</v>
      </c>
      <c r="T17130" s="5" t="s">
        <v>28</v>
      </c>
      <c r="U17130" s="5" t="s">
        <v>28</v>
      </c>
      <c r="V17130" s="5"/>
    </row>
    <row r="17131" spans="1:22" x14ac:dyDescent="0.25">
      <c r="A17131" s="5">
        <f>17124</f>
      </c>
      <c r="B17131" s="5" t="s">
        <v>17152</v>
      </c>
      <c r="C17131" s="5" t="s">
        <v>29</v>
      </c>
      <c r="D17131" s="5" t="s">
        <v>28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29</v>
      </c>
      <c r="T17131" s="5" t="s">
        <v>28</v>
      </c>
      <c r="U17131" s="5" t="s">
        <v>28</v>
      </c>
      <c r="V17131" s="5"/>
    </row>
    <row r="17132" spans="1:22" x14ac:dyDescent="0.25">
      <c r="A17132" s="5">
        <f>17125</f>
      </c>
      <c r="B17132" s="5" t="s">
        <v>17153</v>
      </c>
      <c r="C17132" s="5" t="s">
        <v>29</v>
      </c>
      <c r="D17132" s="5" t="s">
        <v>28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29</v>
      </c>
      <c r="T17132" s="5" t="s">
        <v>28</v>
      </c>
      <c r="U17132" s="5" t="s">
        <v>28</v>
      </c>
      <c r="V17132" s="5"/>
    </row>
    <row r="17133" spans="1:22" x14ac:dyDescent="0.25">
      <c r="A17133" s="5">
        <f>17126</f>
      </c>
      <c r="B17133" s="5" t="s">
        <v>17154</v>
      </c>
      <c r="C17133" s="5" t="s">
        <v>29</v>
      </c>
      <c r="D17133" s="5" t="s">
        <v>28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29</v>
      </c>
      <c r="T17133" s="5" t="s">
        <v>28</v>
      </c>
      <c r="U17133" s="5" t="s">
        <v>28</v>
      </c>
      <c r="V17133" s="5"/>
    </row>
    <row r="17134" spans="1:22" x14ac:dyDescent="0.25">
      <c r="A17134" s="5">
        <f>17127</f>
      </c>
      <c r="B17134" s="5" t="s">
        <v>17155</v>
      </c>
      <c r="C17134" s="5" t="s">
        <v>29</v>
      </c>
      <c r="D17134" s="5" t="s">
        <v>28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29</v>
      </c>
      <c r="T17134" s="5" t="s">
        <v>28</v>
      </c>
      <c r="U17134" s="5" t="s">
        <v>28</v>
      </c>
      <c r="V17134" s="5"/>
    </row>
    <row r="17135" spans="1:22" x14ac:dyDescent="0.25">
      <c r="A17135" s="5">
        <f>17128</f>
      </c>
      <c r="B17135" s="5" t="s">
        <v>17156</v>
      </c>
      <c r="C17135" s="5" t="s">
        <v>29</v>
      </c>
      <c r="D17135" s="5" t="s">
        <v>28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29</v>
      </c>
      <c r="T17135" s="5" t="s">
        <v>28</v>
      </c>
      <c r="U17135" s="5" t="s">
        <v>28</v>
      </c>
      <c r="V17135" s="5"/>
    </row>
    <row r="17136" spans="1:22" x14ac:dyDescent="0.25">
      <c r="A17136" s="5">
        <f>17129</f>
      </c>
      <c r="B17136" s="5" t="s">
        <v>17157</v>
      </c>
      <c r="C17136" s="5" t="s">
        <v>29</v>
      </c>
      <c r="D17136" s="5" t="s">
        <v>28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29</v>
      </c>
      <c r="T17136" s="5" t="s">
        <v>28</v>
      </c>
      <c r="U17136" s="5" t="s">
        <v>28</v>
      </c>
      <c r="V17136" s="5"/>
    </row>
    <row r="17137" spans="1:22" x14ac:dyDescent="0.25">
      <c r="A17137" s="5">
        <f>17130</f>
      </c>
      <c r="B17137" s="5" t="s">
        <v>17158</v>
      </c>
      <c r="C17137" s="5" t="s">
        <v>29</v>
      </c>
      <c r="D17137" s="5" t="s">
        <v>28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29</v>
      </c>
      <c r="T17137" s="5" t="s">
        <v>28</v>
      </c>
      <c r="U17137" s="5" t="s">
        <v>28</v>
      </c>
      <c r="V17137" s="5"/>
    </row>
    <row r="17138" spans="1:22" x14ac:dyDescent="0.25">
      <c r="A17138" s="5">
        <f>17131</f>
      </c>
      <c r="B17138" s="5" t="s">
        <v>17159</v>
      </c>
      <c r="C17138" s="5" t="s">
        <v>29</v>
      </c>
      <c r="D17138" s="5" t="s">
        <v>28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29</v>
      </c>
      <c r="T17138" s="5" t="s">
        <v>28</v>
      </c>
      <c r="U17138" s="5" t="s">
        <v>28</v>
      </c>
      <c r="V17138" s="5"/>
    </row>
    <row r="17139" spans="1:22" x14ac:dyDescent="0.25">
      <c r="A17139" s="5">
        <f>17132</f>
      </c>
      <c r="B17139" s="5" t="s">
        <v>17160</v>
      </c>
      <c r="C17139" s="5" t="s">
        <v>29</v>
      </c>
      <c r="D17139" s="5" t="s">
        <v>28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29</v>
      </c>
      <c r="T17139" s="5" t="s">
        <v>28</v>
      </c>
      <c r="U17139" s="5" t="s">
        <v>28</v>
      </c>
      <c r="V17139" s="5"/>
    </row>
    <row r="17140" spans="1:22" x14ac:dyDescent="0.25">
      <c r="A17140" s="5">
        <f>17133</f>
      </c>
      <c r="B17140" s="5" t="s">
        <v>17161</v>
      </c>
      <c r="C17140" s="5" t="s">
        <v>29</v>
      </c>
      <c r="D17140" s="5" t="s">
        <v>28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29</v>
      </c>
      <c r="T17140" s="5" t="s">
        <v>28</v>
      </c>
      <c r="U17140" s="5" t="s">
        <v>28</v>
      </c>
      <c r="V17140" s="5"/>
    </row>
    <row r="17141" spans="1:22" x14ac:dyDescent="0.25">
      <c r="A17141" s="5">
        <f>17134</f>
      </c>
      <c r="B17141" s="5" t="s">
        <v>17162</v>
      </c>
      <c r="C17141" s="5" t="s">
        <v>29</v>
      </c>
      <c r="D17141" s="5" t="s">
        <v>28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29</v>
      </c>
      <c r="T17141" s="5" t="s">
        <v>28</v>
      </c>
      <c r="U17141" s="5" t="s">
        <v>28</v>
      </c>
      <c r="V17141" s="5"/>
    </row>
    <row r="17142" spans="1:22" x14ac:dyDescent="0.25">
      <c r="A17142" s="5">
        <f>17135</f>
      </c>
      <c r="B17142" s="5" t="s">
        <v>17163</v>
      </c>
      <c r="C17142" s="5" t="s">
        <v>29</v>
      </c>
      <c r="D17142" s="5" t="s">
        <v>28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29</v>
      </c>
      <c r="T17142" s="5" t="s">
        <v>28</v>
      </c>
      <c r="U17142" s="5" t="s">
        <v>28</v>
      </c>
      <c r="V17142" s="5"/>
    </row>
    <row r="17143" spans="1:22" x14ac:dyDescent="0.25">
      <c r="A17143" s="5">
        <f>17136</f>
      </c>
      <c r="B17143" s="5" t="s">
        <v>17164</v>
      </c>
      <c r="C17143" s="5" t="s">
        <v>29</v>
      </c>
      <c r="D17143" s="5" t="s">
        <v>28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29</v>
      </c>
      <c r="T17143" s="5" t="s">
        <v>28</v>
      </c>
      <c r="U17143" s="5" t="s">
        <v>28</v>
      </c>
      <c r="V17143" s="5"/>
    </row>
    <row r="17144" spans="1:22" x14ac:dyDescent="0.25">
      <c r="A17144" s="5">
        <f>17137</f>
      </c>
      <c r="B17144" s="5" t="s">
        <v>17165</v>
      </c>
      <c r="C17144" s="5" t="s">
        <v>29</v>
      </c>
      <c r="D17144" s="5" t="s">
        <v>28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29</v>
      </c>
      <c r="T17144" s="5" t="s">
        <v>28</v>
      </c>
      <c r="U17144" s="5" t="s">
        <v>28</v>
      </c>
      <c r="V17144" s="5"/>
    </row>
    <row r="17145" spans="1:22" x14ac:dyDescent="0.25">
      <c r="A17145" s="5">
        <f>17138</f>
      </c>
      <c r="B17145" s="5" t="s">
        <v>17166</v>
      </c>
      <c r="C17145" s="5" t="s">
        <v>29</v>
      </c>
      <c r="D17145" s="5" t="s">
        <v>28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29</v>
      </c>
      <c r="T17145" s="5" t="s">
        <v>28</v>
      </c>
      <c r="U17145" s="5" t="s">
        <v>28</v>
      </c>
      <c r="V17145" s="5"/>
    </row>
    <row r="17146" spans="1:22" x14ac:dyDescent="0.25">
      <c r="A17146" s="5">
        <f>17139</f>
      </c>
      <c r="B17146" s="5" t="s">
        <v>17167</v>
      </c>
      <c r="C17146" s="5" t="s">
        <v>29</v>
      </c>
      <c r="D17146" s="5" t="s">
        <v>28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29</v>
      </c>
      <c r="T17146" s="5" t="s">
        <v>28</v>
      </c>
      <c r="U17146" s="5" t="s">
        <v>28</v>
      </c>
      <c r="V17146" s="5"/>
    </row>
    <row r="17147" spans="1:22" x14ac:dyDescent="0.25">
      <c r="A17147" s="5">
        <f>17140</f>
      </c>
      <c r="B17147" s="5" t="s">
        <v>17168</v>
      </c>
      <c r="C17147" s="5" t="s">
        <v>29</v>
      </c>
      <c r="D17147" s="5" t="s">
        <v>28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29</v>
      </c>
      <c r="T17147" s="5" t="s">
        <v>28</v>
      </c>
      <c r="U17147" s="5" t="s">
        <v>28</v>
      </c>
      <c r="V17147" s="5"/>
    </row>
    <row r="17148" spans="1:22" x14ac:dyDescent="0.25">
      <c r="A17148" s="5">
        <f>17141</f>
      </c>
      <c r="B17148" s="5" t="s">
        <v>17169</v>
      </c>
      <c r="C17148" s="5" t="s">
        <v>29</v>
      </c>
      <c r="D17148" s="5" t="s">
        <v>28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29</v>
      </c>
      <c r="T17148" s="5" t="s">
        <v>28</v>
      </c>
      <c r="U17148" s="5" t="s">
        <v>28</v>
      </c>
      <c r="V17148" s="5"/>
    </row>
    <row r="17149" spans="1:22" x14ac:dyDescent="0.25">
      <c r="A17149" s="5">
        <f>17142</f>
      </c>
      <c r="B17149" s="5" t="s">
        <v>17170</v>
      </c>
      <c r="C17149" s="5" t="s">
        <v>29</v>
      </c>
      <c r="D17149" s="5" t="s">
        <v>28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29</v>
      </c>
      <c r="T17149" s="5" t="s">
        <v>28</v>
      </c>
      <c r="U17149" s="5" t="s">
        <v>28</v>
      </c>
      <c r="V17149" s="5"/>
    </row>
    <row r="17150" spans="1:22" x14ac:dyDescent="0.25">
      <c r="A17150" s="5">
        <f>17143</f>
      </c>
      <c r="B17150" s="5" t="s">
        <v>17171</v>
      </c>
      <c r="C17150" s="5" t="s">
        <v>29</v>
      </c>
      <c r="D17150" s="5" t="s">
        <v>28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29</v>
      </c>
      <c r="T17150" s="5" t="s">
        <v>28</v>
      </c>
      <c r="U17150" s="5" t="s">
        <v>28</v>
      </c>
      <c r="V17150" s="5"/>
    </row>
    <row r="17151" spans="1:22" x14ac:dyDescent="0.25">
      <c r="A17151" s="5">
        <f>17144</f>
      </c>
      <c r="B17151" s="5" t="s">
        <v>17172</v>
      </c>
      <c r="C17151" s="5" t="s">
        <v>29</v>
      </c>
      <c r="D17151" s="5" t="s">
        <v>28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29</v>
      </c>
      <c r="T17151" s="5" t="s">
        <v>28</v>
      </c>
      <c r="U17151" s="5" t="s">
        <v>28</v>
      </c>
      <c r="V17151" s="5"/>
    </row>
    <row r="17152" spans="1:22" x14ac:dyDescent="0.25">
      <c r="A17152" s="5">
        <f>17145</f>
      </c>
      <c r="B17152" s="5" t="s">
        <v>17173</v>
      </c>
      <c r="C17152" s="5" t="s">
        <v>29</v>
      </c>
      <c r="D17152" s="5" t="s">
        <v>28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29</v>
      </c>
      <c r="T17152" s="5" t="s">
        <v>28</v>
      </c>
      <c r="U17152" s="5" t="s">
        <v>28</v>
      </c>
      <c r="V17152" s="5"/>
    </row>
    <row r="17153" spans="1:22" x14ac:dyDescent="0.25">
      <c r="A17153" s="5">
        <f>17146</f>
      </c>
      <c r="B17153" s="5" t="s">
        <v>17174</v>
      </c>
      <c r="C17153" s="5" t="s">
        <v>29</v>
      </c>
      <c r="D17153" s="5" t="s">
        <v>28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29</v>
      </c>
      <c r="T17153" s="5" t="s">
        <v>28</v>
      </c>
      <c r="U17153" s="5" t="s">
        <v>28</v>
      </c>
      <c r="V17153" s="5"/>
    </row>
    <row r="17154" spans="1:22" x14ac:dyDescent="0.25">
      <c r="A17154" s="5">
        <f>17147</f>
      </c>
      <c r="B17154" s="5" t="s">
        <v>17175</v>
      </c>
      <c r="C17154" s="5" t="s">
        <v>29</v>
      </c>
      <c r="D17154" s="5" t="s">
        <v>28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29</v>
      </c>
      <c r="T17154" s="5" t="s">
        <v>28</v>
      </c>
      <c r="U17154" s="5" t="s">
        <v>28</v>
      </c>
      <c r="V17154" s="5"/>
    </row>
    <row r="17155" spans="1:22" x14ac:dyDescent="0.25">
      <c r="A17155" s="5">
        <f>17148</f>
      </c>
      <c r="B17155" s="5" t="s">
        <v>17176</v>
      </c>
      <c r="C17155" s="5" t="s">
        <v>29</v>
      </c>
      <c r="D17155" s="5" t="s">
        <v>28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29</v>
      </c>
      <c r="T17155" s="5" t="s">
        <v>28</v>
      </c>
      <c r="U17155" s="5" t="s">
        <v>28</v>
      </c>
      <c r="V17155" s="5"/>
    </row>
    <row r="17156" spans="1:22" x14ac:dyDescent="0.25">
      <c r="A17156" s="5">
        <f>17149</f>
      </c>
      <c r="B17156" s="5" t="s">
        <v>17177</v>
      </c>
      <c r="C17156" s="5" t="s">
        <v>29</v>
      </c>
      <c r="D17156" s="5" t="s">
        <v>28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29</v>
      </c>
      <c r="T17156" s="5" t="s">
        <v>28</v>
      </c>
      <c r="U17156" s="5" t="s">
        <v>28</v>
      </c>
      <c r="V17156" s="5"/>
    </row>
    <row r="17157" spans="1:22" x14ac:dyDescent="0.25">
      <c r="A17157" s="5">
        <f>17150</f>
      </c>
      <c r="B17157" s="5" t="s">
        <v>17178</v>
      </c>
      <c r="C17157" s="5" t="s">
        <v>29</v>
      </c>
      <c r="D17157" s="5" t="s">
        <v>28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29</v>
      </c>
      <c r="T17157" s="5" t="s">
        <v>28</v>
      </c>
      <c r="U17157" s="5" t="s">
        <v>28</v>
      </c>
      <c r="V17157" s="5"/>
    </row>
    <row r="17158" spans="1:22" x14ac:dyDescent="0.25">
      <c r="A17158" s="5">
        <f>17151</f>
      </c>
      <c r="B17158" s="5" t="s">
        <v>17179</v>
      </c>
      <c r="C17158" s="5" t="s">
        <v>29</v>
      </c>
      <c r="D17158" s="5" t="s">
        <v>28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29</v>
      </c>
      <c r="T17158" s="5" t="s">
        <v>28</v>
      </c>
      <c r="U17158" s="5" t="s">
        <v>28</v>
      </c>
      <c r="V17158" s="5"/>
    </row>
    <row r="17159" spans="1:22" x14ac:dyDescent="0.25">
      <c r="A17159" s="5">
        <f>17152</f>
      </c>
      <c r="B17159" s="5" t="s">
        <v>17180</v>
      </c>
      <c r="C17159" s="5" t="s">
        <v>29</v>
      </c>
      <c r="D17159" s="5" t="s">
        <v>28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29</v>
      </c>
      <c r="T17159" s="5" t="s">
        <v>28</v>
      </c>
      <c r="U17159" s="5" t="s">
        <v>28</v>
      </c>
      <c r="V17159" s="5"/>
    </row>
    <row r="17160" spans="1:22" x14ac:dyDescent="0.25">
      <c r="A17160" s="5">
        <f>17153</f>
      </c>
      <c r="B17160" s="5" t="s">
        <v>17181</v>
      </c>
      <c r="C17160" s="5" t="s">
        <v>29</v>
      </c>
      <c r="D17160" s="5" t="s">
        <v>28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29</v>
      </c>
      <c r="T17160" s="5" t="s">
        <v>28</v>
      </c>
      <c r="U17160" s="5" t="s">
        <v>28</v>
      </c>
      <c r="V17160" s="5"/>
    </row>
    <row r="17161" spans="1:22" x14ac:dyDescent="0.25">
      <c r="A17161" s="5">
        <f>17154</f>
      </c>
      <c r="B17161" s="5" t="s">
        <v>17182</v>
      </c>
      <c r="C17161" s="5" t="s">
        <v>29</v>
      </c>
      <c r="D17161" s="5" t="s">
        <v>28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29</v>
      </c>
      <c r="T17161" s="5" t="s">
        <v>28</v>
      </c>
      <c r="U17161" s="5" t="s">
        <v>28</v>
      </c>
      <c r="V17161" s="5"/>
    </row>
    <row r="17162" spans="1:22" x14ac:dyDescent="0.25">
      <c r="A17162" s="5">
        <f>17155</f>
      </c>
      <c r="B17162" s="5" t="s">
        <v>17183</v>
      </c>
      <c r="C17162" s="5" t="s">
        <v>29</v>
      </c>
      <c r="D17162" s="5" t="s">
        <v>28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29</v>
      </c>
      <c r="T17162" s="5" t="s">
        <v>28</v>
      </c>
      <c r="U17162" s="5" t="s">
        <v>28</v>
      </c>
      <c r="V17162" s="5"/>
    </row>
    <row r="17163" spans="1:22" x14ac:dyDescent="0.25">
      <c r="A17163" s="5">
        <f>17156</f>
      </c>
      <c r="B17163" s="5" t="s">
        <v>17184</v>
      </c>
      <c r="C17163" s="5" t="s">
        <v>29</v>
      </c>
      <c r="D17163" s="5" t="s">
        <v>28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29</v>
      </c>
      <c r="T17163" s="5" t="s">
        <v>28</v>
      </c>
      <c r="U17163" s="5" t="s">
        <v>28</v>
      </c>
      <c r="V17163" s="5"/>
    </row>
    <row r="17164" spans="1:22" x14ac:dyDescent="0.25">
      <c r="A17164" s="5">
        <f>17157</f>
      </c>
      <c r="B17164" s="5" t="s">
        <v>17185</v>
      </c>
      <c r="C17164" s="5" t="s">
        <v>29</v>
      </c>
      <c r="D17164" s="5" t="s">
        <v>28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29</v>
      </c>
      <c r="T17164" s="5" t="s">
        <v>28</v>
      </c>
      <c r="U17164" s="5" t="s">
        <v>28</v>
      </c>
      <c r="V17164" s="5"/>
    </row>
    <row r="17165" spans="1:22" x14ac:dyDescent="0.25">
      <c r="A17165" s="5">
        <f>17158</f>
      </c>
      <c r="B17165" s="5" t="s">
        <v>17186</v>
      </c>
      <c r="C17165" s="5" t="s">
        <v>29</v>
      </c>
      <c r="D17165" s="5" t="s">
        <v>28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29</v>
      </c>
      <c r="T17165" s="5" t="s">
        <v>28</v>
      </c>
      <c r="U17165" s="5" t="s">
        <v>28</v>
      </c>
      <c r="V17165" s="5"/>
    </row>
    <row r="17166" spans="1:22" x14ac:dyDescent="0.25">
      <c r="A17166" s="5">
        <f>17159</f>
      </c>
      <c r="B17166" s="5" t="s">
        <v>17187</v>
      </c>
      <c r="C17166" s="5" t="s">
        <v>29</v>
      </c>
      <c r="D17166" s="5" t="s">
        <v>28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29</v>
      </c>
      <c r="T17166" s="5" t="s">
        <v>28</v>
      </c>
      <c r="U17166" s="5" t="s">
        <v>28</v>
      </c>
      <c r="V17166" s="5"/>
    </row>
    <row r="17167" spans="1:22" x14ac:dyDescent="0.25">
      <c r="A17167" s="5">
        <f>17160</f>
      </c>
      <c r="B17167" s="5" t="s">
        <v>17188</v>
      </c>
      <c r="C17167" s="5" t="s">
        <v>29</v>
      </c>
      <c r="D17167" s="5" t="s">
        <v>28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29</v>
      </c>
      <c r="T17167" s="5" t="s">
        <v>28</v>
      </c>
      <c r="U17167" s="5" t="s">
        <v>28</v>
      </c>
      <c r="V17167" s="5"/>
    </row>
    <row r="17168" spans="1:22" x14ac:dyDescent="0.25">
      <c r="A17168" s="5">
        <f>17161</f>
      </c>
      <c r="B17168" s="5" t="s">
        <v>17189</v>
      </c>
      <c r="C17168" s="5" t="s">
        <v>29</v>
      </c>
      <c r="D17168" s="5" t="s">
        <v>28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29</v>
      </c>
      <c r="T17168" s="5" t="s">
        <v>28</v>
      </c>
      <c r="U17168" s="5" t="s">
        <v>28</v>
      </c>
      <c r="V17168" s="5"/>
    </row>
    <row r="17169" spans="1:22" x14ac:dyDescent="0.25">
      <c r="A17169" s="5">
        <f>17162</f>
      </c>
      <c r="B17169" s="5" t="s">
        <v>17190</v>
      </c>
      <c r="C17169" s="5" t="s">
        <v>29</v>
      </c>
      <c r="D17169" s="5" t="s">
        <v>28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29</v>
      </c>
      <c r="T17169" s="5" t="s">
        <v>28</v>
      </c>
      <c r="U17169" s="5" t="s">
        <v>28</v>
      </c>
      <c r="V17169" s="5"/>
    </row>
    <row r="17170" spans="1:22" x14ac:dyDescent="0.25">
      <c r="A17170" s="5">
        <f>17163</f>
      </c>
      <c r="B17170" s="5" t="s">
        <v>17191</v>
      </c>
      <c r="C17170" s="5" t="s">
        <v>29</v>
      </c>
      <c r="D17170" s="5" t="s">
        <v>28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29</v>
      </c>
      <c r="T17170" s="5" t="s">
        <v>28</v>
      </c>
      <c r="U17170" s="5" t="s">
        <v>28</v>
      </c>
      <c r="V17170" s="5"/>
    </row>
    <row r="17171" spans="1:22" x14ac:dyDescent="0.25">
      <c r="A17171" s="5">
        <f>17164</f>
      </c>
      <c r="B17171" s="5" t="s">
        <v>17192</v>
      </c>
      <c r="C17171" s="5" t="s">
        <v>29</v>
      </c>
      <c r="D17171" s="5" t="s">
        <v>28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29</v>
      </c>
      <c r="T17171" s="5" t="s">
        <v>28</v>
      </c>
      <c r="U17171" s="5" t="s">
        <v>28</v>
      </c>
      <c r="V17171" s="5"/>
    </row>
    <row r="17172" spans="1:22" x14ac:dyDescent="0.25">
      <c r="A17172" s="5">
        <f>17165</f>
      </c>
      <c r="B17172" s="5" t="s">
        <v>17193</v>
      </c>
      <c r="C17172" s="5" t="s">
        <v>29</v>
      </c>
      <c r="D17172" s="5" t="s">
        <v>28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29</v>
      </c>
      <c r="T17172" s="5" t="s">
        <v>28</v>
      </c>
      <c r="U17172" s="5" t="s">
        <v>28</v>
      </c>
      <c r="V17172" s="5"/>
    </row>
    <row r="17173" spans="1:22" x14ac:dyDescent="0.25">
      <c r="A17173" s="5">
        <f>17166</f>
      </c>
      <c r="B17173" s="5" t="s">
        <v>17194</v>
      </c>
      <c r="C17173" s="5" t="s">
        <v>29</v>
      </c>
      <c r="D17173" s="5" t="s">
        <v>28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29</v>
      </c>
      <c r="T17173" s="5" t="s">
        <v>28</v>
      </c>
      <c r="U17173" s="5" t="s">
        <v>28</v>
      </c>
      <c r="V17173" s="5"/>
    </row>
    <row r="17174" spans="1:22" x14ac:dyDescent="0.25">
      <c r="A17174" s="5">
        <f>17167</f>
      </c>
      <c r="B17174" s="5" t="s">
        <v>17195</v>
      </c>
      <c r="C17174" s="5" t="s">
        <v>29</v>
      </c>
      <c r="D17174" s="5" t="s">
        <v>28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29</v>
      </c>
      <c r="T17174" s="5" t="s">
        <v>28</v>
      </c>
      <c r="U17174" s="5" t="s">
        <v>28</v>
      </c>
      <c r="V17174" s="5"/>
    </row>
    <row r="17175" spans="1:22" x14ac:dyDescent="0.25">
      <c r="A17175" s="5">
        <f>17168</f>
      </c>
      <c r="B17175" s="5" t="s">
        <v>17196</v>
      </c>
      <c r="C17175" s="5" t="s">
        <v>29</v>
      </c>
      <c r="D17175" s="5" t="s">
        <v>28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29</v>
      </c>
      <c r="T17175" s="5" t="s">
        <v>28</v>
      </c>
      <c r="U17175" s="5" t="s">
        <v>28</v>
      </c>
      <c r="V17175" s="5"/>
    </row>
    <row r="17176" spans="1:22" x14ac:dyDescent="0.25">
      <c r="A17176" s="5">
        <f>17169</f>
      </c>
      <c r="B17176" s="5" t="s">
        <v>17197</v>
      </c>
      <c r="C17176" s="5" t="s">
        <v>29</v>
      </c>
      <c r="D17176" s="5" t="s">
        <v>28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29</v>
      </c>
      <c r="T17176" s="5" t="s">
        <v>28</v>
      </c>
      <c r="U17176" s="5" t="s">
        <v>28</v>
      </c>
      <c r="V17176" s="5"/>
    </row>
    <row r="17177" spans="1:22" x14ac:dyDescent="0.25">
      <c r="A17177" s="5">
        <f>17170</f>
      </c>
      <c r="B17177" s="5" t="s">
        <v>17198</v>
      </c>
      <c r="C17177" s="5" t="s">
        <v>29</v>
      </c>
      <c r="D17177" s="5" t="s">
        <v>28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28</v>
      </c>
      <c r="V17177" s="5"/>
    </row>
    <row r="17178" spans="1:22" x14ac:dyDescent="0.25">
      <c r="A17178" s="5">
        <f>17171</f>
      </c>
      <c r="B17178" s="5" t="s">
        <v>17199</v>
      </c>
      <c r="C17178" s="5" t="s">
        <v>29</v>
      </c>
      <c r="D17178" s="5" t="s">
        <v>28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28</v>
      </c>
      <c r="V17178" s="5"/>
    </row>
    <row r="17179" spans="1:22" x14ac:dyDescent="0.25">
      <c r="A17179" s="5">
        <f>17172</f>
      </c>
      <c r="B17179" s="5" t="s">
        <v>17200</v>
      </c>
      <c r="C17179" s="5" t="s">
        <v>29</v>
      </c>
      <c r="D17179" s="5" t="s">
        <v>28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28</v>
      </c>
      <c r="V17179" s="5"/>
    </row>
    <row r="17180" spans="1:22" x14ac:dyDescent="0.25">
      <c r="A17180" s="5">
        <f>17173</f>
      </c>
      <c r="B17180" s="5" t="s">
        <v>17201</v>
      </c>
      <c r="C17180" s="5" t="s">
        <v>29</v>
      </c>
      <c r="D17180" s="5" t="s">
        <v>28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28</v>
      </c>
      <c r="V17180" s="5"/>
    </row>
    <row r="17181" spans="1:22" x14ac:dyDescent="0.25">
      <c r="A17181" s="5">
        <f>17174</f>
      </c>
      <c r="B17181" s="5" t="s">
        <v>17202</v>
      </c>
      <c r="C17181" s="5" t="s">
        <v>29</v>
      </c>
      <c r="D17181" s="5" t="s">
        <v>28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28</v>
      </c>
      <c r="V17181" s="5"/>
    </row>
    <row r="17182" spans="1:22" x14ac:dyDescent="0.25">
      <c r="A17182" s="5">
        <f>17175</f>
      </c>
      <c r="B17182" s="5" t="s">
        <v>17203</v>
      </c>
      <c r="C17182" s="5" t="s">
        <v>29</v>
      </c>
      <c r="D17182" s="5" t="s">
        <v>28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28</v>
      </c>
      <c r="V17182" s="5"/>
    </row>
    <row r="17183" spans="1:22" x14ac:dyDescent="0.25">
      <c r="A17183" s="5">
        <f>17176</f>
      </c>
      <c r="B17183" s="5" t="s">
        <v>17204</v>
      </c>
      <c r="C17183" s="5" t="s">
        <v>29</v>
      </c>
      <c r="D17183" s="5" t="s">
        <v>28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28</v>
      </c>
      <c r="V17183" s="5"/>
    </row>
    <row r="17184" spans="1:22" x14ac:dyDescent="0.25">
      <c r="A17184" s="5">
        <f>17177</f>
      </c>
      <c r="B17184" s="5" t="s">
        <v>17205</v>
      </c>
      <c r="C17184" s="5" t="s">
        <v>29</v>
      </c>
      <c r="D17184" s="5" t="s">
        <v>28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28</v>
      </c>
      <c r="V17184" s="5"/>
    </row>
    <row r="17185" spans="1:22" x14ac:dyDescent="0.25">
      <c r="A17185" s="5">
        <f>17178</f>
      </c>
      <c r="B17185" s="5" t="s">
        <v>17206</v>
      </c>
      <c r="C17185" s="5" t="s">
        <v>29</v>
      </c>
      <c r="D17185" s="5" t="s">
        <v>28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29</v>
      </c>
      <c r="T17185" s="5" t="s">
        <v>28</v>
      </c>
      <c r="U17185" s="5" t="s">
        <v>28</v>
      </c>
      <c r="V17185" s="5"/>
    </row>
    <row r="17186" spans="1:22" x14ac:dyDescent="0.25">
      <c r="A17186" s="5">
        <f>17179</f>
      </c>
      <c r="B17186" s="5" t="s">
        <v>17207</v>
      </c>
      <c r="C17186" s="5" t="s">
        <v>29</v>
      </c>
      <c r="D17186" s="5" t="s">
        <v>28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29</v>
      </c>
      <c r="T17186" s="5" t="s">
        <v>28</v>
      </c>
      <c r="U17186" s="5" t="s">
        <v>28</v>
      </c>
      <c r="V17186" s="5"/>
    </row>
    <row r="17187" spans="1:22" x14ac:dyDescent="0.25">
      <c r="A17187" s="5">
        <f>17180</f>
      </c>
      <c r="B17187" s="5" t="s">
        <v>17208</v>
      </c>
      <c r="C17187" s="5" t="s">
        <v>29</v>
      </c>
      <c r="D17187" s="5" t="s">
        <v>28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29</v>
      </c>
      <c r="T17187" s="5" t="s">
        <v>28</v>
      </c>
      <c r="U17187" s="5" t="s">
        <v>28</v>
      </c>
      <c r="V17187" s="5"/>
    </row>
    <row r="17188" spans="1:22" x14ac:dyDescent="0.25">
      <c r="A17188" s="5">
        <f>17181</f>
      </c>
      <c r="B17188" s="5" t="s">
        <v>17209</v>
      </c>
      <c r="C17188" s="5" t="s">
        <v>29</v>
      </c>
      <c r="D17188" s="5" t="s">
        <v>28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29</v>
      </c>
      <c r="T17188" s="5" t="s">
        <v>28</v>
      </c>
      <c r="U17188" s="5" t="s">
        <v>28</v>
      </c>
      <c r="V17188" s="5"/>
    </row>
    <row r="17189" spans="1:22" x14ac:dyDescent="0.25">
      <c r="A17189" s="5">
        <f>17182</f>
      </c>
      <c r="B17189" s="5" t="s">
        <v>17210</v>
      </c>
      <c r="C17189" s="5" t="s">
        <v>29</v>
      </c>
      <c r="D17189" s="5" t="s">
        <v>28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29</v>
      </c>
      <c r="T17189" s="5" t="s">
        <v>28</v>
      </c>
      <c r="U17189" s="5" t="s">
        <v>28</v>
      </c>
      <c r="V17189" s="5"/>
    </row>
    <row r="17190" spans="1:22" x14ac:dyDescent="0.25">
      <c r="A17190" s="5">
        <f>17183</f>
      </c>
      <c r="B17190" s="5" t="s">
        <v>17211</v>
      </c>
      <c r="C17190" s="5" t="s">
        <v>29</v>
      </c>
      <c r="D17190" s="5" t="s">
        <v>28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29</v>
      </c>
      <c r="T17190" s="5" t="s">
        <v>28</v>
      </c>
      <c r="U17190" s="5" t="s">
        <v>28</v>
      </c>
      <c r="V17190" s="5"/>
    </row>
    <row r="17191" spans="1:22" x14ac:dyDescent="0.25">
      <c r="A17191" s="5">
        <f>17184</f>
      </c>
      <c r="B17191" s="5" t="s">
        <v>17212</v>
      </c>
      <c r="C17191" s="5" t="s">
        <v>29</v>
      </c>
      <c r="D17191" s="5" t="s">
        <v>28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29</v>
      </c>
      <c r="T17191" s="5" t="s">
        <v>28</v>
      </c>
      <c r="U17191" s="5" t="s">
        <v>28</v>
      </c>
      <c r="V17191" s="5"/>
    </row>
    <row r="17192" spans="1:22" x14ac:dyDescent="0.25">
      <c r="A17192" s="5">
        <f>17185</f>
      </c>
      <c r="B17192" s="5" t="s">
        <v>17213</v>
      </c>
      <c r="C17192" s="5" t="s">
        <v>29</v>
      </c>
      <c r="D17192" s="5" t="s">
        <v>28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29</v>
      </c>
      <c r="T17192" s="5" t="s">
        <v>28</v>
      </c>
      <c r="U17192" s="5" t="s">
        <v>28</v>
      </c>
      <c r="V17192" s="5"/>
    </row>
    <row r="17193" spans="1:22" x14ac:dyDescent="0.25">
      <c r="A17193" s="5">
        <f>17186</f>
      </c>
      <c r="B17193" s="5" t="s">
        <v>17214</v>
      </c>
      <c r="C17193" s="5" t="s">
        <v>29</v>
      </c>
      <c r="D17193" s="5" t="s">
        <v>28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29</v>
      </c>
      <c r="T17193" s="5" t="s">
        <v>28</v>
      </c>
      <c r="U17193" s="5" t="s">
        <v>28</v>
      </c>
      <c r="V17193" s="5"/>
    </row>
    <row r="17194" spans="1:22" x14ac:dyDescent="0.25">
      <c r="A17194" s="5">
        <f>17187</f>
      </c>
      <c r="B17194" s="5" t="s">
        <v>17215</v>
      </c>
      <c r="C17194" s="5" t="s">
        <v>29</v>
      </c>
      <c r="D17194" s="5" t="s">
        <v>28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29</v>
      </c>
      <c r="T17194" s="5" t="s">
        <v>28</v>
      </c>
      <c r="U17194" s="5" t="s">
        <v>28</v>
      </c>
      <c r="V17194" s="5"/>
    </row>
    <row r="17195" spans="1:22" x14ac:dyDescent="0.25">
      <c r="A17195" s="5">
        <f>17188</f>
      </c>
      <c r="B17195" s="5" t="s">
        <v>17216</v>
      </c>
      <c r="C17195" s="5" t="s">
        <v>28</v>
      </c>
      <c r="D17195" s="5" t="s">
        <v>29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29</v>
      </c>
      <c r="T17195" s="5" t="s">
        <v>28</v>
      </c>
      <c r="U17195" s="5" t="s">
        <v>28</v>
      </c>
      <c r="V17195" s="5"/>
    </row>
    <row r="17196" spans="1:22" x14ac:dyDescent="0.25">
      <c r="A17196" s="5">
        <f>17189</f>
      </c>
      <c r="B17196" s="5" t="s">
        <v>17217</v>
      </c>
      <c r="C17196" s="5" t="s">
        <v>28</v>
      </c>
      <c r="D17196" s="5" t="s">
        <v>29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29</v>
      </c>
      <c r="T17196" s="5" t="s">
        <v>28</v>
      </c>
      <c r="U17196" s="5" t="s">
        <v>28</v>
      </c>
      <c r="V17196" s="5"/>
    </row>
    <row r="17197" spans="1:22" x14ac:dyDescent="0.25">
      <c r="A17197" s="5">
        <f>17190</f>
      </c>
      <c r="B17197" s="5" t="s">
        <v>17218</v>
      </c>
      <c r="C17197" s="5" t="s">
        <v>28</v>
      </c>
      <c r="D17197" s="5" t="s">
        <v>29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29</v>
      </c>
      <c r="T17197" s="5" t="s">
        <v>28</v>
      </c>
      <c r="U17197" s="5" t="s">
        <v>28</v>
      </c>
      <c r="V17197" s="5"/>
    </row>
    <row r="17198" spans="1:22" x14ac:dyDescent="0.25">
      <c r="A17198" s="5">
        <f>17191</f>
      </c>
      <c r="B17198" s="5" t="s">
        <v>17219</v>
      </c>
      <c r="C17198" s="5" t="s">
        <v>28</v>
      </c>
      <c r="D17198" s="5" t="s">
        <v>29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29</v>
      </c>
      <c r="T17198" s="5" t="s">
        <v>28</v>
      </c>
      <c r="U17198" s="5" t="s">
        <v>28</v>
      </c>
      <c r="V17198" s="5"/>
    </row>
    <row r="17199" spans="1:22" x14ac:dyDescent="0.25">
      <c r="A17199" s="5">
        <f>17192</f>
      </c>
      <c r="B17199" s="5" t="s">
        <v>17220</v>
      </c>
      <c r="C17199" s="5" t="s">
        <v>28</v>
      </c>
      <c r="D17199" s="5" t="s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29</v>
      </c>
      <c r="T17199" s="5" t="s">
        <v>28</v>
      </c>
      <c r="U17199" s="5" t="s">
        <v>28</v>
      </c>
      <c r="V17199" s="5"/>
    </row>
    <row r="17200" spans="1:22" x14ac:dyDescent="0.25">
      <c r="A17200" s="5">
        <f>17193</f>
      </c>
      <c r="B17200" s="5" t="s">
        <v>17221</v>
      </c>
      <c r="C17200" s="5" t="s">
        <v>28</v>
      </c>
      <c r="D17200" s="5" t="s">
        <v>29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29</v>
      </c>
      <c r="T17200" s="5" t="s">
        <v>28</v>
      </c>
      <c r="U17200" s="5" t="s">
        <v>28</v>
      </c>
      <c r="V17200" s="5"/>
    </row>
    <row r="17201" spans="1:22" x14ac:dyDescent="0.25">
      <c r="A17201" s="5">
        <f>17194</f>
      </c>
      <c r="B17201" s="5" t="s">
        <v>17222</v>
      </c>
      <c r="C17201" s="5" t="s">
        <v>28</v>
      </c>
      <c r="D17201" s="5" t="s">
        <v>29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29</v>
      </c>
      <c r="T17201" s="5" t="s">
        <v>28</v>
      </c>
      <c r="U17201" s="5" t="s">
        <v>28</v>
      </c>
      <c r="V17201" s="5"/>
    </row>
    <row r="17202" spans="1:22" x14ac:dyDescent="0.25">
      <c r="A17202" s="5">
        <f>17195</f>
      </c>
      <c r="B17202" s="5" t="s">
        <v>17223</v>
      </c>
      <c r="C17202" s="5" t="s">
        <v>28</v>
      </c>
      <c r="D17202" s="5" t="s">
        <v>29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28</v>
      </c>
      <c r="T17202" s="5" t="s">
        <v>28</v>
      </c>
      <c r="U17202" s="5" t="s">
        <v>28</v>
      </c>
      <c r="V17202" s="5"/>
    </row>
    <row r="17203" spans="1:22" x14ac:dyDescent="0.25">
      <c r="A17203" s="5">
        <f>17196</f>
      </c>
      <c r="B17203" s="5" t="s">
        <v>17224</v>
      </c>
      <c r="C17203" s="5" t="s">
        <v>28</v>
      </c>
      <c r="D17203" s="5" t="s">
        <v>29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29</v>
      </c>
      <c r="T17203" s="5" t="s">
        <v>28</v>
      </c>
      <c r="U17203" s="5" t="s">
        <v>28</v>
      </c>
      <c r="V17203" s="5"/>
    </row>
    <row r="17204" spans="1:22" x14ac:dyDescent="0.25">
      <c r="A17204" s="5">
        <f>17197</f>
      </c>
      <c r="B17204" s="5" t="s">
        <v>17225</v>
      </c>
      <c r="C17204" s="5" t="s">
        <v>28</v>
      </c>
      <c r="D17204" s="5" t="s">
        <v>29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29</v>
      </c>
      <c r="T17204" s="5" t="s">
        <v>28</v>
      </c>
      <c r="U17204" s="5" t="s">
        <v>28</v>
      </c>
      <c r="V17204" s="5"/>
    </row>
    <row r="17205" spans="1:22" x14ac:dyDescent="0.25">
      <c r="A17205" s="5">
        <f>17198</f>
      </c>
      <c r="B17205" s="5" t="s">
        <v>17226</v>
      </c>
      <c r="C17205" s="5" t="s">
        <v>28</v>
      </c>
      <c r="D17205" s="5" t="s">
        <v>29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29</v>
      </c>
      <c r="T17205" s="5" t="s">
        <v>28</v>
      </c>
      <c r="U17205" s="5" t="s">
        <v>28</v>
      </c>
      <c r="V17205" s="5"/>
    </row>
    <row r="17206" spans="1:22" x14ac:dyDescent="0.25">
      <c r="A17206" s="5">
        <f>17199</f>
      </c>
      <c r="B17206" s="5" t="s">
        <v>17227</v>
      </c>
      <c r="C17206" s="5" t="s">
        <v>28</v>
      </c>
      <c r="D17206" s="5" t="s">
        <v>29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29</v>
      </c>
      <c r="T17206" s="5" t="s">
        <v>28</v>
      </c>
      <c r="U17206" s="5" t="s">
        <v>28</v>
      </c>
      <c r="V17206" s="5"/>
    </row>
    <row r="17207" spans="1:22" x14ac:dyDescent="0.25">
      <c r="A17207" s="5">
        <f>17200</f>
      </c>
      <c r="B17207" s="5" t="s">
        <v>17228</v>
      </c>
      <c r="C17207" s="5" t="s">
        <v>28</v>
      </c>
      <c r="D17207" s="5" t="s">
        <v>29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29</v>
      </c>
      <c r="T17207" s="5" t="s">
        <v>28</v>
      </c>
      <c r="U17207" s="5" t="s">
        <v>28</v>
      </c>
      <c r="V17207" s="5"/>
    </row>
    <row r="17208" spans="1:22" x14ac:dyDescent="0.25">
      <c r="A17208" s="5">
        <f>17201</f>
      </c>
      <c r="B17208" s="5" t="s">
        <v>17229</v>
      </c>
      <c r="C17208" s="5" t="s">
        <v>28</v>
      </c>
      <c r="D17208" s="5" t="s">
        <v>29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29</v>
      </c>
      <c r="T17208" s="5" t="s">
        <v>28</v>
      </c>
      <c r="U17208" s="5" t="s">
        <v>28</v>
      </c>
      <c r="V17208" s="5"/>
    </row>
    <row r="17209" spans="1:22" x14ac:dyDescent="0.25">
      <c r="A17209" s="5">
        <f>17202</f>
      </c>
      <c r="B17209" s="5" t="s">
        <v>17230</v>
      </c>
      <c r="C17209" s="5" t="s">
        <v>28</v>
      </c>
      <c r="D17209" s="5" t="s">
        <v>29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29</v>
      </c>
      <c r="T17209" s="5" t="s">
        <v>28</v>
      </c>
      <c r="U17209" s="5" t="s">
        <v>28</v>
      </c>
      <c r="V17209" s="5"/>
    </row>
    <row r="17210" spans="1:22" x14ac:dyDescent="0.25">
      <c r="A17210" s="5">
        <f>17203</f>
      </c>
      <c r="B17210" s="5" t="s">
        <v>17231</v>
      </c>
      <c r="C17210" s="5" t="s">
        <v>28</v>
      </c>
      <c r="D17210" s="5" t="s">
        <v>29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29</v>
      </c>
      <c r="T17210" s="5" t="s">
        <v>28</v>
      </c>
      <c r="U17210" s="5" t="s">
        <v>28</v>
      </c>
      <c r="V17210" s="5"/>
    </row>
    <row r="17211" spans="1:22" x14ac:dyDescent="0.25">
      <c r="A17211" s="5">
        <f>17204</f>
      </c>
      <c r="B17211" s="5" t="s">
        <v>17232</v>
      </c>
      <c r="C17211" s="5" t="s">
        <v>28</v>
      </c>
      <c r="D17211" s="5" t="s">
        <v>29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29</v>
      </c>
      <c r="T17211" s="5" t="s">
        <v>28</v>
      </c>
      <c r="U17211" s="5" t="s">
        <v>28</v>
      </c>
      <c r="V17211" s="5"/>
    </row>
    <row r="17212" spans="1:22" x14ac:dyDescent="0.25">
      <c r="A17212" s="5">
        <f>17205</f>
      </c>
      <c r="B17212" s="5" t="s">
        <v>17233</v>
      </c>
      <c r="C17212" s="5" t="s">
        <v>28</v>
      </c>
      <c r="D17212" s="5" t="s">
        <v>29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29</v>
      </c>
      <c r="T17212" s="5" t="s">
        <v>28</v>
      </c>
      <c r="U17212" s="5" t="s">
        <v>28</v>
      </c>
      <c r="V17212" s="5"/>
    </row>
    <row r="17213" spans="1:22" x14ac:dyDescent="0.25">
      <c r="A17213" s="5">
        <f>17206</f>
      </c>
      <c r="B17213" s="5" t="s">
        <v>17234</v>
      </c>
      <c r="C17213" s="5" t="s">
        <v>29</v>
      </c>
      <c r="D17213" s="5" t="s">
        <v>28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29</v>
      </c>
      <c r="T17213" s="5" t="s">
        <v>28</v>
      </c>
      <c r="U17213" s="5" t="s">
        <v>28</v>
      </c>
      <c r="V17213" s="5"/>
    </row>
    <row r="17214" spans="1:22" x14ac:dyDescent="0.25">
      <c r="A17214" s="5">
        <f>17207</f>
      </c>
      <c r="B17214" s="5" t="s">
        <v>17235</v>
      </c>
      <c r="C17214" s="5" t="s">
        <v>29</v>
      </c>
      <c r="D17214" s="5" t="s">
        <v>28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29</v>
      </c>
      <c r="T17214" s="5" t="s">
        <v>28</v>
      </c>
      <c r="U17214" s="5" t="s">
        <v>28</v>
      </c>
      <c r="V17214" s="5"/>
    </row>
    <row r="17215" spans="1:22" x14ac:dyDescent="0.25">
      <c r="A17215" s="5">
        <f>17208</f>
      </c>
      <c r="B17215" s="5" t="s">
        <v>17236</v>
      </c>
      <c r="C17215" s="5" t="s">
        <v>29</v>
      </c>
      <c r="D17215" s="5" t="s">
        <v>28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29</v>
      </c>
      <c r="T17215" s="5" t="s">
        <v>28</v>
      </c>
      <c r="U17215" s="5" t="s">
        <v>28</v>
      </c>
      <c r="V17215" s="5"/>
    </row>
    <row r="17216" spans="1:22" x14ac:dyDescent="0.25">
      <c r="A17216" s="5">
        <f>17209</f>
      </c>
      <c r="B17216" s="5" t="s">
        <v>17237</v>
      </c>
      <c r="C17216" s="5" t="s">
        <v>28</v>
      </c>
      <c r="D17216" s="5" t="s">
        <v>29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29</v>
      </c>
      <c r="T17216" s="5" t="s">
        <v>28</v>
      </c>
      <c r="U17216" s="5" t="s">
        <v>28</v>
      </c>
      <c r="V17216" s="5"/>
    </row>
    <row r="17217" spans="1:22" x14ac:dyDescent="0.25">
      <c r="A17217" s="5">
        <f>17210</f>
      </c>
      <c r="B17217" s="5" t="s">
        <v>17238</v>
      </c>
      <c r="C17217" s="5" t="s">
        <v>28</v>
      </c>
      <c r="D17217" s="5" t="s">
        <v>29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29</v>
      </c>
      <c r="T17217" s="5" t="s">
        <v>28</v>
      </c>
      <c r="U17217" s="5" t="s">
        <v>28</v>
      </c>
      <c r="V17217" s="5"/>
    </row>
    <row r="17218" spans="1:22" x14ac:dyDescent="0.25">
      <c r="A17218" s="5">
        <f>17211</f>
      </c>
      <c r="B17218" s="5" t="s">
        <v>17239</v>
      </c>
      <c r="C17218" s="5" t="s">
        <v>28</v>
      </c>
      <c r="D17218" s="5" t="s">
        <v>29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29</v>
      </c>
      <c r="T17218" s="5" t="s">
        <v>28</v>
      </c>
      <c r="U17218" s="5" t="s">
        <v>28</v>
      </c>
      <c r="V17218" s="5"/>
    </row>
    <row r="17219" spans="1:22" x14ac:dyDescent="0.25">
      <c r="A17219" s="5">
        <f>17212</f>
      </c>
      <c r="B17219" s="5" t="s">
        <v>17240</v>
      </c>
      <c r="C17219" s="5" t="s">
        <v>28</v>
      </c>
      <c r="D17219" s="5" t="s">
        <v>29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29</v>
      </c>
      <c r="T17219" s="5" t="s">
        <v>28</v>
      </c>
      <c r="U17219" s="5" t="s">
        <v>28</v>
      </c>
      <c r="V17219" s="5"/>
    </row>
    <row r="17220" spans="1:22" x14ac:dyDescent="0.25">
      <c r="A17220" s="5">
        <f>17213</f>
      </c>
      <c r="B17220" s="5" t="s">
        <v>17241</v>
      </c>
      <c r="C17220" s="5" t="s">
        <v>28</v>
      </c>
      <c r="D17220" s="5" t="s">
        <v>29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29</v>
      </c>
      <c r="T17220" s="5" t="s">
        <v>28</v>
      </c>
      <c r="U17220" s="5" t="s">
        <v>28</v>
      </c>
      <c r="V17220" s="5"/>
    </row>
    <row r="17221" spans="1:22" x14ac:dyDescent="0.25">
      <c r="A17221" s="5">
        <f>17214</f>
      </c>
      <c r="B17221" s="5" t="s">
        <v>17242</v>
      </c>
      <c r="C17221" s="5" t="s">
        <v>28</v>
      </c>
      <c r="D17221" s="5" t="s">
        <v>29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29</v>
      </c>
      <c r="T17221" s="5" t="s">
        <v>28</v>
      </c>
      <c r="U17221" s="5" t="s">
        <v>28</v>
      </c>
      <c r="V17221" s="5"/>
    </row>
    <row r="17222" spans="1:22" x14ac:dyDescent="0.25">
      <c r="A17222" s="5">
        <f>17215</f>
      </c>
      <c r="B17222" s="5" t="s">
        <v>17243</v>
      </c>
      <c r="C17222" s="5" t="s">
        <v>28</v>
      </c>
      <c r="D17222" s="5" t="s">
        <v>29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29</v>
      </c>
      <c r="T17222" s="5" t="s">
        <v>28</v>
      </c>
      <c r="U17222" s="5" t="s">
        <v>28</v>
      </c>
      <c r="V17222" s="5"/>
    </row>
    <row r="17223" spans="1:22" x14ac:dyDescent="0.25">
      <c r="A17223" s="5">
        <f>17216</f>
      </c>
      <c r="B17223" s="5" t="s">
        <v>17244</v>
      </c>
      <c r="C17223" s="5" t="s">
        <v>28</v>
      </c>
      <c r="D17223" s="5" t="s">
        <v>29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29</v>
      </c>
      <c r="T17223" s="5" t="s">
        <v>28</v>
      </c>
      <c r="U17223" s="5" t="s">
        <v>28</v>
      </c>
      <c r="V17223" s="5"/>
    </row>
    <row r="17224" spans="1:22" x14ac:dyDescent="0.25">
      <c r="A17224" s="5">
        <f>17217</f>
      </c>
      <c r="B17224" s="5" t="s">
        <v>17245</v>
      </c>
      <c r="C17224" s="5" t="s">
        <v>28</v>
      </c>
      <c r="D17224" s="5" t="s">
        <v>29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29</v>
      </c>
      <c r="T17224" s="5" t="s">
        <v>28</v>
      </c>
      <c r="U17224" s="5" t="s">
        <v>28</v>
      </c>
      <c r="V17224" s="5"/>
    </row>
    <row r="17225" spans="1:22" x14ac:dyDescent="0.25">
      <c r="A17225" s="5">
        <f>17218</f>
      </c>
      <c r="B17225" s="5" t="s">
        <v>17246</v>
      </c>
      <c r="C17225" s="5" t="s">
        <v>28</v>
      </c>
      <c r="D17225" s="5" t="s">
        <v>29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29</v>
      </c>
      <c r="T17225" s="5" t="s">
        <v>28</v>
      </c>
      <c r="U17225" s="5" t="s">
        <v>28</v>
      </c>
      <c r="V17225" s="5"/>
    </row>
    <row r="17226" spans="1:22" x14ac:dyDescent="0.25">
      <c r="A17226" s="5">
        <f>17219</f>
      </c>
      <c r="B17226" s="5" t="s">
        <v>17247</v>
      </c>
      <c r="C17226" s="5" t="s">
        <v>28</v>
      </c>
      <c r="D17226" s="5" t="s">
        <v>29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29</v>
      </c>
      <c r="T17226" s="5" t="s">
        <v>28</v>
      </c>
      <c r="U17226" s="5" t="s">
        <v>28</v>
      </c>
      <c r="V17226" s="5"/>
    </row>
    <row r="17227" spans="1:22" x14ac:dyDescent="0.25">
      <c r="A17227" s="5">
        <f>17220</f>
      </c>
      <c r="B17227" s="5" t="s">
        <v>17248</v>
      </c>
      <c r="C17227" s="5" t="s">
        <v>28</v>
      </c>
      <c r="D17227" s="5" t="s">
        <v>29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29</v>
      </c>
      <c r="T17227" s="5" t="s">
        <v>28</v>
      </c>
      <c r="U17227" s="5" t="s">
        <v>28</v>
      </c>
      <c r="V17227" s="5"/>
    </row>
    <row r="17228" spans="1:22" x14ac:dyDescent="0.25">
      <c r="A17228" s="5">
        <f>17221</f>
      </c>
      <c r="B17228" s="5" t="s">
        <v>17249</v>
      </c>
      <c r="C17228" s="5" t="s">
        <v>28</v>
      </c>
      <c r="D17228" s="5" t="s">
        <v>29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29</v>
      </c>
      <c r="T17228" s="5" t="s">
        <v>28</v>
      </c>
      <c r="U17228" s="5" t="s">
        <v>28</v>
      </c>
      <c r="V17228" s="5"/>
    </row>
    <row r="17229" spans="1:22" x14ac:dyDescent="0.25">
      <c r="A17229" s="5">
        <f>17222</f>
      </c>
      <c r="B17229" s="5" t="s">
        <v>17250</v>
      </c>
      <c r="C17229" s="5" t="s">
        <v>28</v>
      </c>
      <c r="D17229" s="5" t="s">
        <v>29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29</v>
      </c>
      <c r="T17229" s="5" t="s">
        <v>28</v>
      </c>
      <c r="U17229" s="5" t="s">
        <v>28</v>
      </c>
      <c r="V17229" s="5"/>
    </row>
    <row r="17230" spans="1:22" x14ac:dyDescent="0.25">
      <c r="A17230" s="5">
        <f>17223</f>
      </c>
      <c r="B17230" s="5" t="s">
        <v>17251</v>
      </c>
      <c r="C17230" s="5" t="s">
        <v>28</v>
      </c>
      <c r="D17230" s="5" t="s">
        <v>29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29</v>
      </c>
      <c r="T17230" s="5" t="s">
        <v>28</v>
      </c>
      <c r="U17230" s="5" t="s">
        <v>28</v>
      </c>
      <c r="V17230" s="5"/>
    </row>
    <row r="17231" spans="1:22" x14ac:dyDescent="0.25">
      <c r="A17231" s="5">
        <f>17224</f>
      </c>
      <c r="B17231" s="5" t="s">
        <v>17252</v>
      </c>
      <c r="C17231" s="5" t="s">
        <v>28</v>
      </c>
      <c r="D17231" s="5" t="s">
        <v>29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29</v>
      </c>
      <c r="T17231" s="5" t="s">
        <v>28</v>
      </c>
      <c r="U17231" s="5" t="s">
        <v>28</v>
      </c>
      <c r="V17231" s="5"/>
    </row>
    <row r="17232" spans="1:22" x14ac:dyDescent="0.25">
      <c r="A17232" s="5">
        <f>17225</f>
      </c>
      <c r="B17232" s="5" t="s">
        <v>17253</v>
      </c>
      <c r="C17232" s="5" t="s">
        <v>28</v>
      </c>
      <c r="D17232" s="5" t="s">
        <v>29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29</v>
      </c>
      <c r="T17232" s="5" t="s">
        <v>28</v>
      </c>
      <c r="U17232" s="5" t="s">
        <v>28</v>
      </c>
      <c r="V17232" s="5"/>
    </row>
    <row r="17233" spans="1:22" x14ac:dyDescent="0.25">
      <c r="A17233" s="5">
        <f>17226</f>
      </c>
      <c r="B17233" s="5" t="s">
        <v>17254</v>
      </c>
      <c r="C17233" s="5" t="s">
        <v>28</v>
      </c>
      <c r="D17233" s="5" t="s">
        <v>29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29</v>
      </c>
      <c r="T17233" s="5" t="s">
        <v>28</v>
      </c>
      <c r="U17233" s="5" t="s">
        <v>28</v>
      </c>
      <c r="V17233" s="5"/>
    </row>
    <row r="17234" spans="1:22" x14ac:dyDescent="0.25">
      <c r="A17234" s="5">
        <f>17227</f>
      </c>
      <c r="B17234" s="5" t="s">
        <v>17255</v>
      </c>
      <c r="C17234" s="5" t="s">
        <v>28</v>
      </c>
      <c r="D17234" s="5" t="s">
        <v>29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29</v>
      </c>
      <c r="T17234" s="5" t="s">
        <v>28</v>
      </c>
      <c r="U17234" s="5" t="s">
        <v>28</v>
      </c>
      <c r="V17234" s="5"/>
    </row>
    <row r="17235" spans="1:22" x14ac:dyDescent="0.25">
      <c r="A17235" s="5">
        <f>17228</f>
      </c>
      <c r="B17235" s="5" t="s">
        <v>17256</v>
      </c>
      <c r="C17235" s="5" t="s">
        <v>28</v>
      </c>
      <c r="D17235" s="5" t="s">
        <v>29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29</v>
      </c>
      <c r="T17235" s="5" t="s">
        <v>28</v>
      </c>
      <c r="U17235" s="5" t="s">
        <v>28</v>
      </c>
      <c r="V17235" s="5"/>
    </row>
    <row r="17236" spans="1:22" x14ac:dyDescent="0.25">
      <c r="A17236" s="5">
        <f>17229</f>
      </c>
      <c r="B17236" s="5" t="s">
        <v>17257</v>
      </c>
      <c r="C17236" s="5" t="s">
        <v>28</v>
      </c>
      <c r="D17236" s="5" t="s">
        <v>29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29</v>
      </c>
      <c r="T17236" s="5" t="s">
        <v>28</v>
      </c>
      <c r="U17236" s="5" t="s">
        <v>28</v>
      </c>
      <c r="V17236" s="5"/>
    </row>
    <row r="17237" spans="1:22" x14ac:dyDescent="0.25">
      <c r="A17237" s="5">
        <f>17230</f>
      </c>
      <c r="B17237" s="5" t="s">
        <v>17258</v>
      </c>
      <c r="C17237" s="5" t="s">
        <v>28</v>
      </c>
      <c r="D17237" s="5" t="s">
        <v>29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29</v>
      </c>
      <c r="T17237" s="5" t="s">
        <v>28</v>
      </c>
      <c r="U17237" s="5" t="s">
        <v>28</v>
      </c>
      <c r="V17237" s="5"/>
    </row>
    <row r="17238" spans="1:22" x14ac:dyDescent="0.25">
      <c r="A17238" s="5">
        <f>17231</f>
      </c>
      <c r="B17238" s="5" t="s">
        <v>17259</v>
      </c>
      <c r="C17238" s="5" t="s">
        <v>28</v>
      </c>
      <c r="D17238" s="5" t="s">
        <v>29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29</v>
      </c>
      <c r="T17238" s="5" t="s">
        <v>28</v>
      </c>
      <c r="U17238" s="5" t="s">
        <v>28</v>
      </c>
      <c r="V17238" s="5"/>
    </row>
    <row r="17239" spans="1:22" x14ac:dyDescent="0.25">
      <c r="A17239" s="5">
        <f>17232</f>
      </c>
      <c r="B17239" s="5" t="s">
        <v>17260</v>
      </c>
      <c r="C17239" s="5" t="s">
        <v>28</v>
      </c>
      <c r="D17239" s="5" t="s">
        <v>29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29</v>
      </c>
      <c r="T17239" s="5" t="s">
        <v>28</v>
      </c>
      <c r="U17239" s="5" t="s">
        <v>28</v>
      </c>
      <c r="V17239" s="5"/>
    </row>
    <row r="17240" spans="1:22" x14ac:dyDescent="0.25">
      <c r="A17240" s="5">
        <f>17233</f>
      </c>
      <c r="B17240" s="5" t="s">
        <v>17261</v>
      </c>
      <c r="C17240" s="5" t="s">
        <v>28</v>
      </c>
      <c r="D17240" s="5" t="s">
        <v>29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29</v>
      </c>
      <c r="T17240" s="5" t="s">
        <v>28</v>
      </c>
      <c r="U17240" s="5" t="s">
        <v>28</v>
      </c>
      <c r="V17240" s="5"/>
    </row>
    <row r="17241" spans="1:22" x14ac:dyDescent="0.25">
      <c r="A17241" s="5">
        <f>17234</f>
      </c>
      <c r="B17241" s="5" t="s">
        <v>17262</v>
      </c>
      <c r="C17241" s="5" t="s">
        <v>28</v>
      </c>
      <c r="D17241" s="5" t="s">
        <v>29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29</v>
      </c>
      <c r="T17241" s="5" t="s">
        <v>28</v>
      </c>
      <c r="U17241" s="5" t="s">
        <v>28</v>
      </c>
      <c r="V17241" s="5"/>
    </row>
    <row r="17242" spans="1:22" x14ac:dyDescent="0.25">
      <c r="A17242" s="5">
        <f>17235</f>
      </c>
      <c r="B17242" s="5" t="s">
        <v>17263</v>
      </c>
      <c r="C17242" s="5" t="s">
        <v>28</v>
      </c>
      <c r="D17242" s="5" t="s">
        <v>29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29</v>
      </c>
      <c r="T17242" s="5" t="s">
        <v>28</v>
      </c>
      <c r="U17242" s="5" t="s">
        <v>28</v>
      </c>
      <c r="V17242" s="5"/>
    </row>
    <row r="17243" spans="1:22" x14ac:dyDescent="0.25">
      <c r="A17243" s="5">
        <f>17236</f>
      </c>
      <c r="B17243" s="5" t="s">
        <v>17264</v>
      </c>
      <c r="C17243" s="5" t="s">
        <v>28</v>
      </c>
      <c r="D17243" s="5" t="s">
        <v>29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29</v>
      </c>
      <c r="T17243" s="5" t="s">
        <v>28</v>
      </c>
      <c r="U17243" s="5" t="s">
        <v>28</v>
      </c>
      <c r="V17243" s="5"/>
    </row>
    <row r="17244" spans="1:22" x14ac:dyDescent="0.25">
      <c r="A17244" s="5">
        <f>17237</f>
      </c>
      <c r="B17244" s="5" t="s">
        <v>17265</v>
      </c>
      <c r="C17244" s="5" t="s">
        <v>28</v>
      </c>
      <c r="D17244" s="5" t="s">
        <v>29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29</v>
      </c>
      <c r="T17244" s="5" t="s">
        <v>28</v>
      </c>
      <c r="U17244" s="5" t="s">
        <v>28</v>
      </c>
      <c r="V17244" s="5"/>
    </row>
    <row r="17245" spans="1:22" x14ac:dyDescent="0.25">
      <c r="A17245" s="5">
        <f>17238</f>
      </c>
      <c r="B17245" s="5" t="s">
        <v>17266</v>
      </c>
      <c r="C17245" s="5" t="s">
        <v>28</v>
      </c>
      <c r="D17245" s="5" t="s">
        <v>29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29</v>
      </c>
      <c r="T17245" s="5" t="s">
        <v>28</v>
      </c>
      <c r="U17245" s="5" t="s">
        <v>28</v>
      </c>
      <c r="V17245" s="5"/>
    </row>
    <row r="17246" spans="1:22" x14ac:dyDescent="0.25">
      <c r="A17246" s="5">
        <f>17239</f>
      </c>
      <c r="B17246" s="5" t="s">
        <v>17267</v>
      </c>
      <c r="C17246" s="5" t="s">
        <v>28</v>
      </c>
      <c r="D17246" s="5" t="s">
        <v>29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29</v>
      </c>
      <c r="T17246" s="5" t="s">
        <v>28</v>
      </c>
      <c r="U17246" s="5" t="s">
        <v>28</v>
      </c>
      <c r="V17246" s="5"/>
    </row>
    <row r="17247" spans="1:22" x14ac:dyDescent="0.25">
      <c r="A17247" s="5">
        <f>17240</f>
      </c>
      <c r="B17247" s="5" t="s">
        <v>17268</v>
      </c>
      <c r="C17247" s="5" t="s">
        <v>28</v>
      </c>
      <c r="D17247" s="5" t="s">
        <v>29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29</v>
      </c>
      <c r="T17247" s="5" t="s">
        <v>28</v>
      </c>
      <c r="U17247" s="5" t="s">
        <v>28</v>
      </c>
      <c r="V17247" s="5"/>
    </row>
    <row r="17248" spans="1:22" x14ac:dyDescent="0.25">
      <c r="A17248" s="5">
        <f>17241</f>
      </c>
      <c r="B17248" s="5" t="s">
        <v>17269</v>
      </c>
      <c r="C17248" s="5" t="s">
        <v>28</v>
      </c>
      <c r="D17248" s="5" t="s">
        <v>29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29</v>
      </c>
      <c r="T17248" s="5" t="s">
        <v>28</v>
      </c>
      <c r="U17248" s="5" t="s">
        <v>28</v>
      </c>
      <c r="V17248" s="5"/>
    </row>
    <row r="17249" spans="1:22" x14ac:dyDescent="0.25">
      <c r="A17249" s="5">
        <f>17242</f>
      </c>
      <c r="B17249" s="5" t="s">
        <v>17270</v>
      </c>
      <c r="C17249" s="5" t="s">
        <v>28</v>
      </c>
      <c r="D17249" s="5" t="s">
        <v>29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29</v>
      </c>
      <c r="T17249" s="5" t="s">
        <v>28</v>
      </c>
      <c r="U17249" s="5" t="s">
        <v>28</v>
      </c>
      <c r="V17249" s="5"/>
    </row>
    <row r="17250" spans="1:22" x14ac:dyDescent="0.25">
      <c r="A17250" s="5">
        <f>17243</f>
      </c>
      <c r="B17250" s="5" t="s">
        <v>17271</v>
      </c>
      <c r="C17250" s="5" t="s">
        <v>28</v>
      </c>
      <c r="D17250" s="5" t="s">
        <v>29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29</v>
      </c>
      <c r="T17250" s="5" t="s">
        <v>28</v>
      </c>
      <c r="U17250" s="5" t="s">
        <v>28</v>
      </c>
      <c r="V17250" s="5"/>
    </row>
    <row r="17251" spans="1:22" x14ac:dyDescent="0.25">
      <c r="A17251" s="5">
        <f>17244</f>
      </c>
      <c r="B17251" s="5" t="s">
        <v>17272</v>
      </c>
      <c r="C17251" s="5" t="s">
        <v>28</v>
      </c>
      <c r="D17251" s="5" t="s">
        <v>29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29</v>
      </c>
      <c r="T17251" s="5" t="s">
        <v>28</v>
      </c>
      <c r="U17251" s="5" t="s">
        <v>28</v>
      </c>
      <c r="V17251" s="5"/>
    </row>
    <row r="17252" spans="1:22" x14ac:dyDescent="0.25">
      <c r="A17252" s="5">
        <f>17245</f>
      </c>
      <c r="B17252" s="5" t="s">
        <v>17273</v>
      </c>
      <c r="C17252" s="5" t="s">
        <v>28</v>
      </c>
      <c r="D17252" s="5" t="s">
        <v>29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29</v>
      </c>
      <c r="T17252" s="5" t="s">
        <v>28</v>
      </c>
      <c r="U17252" s="5" t="s">
        <v>28</v>
      </c>
      <c r="V17252" s="5"/>
    </row>
    <row r="17253" spans="1:22" x14ac:dyDescent="0.25">
      <c r="A17253" s="5">
        <f>17246</f>
      </c>
      <c r="B17253" s="5" t="s">
        <v>17274</v>
      </c>
      <c r="C17253" s="5" t="s">
        <v>28</v>
      </c>
      <c r="D17253" s="5" t="s">
        <v>29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29</v>
      </c>
      <c r="T17253" s="5" t="s">
        <v>28</v>
      </c>
      <c r="U17253" s="5" t="s">
        <v>28</v>
      </c>
      <c r="V17253" s="5"/>
    </row>
    <row r="17254" spans="1:22" x14ac:dyDescent="0.25">
      <c r="A17254" s="5">
        <f>17247</f>
      </c>
      <c r="B17254" s="5" t="s">
        <v>17275</v>
      </c>
      <c r="C17254" s="5" t="s">
        <v>28</v>
      </c>
      <c r="D17254" s="5" t="s">
        <v>29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29</v>
      </c>
      <c r="T17254" s="5" t="s">
        <v>28</v>
      </c>
      <c r="U17254" s="5" t="s">
        <v>28</v>
      </c>
      <c r="V17254" s="5"/>
    </row>
    <row r="17255" spans="1:22" x14ac:dyDescent="0.25">
      <c r="A17255" s="5">
        <f>17248</f>
      </c>
      <c r="B17255" s="5" t="s">
        <v>17276</v>
      </c>
      <c r="C17255" s="5" t="s">
        <v>28</v>
      </c>
      <c r="D17255" s="5" t="s">
        <v>29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29</v>
      </c>
      <c r="T17255" s="5" t="s">
        <v>28</v>
      </c>
      <c r="U17255" s="5" t="s">
        <v>28</v>
      </c>
      <c r="V17255" s="5"/>
    </row>
    <row r="17256" spans="1:22" x14ac:dyDescent="0.25">
      <c r="A17256" s="5">
        <f>17249</f>
      </c>
      <c r="B17256" s="5" t="s">
        <v>17277</v>
      </c>
      <c r="C17256" s="5" t="s">
        <v>28</v>
      </c>
      <c r="D17256" s="5" t="s">
        <v>29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29</v>
      </c>
      <c r="T17256" s="5" t="s">
        <v>28</v>
      </c>
      <c r="U17256" s="5" t="s">
        <v>28</v>
      </c>
      <c r="V17256" s="5"/>
    </row>
    <row r="17257" spans="1:22" x14ac:dyDescent="0.25">
      <c r="A17257" s="5">
        <f>17250</f>
      </c>
      <c r="B17257" s="5" t="s">
        <v>17278</v>
      </c>
      <c r="C17257" s="5" t="s">
        <v>28</v>
      </c>
      <c r="D17257" s="5" t="s">
        <v>29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29</v>
      </c>
      <c r="T17257" s="5" t="s">
        <v>28</v>
      </c>
      <c r="U17257" s="5" t="s">
        <v>28</v>
      </c>
      <c r="V17257" s="5"/>
    </row>
    <row r="17258" spans="1:22" x14ac:dyDescent="0.25">
      <c r="A17258" s="5">
        <f>17251</f>
      </c>
      <c r="B17258" s="5" t="s">
        <v>17279</v>
      </c>
      <c r="C17258" s="5" t="s">
        <v>28</v>
      </c>
      <c r="D17258" s="5" t="s">
        <v>29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29</v>
      </c>
      <c r="T17258" s="5" t="s">
        <v>28</v>
      </c>
      <c r="U17258" s="5" t="s">
        <v>28</v>
      </c>
      <c r="V17258" s="5"/>
    </row>
    <row r="17259" spans="1:22" x14ac:dyDescent="0.25">
      <c r="A17259" s="5">
        <f>17252</f>
      </c>
      <c r="B17259" s="5" t="s">
        <v>17280</v>
      </c>
      <c r="C17259" s="5" t="s">
        <v>28</v>
      </c>
      <c r="D17259" s="5" t="s">
        <v>29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29</v>
      </c>
      <c r="T17259" s="5" t="s">
        <v>28</v>
      </c>
      <c r="U17259" s="5" t="s">
        <v>28</v>
      </c>
      <c r="V17259" s="5"/>
    </row>
    <row r="17260" spans="1:22" x14ac:dyDescent="0.25">
      <c r="A17260" s="5">
        <f>17253</f>
      </c>
      <c r="B17260" s="5" t="s">
        <v>17281</v>
      </c>
      <c r="C17260" s="5" t="s">
        <v>28</v>
      </c>
      <c r="D17260" s="5" t="s">
        <v>29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29</v>
      </c>
      <c r="T17260" s="5" t="s">
        <v>28</v>
      </c>
      <c r="U17260" s="5" t="s">
        <v>28</v>
      </c>
      <c r="V17260" s="5"/>
    </row>
    <row r="17261" spans="1:22" x14ac:dyDescent="0.25">
      <c r="A17261" s="5">
        <f>17254</f>
      </c>
      <c r="B17261" s="5" t="s">
        <v>17282</v>
      </c>
      <c r="C17261" s="5" t="s">
        <v>28</v>
      </c>
      <c r="D17261" s="5" t="s">
        <v>29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29</v>
      </c>
      <c r="T17261" s="5" t="s">
        <v>28</v>
      </c>
      <c r="U17261" s="5" t="s">
        <v>28</v>
      </c>
      <c r="V17261" s="5"/>
    </row>
    <row r="17262" spans="1:22" x14ac:dyDescent="0.25">
      <c r="A17262" s="5">
        <f>17255</f>
      </c>
      <c r="B17262" s="5" t="s">
        <v>17283</v>
      </c>
      <c r="C17262" s="5" t="s">
        <v>28</v>
      </c>
      <c r="D17262" s="5" t="s">
        <v>29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29</v>
      </c>
      <c r="T17262" s="5" t="s">
        <v>28</v>
      </c>
      <c r="U17262" s="5" t="s">
        <v>28</v>
      </c>
      <c r="V17262" s="5"/>
    </row>
    <row r="17263" spans="1:22" x14ac:dyDescent="0.25">
      <c r="A17263" s="5">
        <f>17256</f>
      </c>
      <c r="B17263" s="5" t="s">
        <v>17284</v>
      </c>
      <c r="C17263" s="5" t="s">
        <v>28</v>
      </c>
      <c r="D17263" s="5" t="s">
        <v>29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29</v>
      </c>
      <c r="T17263" s="5" t="s">
        <v>28</v>
      </c>
      <c r="U17263" s="5" t="s">
        <v>28</v>
      </c>
      <c r="V17263" s="5"/>
    </row>
    <row r="17264" spans="1:22" x14ac:dyDescent="0.25">
      <c r="A17264" s="5">
        <f>17257</f>
      </c>
      <c r="B17264" s="5" t="s">
        <v>17285</v>
      </c>
      <c r="C17264" s="5" t="s">
        <v>28</v>
      </c>
      <c r="D17264" s="5" t="s">
        <v>29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29</v>
      </c>
      <c r="T17264" s="5" t="s">
        <v>28</v>
      </c>
      <c r="U17264" s="5" t="s">
        <v>28</v>
      </c>
      <c r="V17264" s="5"/>
    </row>
    <row r="17265" spans="1:22" x14ac:dyDescent="0.25">
      <c r="A17265" s="5">
        <f>17258</f>
      </c>
      <c r="B17265" s="5" t="s">
        <v>17286</v>
      </c>
      <c r="C17265" s="5" t="s">
        <v>28</v>
      </c>
      <c r="D17265" s="5" t="s">
        <v>29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28</v>
      </c>
      <c r="T17265" s="5" t="s">
        <v>28</v>
      </c>
      <c r="U17265" s="5" t="s">
        <v>28</v>
      </c>
      <c r="V17265" s="5"/>
    </row>
    <row r="17266" spans="1:22" x14ac:dyDescent="0.25">
      <c r="A17266" s="5">
        <f>17259</f>
      </c>
      <c r="B17266" s="5" t="s">
        <v>17287</v>
      </c>
      <c r="C17266" s="5" t="s">
        <v>28</v>
      </c>
      <c r="D17266" s="5" t="s">
        <v>29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29</v>
      </c>
      <c r="T17266" s="5" t="s">
        <v>28</v>
      </c>
      <c r="U17266" s="5" t="s">
        <v>28</v>
      </c>
      <c r="V17266" s="5"/>
    </row>
    <row r="17267" spans="1:22" x14ac:dyDescent="0.25">
      <c r="A17267" s="5">
        <f>17260</f>
      </c>
      <c r="B17267" s="5" t="s">
        <v>17288</v>
      </c>
      <c r="C17267" s="5" t="s">
        <v>28</v>
      </c>
      <c r="D17267" s="5" t="s">
        <v>29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29</v>
      </c>
      <c r="T17267" s="5" t="s">
        <v>28</v>
      </c>
      <c r="U17267" s="5" t="s">
        <v>28</v>
      </c>
      <c r="V17267" s="5"/>
    </row>
    <row r="17268" spans="1:22" x14ac:dyDescent="0.25">
      <c r="A17268" s="5">
        <f>17261</f>
      </c>
      <c r="B17268" s="5" t="s">
        <v>17289</v>
      </c>
      <c r="C17268" s="5" t="s">
        <v>28</v>
      </c>
      <c r="D17268" s="5" t="s">
        <v>29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28</v>
      </c>
      <c r="T17268" s="5" t="s">
        <v>28</v>
      </c>
      <c r="U17268" s="5" t="s">
        <v>28</v>
      </c>
      <c r="V17268" s="5"/>
    </row>
    <row r="17269" spans="1:22" x14ac:dyDescent="0.25">
      <c r="A17269" s="5">
        <f>17262</f>
      </c>
      <c r="B17269" s="5" t="s">
        <v>17290</v>
      </c>
      <c r="C17269" s="5" t="s">
        <v>28</v>
      </c>
      <c r="D17269" s="5" t="s">
        <v>29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28</v>
      </c>
      <c r="T17269" s="5" t="s">
        <v>28</v>
      </c>
      <c r="U17269" s="5" t="s">
        <v>28</v>
      </c>
      <c r="V17269" s="5"/>
    </row>
    <row r="17270" spans="1:22" x14ac:dyDescent="0.25">
      <c r="A17270" s="5">
        <f>17263</f>
      </c>
      <c r="B17270" s="5" t="s">
        <v>17291</v>
      </c>
      <c r="C17270" s="5" t="s">
        <v>28</v>
      </c>
      <c r="D17270" s="5" t="s">
        <v>29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29</v>
      </c>
      <c r="T17270" s="5" t="s">
        <v>28</v>
      </c>
      <c r="U17270" s="5" t="s">
        <v>28</v>
      </c>
      <c r="V17270" s="5"/>
    </row>
    <row r="17271" spans="1:22" x14ac:dyDescent="0.25">
      <c r="A17271" s="5">
        <f>17264</f>
      </c>
      <c r="B17271" s="5" t="s">
        <v>17292</v>
      </c>
      <c r="C17271" s="5" t="s">
        <v>28</v>
      </c>
      <c r="D17271" s="5" t="s">
        <v>29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29</v>
      </c>
      <c r="T17271" s="5" t="s">
        <v>28</v>
      </c>
      <c r="U17271" s="5" t="s">
        <v>28</v>
      </c>
      <c r="V17271" s="5"/>
    </row>
    <row r="17272" spans="1:22" x14ac:dyDescent="0.25">
      <c r="A17272" s="5">
        <f>17265</f>
      </c>
      <c r="B17272" s="5" t="s">
        <v>17293</v>
      </c>
      <c r="C17272" s="5" t="s">
        <v>28</v>
      </c>
      <c r="D17272" s="5" t="s">
        <v>29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29</v>
      </c>
      <c r="T17272" s="5" t="s">
        <v>28</v>
      </c>
      <c r="U17272" s="5" t="s">
        <v>28</v>
      </c>
      <c r="V17272" s="5"/>
    </row>
    <row r="17273" spans="1:22" x14ac:dyDescent="0.25">
      <c r="A17273" s="5">
        <f>17266</f>
      </c>
      <c r="B17273" s="5" t="s">
        <v>17294</v>
      </c>
      <c r="C17273" s="5" t="s">
        <v>28</v>
      </c>
      <c r="D17273" s="5" t="s">
        <v>29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29</v>
      </c>
      <c r="T17273" s="5" t="s">
        <v>28</v>
      </c>
      <c r="U17273" s="5" t="s">
        <v>28</v>
      </c>
      <c r="V17273" s="5"/>
    </row>
    <row r="17274" spans="1:22" x14ac:dyDescent="0.25">
      <c r="A17274" s="5">
        <f>17267</f>
      </c>
      <c r="B17274" s="5" t="s">
        <v>17295</v>
      </c>
      <c r="C17274" s="5" t="s">
        <v>28</v>
      </c>
      <c r="D17274" s="5" t="s">
        <v>29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29</v>
      </c>
      <c r="T17274" s="5" t="s">
        <v>28</v>
      </c>
      <c r="U17274" s="5" t="s">
        <v>28</v>
      </c>
      <c r="V17274" s="5"/>
    </row>
    <row r="17275" spans="1:22" x14ac:dyDescent="0.25">
      <c r="A17275" s="5">
        <f>17268</f>
      </c>
      <c r="B17275" s="5" t="s">
        <v>17296</v>
      </c>
      <c r="C17275" s="5" t="s">
        <v>28</v>
      </c>
      <c r="D17275" s="5" t="s">
        <v>29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29</v>
      </c>
      <c r="T17275" s="5" t="s">
        <v>28</v>
      </c>
      <c r="U17275" s="5" t="s">
        <v>28</v>
      </c>
      <c r="V17275" s="5"/>
    </row>
    <row r="17276" spans="1:22" x14ac:dyDescent="0.25">
      <c r="A17276" s="5">
        <f>17269</f>
      </c>
      <c r="B17276" s="5" t="s">
        <v>17297</v>
      </c>
      <c r="C17276" s="5" t="s">
        <v>28</v>
      </c>
      <c r="D17276" s="5" t="s">
        <v>29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29</v>
      </c>
      <c r="T17276" s="5" t="s">
        <v>28</v>
      </c>
      <c r="U17276" s="5" t="s">
        <v>28</v>
      </c>
      <c r="V17276" s="5"/>
    </row>
    <row r="17277" spans="1:22" x14ac:dyDescent="0.25">
      <c r="A17277" s="5">
        <f>17270</f>
      </c>
      <c r="B17277" s="5" t="s">
        <v>17298</v>
      </c>
      <c r="C17277" s="5" t="s">
        <v>28</v>
      </c>
      <c r="D17277" s="5" t="s">
        <v>29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29</v>
      </c>
      <c r="T17277" s="5" t="s">
        <v>28</v>
      </c>
      <c r="U17277" s="5" t="s">
        <v>28</v>
      </c>
      <c r="V17277" s="5"/>
    </row>
    <row r="17278" spans="1:22" x14ac:dyDescent="0.25">
      <c r="A17278" s="5">
        <f>17271</f>
      </c>
      <c r="B17278" s="5" t="s">
        <v>17299</v>
      </c>
      <c r="C17278" s="5" t="s">
        <v>28</v>
      </c>
      <c r="D17278" s="5" t="s">
        <v>29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29</v>
      </c>
      <c r="T17278" s="5" t="s">
        <v>28</v>
      </c>
      <c r="U17278" s="5" t="s">
        <v>28</v>
      </c>
      <c r="V17278" s="5"/>
    </row>
    <row r="17279" spans="1:22" x14ac:dyDescent="0.25">
      <c r="A17279" s="5">
        <f>17272</f>
      </c>
      <c r="B17279" s="5" t="s">
        <v>17300</v>
      </c>
      <c r="C17279" s="5" t="s">
        <v>28</v>
      </c>
      <c r="D17279" s="5" t="s">
        <v>29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29</v>
      </c>
      <c r="T17279" s="5" t="s">
        <v>28</v>
      </c>
      <c r="U17279" s="5" t="s">
        <v>28</v>
      </c>
      <c r="V17279" s="5"/>
    </row>
    <row r="17280" spans="1:22" x14ac:dyDescent="0.25">
      <c r="A17280" s="5">
        <f>17273</f>
      </c>
      <c r="B17280" s="5" t="s">
        <v>17301</v>
      </c>
      <c r="C17280" s="5" t="s">
        <v>28</v>
      </c>
      <c r="D17280" s="5" t="s">
        <v>29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29</v>
      </c>
      <c r="T17280" s="5" t="s">
        <v>28</v>
      </c>
      <c r="U17280" s="5" t="s">
        <v>28</v>
      </c>
      <c r="V17280" s="5"/>
    </row>
    <row r="17281" spans="1:22" x14ac:dyDescent="0.25">
      <c r="A17281" s="5">
        <f>17274</f>
      </c>
      <c r="B17281" s="5" t="s">
        <v>17302</v>
      </c>
      <c r="C17281" s="5" t="s">
        <v>28</v>
      </c>
      <c r="D17281" s="5" t="s">
        <v>29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29</v>
      </c>
      <c r="T17281" s="5" t="s">
        <v>28</v>
      </c>
      <c r="U17281" s="5" t="s">
        <v>28</v>
      </c>
      <c r="V17281" s="5"/>
    </row>
    <row r="17282" spans="1:22" x14ac:dyDescent="0.25">
      <c r="A17282" s="5">
        <f>17275</f>
      </c>
      <c r="B17282" s="5" t="s">
        <v>17303</v>
      </c>
      <c r="C17282" s="5" t="s">
        <v>28</v>
      </c>
      <c r="D17282" s="5" t="s">
        <v>29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29</v>
      </c>
      <c r="T17282" s="5" t="s">
        <v>28</v>
      </c>
      <c r="U17282" s="5" t="s">
        <v>28</v>
      </c>
      <c r="V17282" s="5"/>
    </row>
    <row r="17283" spans="1:22" x14ac:dyDescent="0.25">
      <c r="A17283" s="5">
        <f>17276</f>
      </c>
      <c r="B17283" s="5" t="s">
        <v>17304</v>
      </c>
      <c r="C17283" s="5" t="s">
        <v>29</v>
      </c>
      <c r="D17283" s="5" t="s">
        <v>28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29</v>
      </c>
      <c r="T17283" s="5" t="s">
        <v>28</v>
      </c>
      <c r="U17283" s="5" t="s">
        <v>28</v>
      </c>
      <c r="V17283" s="5"/>
    </row>
    <row r="17284" spans="1:22" x14ac:dyDescent="0.25">
      <c r="A17284" s="5">
        <f>17277</f>
      </c>
      <c r="B17284" s="5" t="s">
        <v>17305</v>
      </c>
      <c r="C17284" s="5" t="s">
        <v>29</v>
      </c>
      <c r="D17284" s="5" t="s">
        <v>28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29</v>
      </c>
      <c r="T17284" s="5" t="s">
        <v>28</v>
      </c>
      <c r="U17284" s="5" t="s">
        <v>28</v>
      </c>
      <c r="V17284" s="5"/>
    </row>
    <row r="17285" spans="1:22" x14ac:dyDescent="0.25">
      <c r="A17285" s="5">
        <f>17278</f>
      </c>
      <c r="B17285" s="5" t="s">
        <v>17306</v>
      </c>
      <c r="C17285" s="5" t="s">
        <v>29</v>
      </c>
      <c r="D17285" s="5" t="s">
        <v>28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29</v>
      </c>
      <c r="T17285" s="5" t="s">
        <v>28</v>
      </c>
      <c r="U17285" s="5" t="s">
        <v>28</v>
      </c>
      <c r="V17285" s="5"/>
    </row>
    <row r="17286" spans="1:22" x14ac:dyDescent="0.25">
      <c r="A17286" s="5">
        <f>17279</f>
      </c>
      <c r="B17286" s="5" t="s">
        <v>17307</v>
      </c>
      <c r="C17286" s="5" t="s">
        <v>29</v>
      </c>
      <c r="D17286" s="5" t="s">
        <v>28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29</v>
      </c>
      <c r="T17286" s="5" t="s">
        <v>28</v>
      </c>
      <c r="U17286" s="5" t="s">
        <v>28</v>
      </c>
      <c r="V17286" s="5"/>
    </row>
    <row r="17287" spans="1:22" x14ac:dyDescent="0.25">
      <c r="A17287" s="5">
        <f>17280</f>
      </c>
      <c r="B17287" s="5" t="s">
        <v>17308</v>
      </c>
      <c r="C17287" s="5" t="s">
        <v>29</v>
      </c>
      <c r="D17287" s="5" t="s">
        <v>28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29</v>
      </c>
      <c r="T17287" s="5" t="s">
        <v>28</v>
      </c>
      <c r="U17287" s="5" t="s">
        <v>28</v>
      </c>
      <c r="V17287" s="5"/>
    </row>
    <row r="17288" spans="1:22" x14ac:dyDescent="0.25">
      <c r="A17288" s="5">
        <f>17281</f>
      </c>
      <c r="B17288" s="5" t="s">
        <v>17309</v>
      </c>
      <c r="C17288" s="5" t="s">
        <v>29</v>
      </c>
      <c r="D17288" s="5" t="s">
        <v>28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29</v>
      </c>
      <c r="T17288" s="5" t="s">
        <v>28</v>
      </c>
      <c r="U17288" s="5" t="s">
        <v>28</v>
      </c>
      <c r="V17288" s="5"/>
    </row>
    <row r="17289" spans="1:22" x14ac:dyDescent="0.25">
      <c r="A17289" s="5">
        <f>17282</f>
      </c>
      <c r="B17289" s="5" t="s">
        <v>17310</v>
      </c>
      <c r="C17289" s="5" t="s">
        <v>29</v>
      </c>
      <c r="D17289" s="5" t="s">
        <v>28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29</v>
      </c>
      <c r="T17289" s="5" t="s">
        <v>28</v>
      </c>
      <c r="U17289" s="5" t="s">
        <v>28</v>
      </c>
      <c r="V17289" s="5"/>
    </row>
    <row r="17290" spans="1:22" x14ac:dyDescent="0.25">
      <c r="A17290" s="5">
        <f>17283</f>
      </c>
      <c r="B17290" s="5" t="s">
        <v>17311</v>
      </c>
      <c r="C17290" s="5" t="s">
        <v>29</v>
      </c>
      <c r="D17290" s="5" t="s">
        <v>28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29</v>
      </c>
      <c r="T17290" s="5" t="s">
        <v>28</v>
      </c>
      <c r="U17290" s="5" t="s">
        <v>28</v>
      </c>
      <c r="V17290" s="5"/>
    </row>
    <row r="17291" spans="1:22" x14ac:dyDescent="0.25">
      <c r="A17291" s="5">
        <f>17284</f>
      </c>
      <c r="B17291" s="5" t="s">
        <v>17312</v>
      </c>
      <c r="C17291" s="5" t="s">
        <v>29</v>
      </c>
      <c r="D17291" s="5" t="s">
        <v>28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29</v>
      </c>
      <c r="T17291" s="5" t="s">
        <v>28</v>
      </c>
      <c r="U17291" s="5" t="s">
        <v>28</v>
      </c>
      <c r="V17291" s="5"/>
    </row>
    <row r="17292" spans="1:22" x14ac:dyDescent="0.25">
      <c r="A17292" s="5">
        <f>17285</f>
      </c>
      <c r="B17292" s="5" t="s">
        <v>17313</v>
      </c>
      <c r="C17292" s="5" t="s">
        <v>29</v>
      </c>
      <c r="D17292" s="5" t="s">
        <v>28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29</v>
      </c>
      <c r="T17292" s="5" t="s">
        <v>28</v>
      </c>
      <c r="U17292" s="5" t="s">
        <v>28</v>
      </c>
      <c r="V17292" s="5"/>
    </row>
    <row r="17293" spans="1:22" x14ac:dyDescent="0.25">
      <c r="A17293" s="5">
        <f>17286</f>
      </c>
      <c r="B17293" s="5" t="s">
        <v>17314</v>
      </c>
      <c r="C17293" s="5" t="s">
        <v>29</v>
      </c>
      <c r="D17293" s="5" t="s">
        <v>28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29</v>
      </c>
      <c r="T17293" s="5" t="s">
        <v>28</v>
      </c>
      <c r="U17293" s="5" t="s">
        <v>28</v>
      </c>
      <c r="V17293" s="5"/>
    </row>
    <row r="17294" spans="1:22" x14ac:dyDescent="0.25">
      <c r="A17294" s="5">
        <f>17287</f>
      </c>
      <c r="B17294" s="5" t="s">
        <v>17315</v>
      </c>
      <c r="C17294" s="5" t="s">
        <v>29</v>
      </c>
      <c r="D17294" s="5" t="s">
        <v>28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29</v>
      </c>
      <c r="T17294" s="5" t="s">
        <v>28</v>
      </c>
      <c r="U17294" s="5" t="s">
        <v>28</v>
      </c>
      <c r="V17294" s="5"/>
    </row>
    <row r="17295" spans="1:22" x14ac:dyDescent="0.25">
      <c r="A17295" s="5">
        <f>17288</f>
      </c>
      <c r="B17295" s="5" t="s">
        <v>17316</v>
      </c>
      <c r="C17295" s="5" t="s">
        <v>28</v>
      </c>
      <c r="D17295" s="5" t="s">
        <v>29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29</v>
      </c>
      <c r="T17295" s="5" t="s">
        <v>28</v>
      </c>
      <c r="U17295" s="5" t="s">
        <v>28</v>
      </c>
      <c r="V17295" s="5"/>
    </row>
    <row r="17296" spans="1:22" x14ac:dyDescent="0.25">
      <c r="A17296" s="5">
        <f>17289</f>
      </c>
      <c r="B17296" s="5" t="s">
        <v>17317</v>
      </c>
      <c r="C17296" s="5" t="s">
        <v>28</v>
      </c>
      <c r="D17296" s="5" t="s">
        <v>29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29</v>
      </c>
      <c r="T17296" s="5" t="s">
        <v>28</v>
      </c>
      <c r="U17296" s="5" t="s">
        <v>28</v>
      </c>
      <c r="V17296" s="5"/>
    </row>
    <row r="17297" spans="1:22" x14ac:dyDescent="0.25">
      <c r="A17297" s="5">
        <f>17290</f>
      </c>
      <c r="B17297" s="5" t="s">
        <v>17318</v>
      </c>
      <c r="C17297" s="5" t="s">
        <v>28</v>
      </c>
      <c r="D17297" s="5" t="s">
        <v>29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29</v>
      </c>
      <c r="T17297" s="5" t="s">
        <v>28</v>
      </c>
      <c r="U17297" s="5" t="s">
        <v>28</v>
      </c>
      <c r="V17297" s="5"/>
    </row>
    <row r="17298" spans="1:22" x14ac:dyDescent="0.25">
      <c r="A17298" s="5">
        <f>17291</f>
      </c>
      <c r="B17298" s="5" t="s">
        <v>17319</v>
      </c>
      <c r="C17298" s="5" t="s">
        <v>28</v>
      </c>
      <c r="D17298" s="5" t="s">
        <v>29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29</v>
      </c>
      <c r="T17298" s="5" t="s">
        <v>28</v>
      </c>
      <c r="U17298" s="5" t="s">
        <v>28</v>
      </c>
      <c r="V17298" s="5"/>
    </row>
    <row r="17299" spans="1:22" x14ac:dyDescent="0.25">
      <c r="A17299" s="5">
        <f>17292</f>
      </c>
      <c r="B17299" s="5" t="s">
        <v>17320</v>
      </c>
      <c r="C17299" s="5" t="s">
        <v>28</v>
      </c>
      <c r="D17299" s="5" t="s">
        <v>29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29</v>
      </c>
      <c r="T17299" s="5" t="s">
        <v>28</v>
      </c>
      <c r="U17299" s="5" t="s">
        <v>28</v>
      </c>
      <c r="V17299" s="5"/>
    </row>
    <row r="17300" spans="1:22" x14ac:dyDescent="0.25">
      <c r="A17300" s="5">
        <f>17293</f>
      </c>
      <c r="B17300" s="5" t="s">
        <v>17321</v>
      </c>
      <c r="C17300" s="5" t="s">
        <v>28</v>
      </c>
      <c r="D17300" s="5" t="s">
        <v>29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29</v>
      </c>
      <c r="T17300" s="5" t="s">
        <v>28</v>
      </c>
      <c r="U17300" s="5" t="s">
        <v>28</v>
      </c>
      <c r="V17300" s="5"/>
    </row>
    <row r="17301" spans="1:22" x14ac:dyDescent="0.25">
      <c r="A17301" s="5">
        <f>17294</f>
      </c>
      <c r="B17301" s="5" t="s">
        <v>17322</v>
      </c>
      <c r="C17301" s="5" t="s">
        <v>28</v>
      </c>
      <c r="D17301" s="5" t="s">
        <v>29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29</v>
      </c>
      <c r="T17301" s="5" t="s">
        <v>28</v>
      </c>
      <c r="U17301" s="5" t="s">
        <v>28</v>
      </c>
      <c r="V17301" s="5"/>
    </row>
    <row r="17302" spans="1:22" x14ac:dyDescent="0.25">
      <c r="A17302" s="5">
        <f>17295</f>
      </c>
      <c r="B17302" s="5" t="s">
        <v>17323</v>
      </c>
      <c r="C17302" s="5" t="s">
        <v>28</v>
      </c>
      <c r="D17302" s="5" t="s">
        <v>29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29</v>
      </c>
      <c r="T17302" s="5" t="s">
        <v>28</v>
      </c>
      <c r="U17302" s="5" t="s">
        <v>28</v>
      </c>
      <c r="V17302" s="5"/>
    </row>
    <row r="17303" spans="1:22" x14ac:dyDescent="0.25">
      <c r="A17303" s="5">
        <f>17296</f>
      </c>
      <c r="B17303" s="5" t="s">
        <v>17324</v>
      </c>
      <c r="C17303" s="5" t="s">
        <v>28</v>
      </c>
      <c r="D17303" s="5" t="s">
        <v>29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29</v>
      </c>
      <c r="T17303" s="5" t="s">
        <v>28</v>
      </c>
      <c r="U17303" s="5" t="s">
        <v>28</v>
      </c>
      <c r="V17303" s="5"/>
    </row>
    <row r="17304" spans="1:22" x14ac:dyDescent="0.25">
      <c r="A17304" s="5">
        <f>17297</f>
      </c>
      <c r="B17304" s="5" t="s">
        <v>17325</v>
      </c>
      <c r="C17304" s="5" t="s">
        <v>28</v>
      </c>
      <c r="D17304" s="5" t="s">
        <v>29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29</v>
      </c>
      <c r="T17304" s="5" t="s">
        <v>28</v>
      </c>
      <c r="U17304" s="5" t="s">
        <v>28</v>
      </c>
      <c r="V17304" s="5"/>
    </row>
    <row r="17305" spans="1:22" x14ac:dyDescent="0.25">
      <c r="A17305" s="5">
        <f>17298</f>
      </c>
      <c r="B17305" s="5" t="s">
        <v>17326</v>
      </c>
      <c r="C17305" s="5" t="s">
        <v>28</v>
      </c>
      <c r="D17305" s="5" t="s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29</v>
      </c>
      <c r="T17305" s="5" t="s">
        <v>28</v>
      </c>
      <c r="U17305" s="5" t="s">
        <v>28</v>
      </c>
      <c r="V17305" s="5"/>
    </row>
    <row r="17306" spans="1:22" x14ac:dyDescent="0.25">
      <c r="A17306" s="5">
        <f>17299</f>
      </c>
      <c r="B17306" s="5" t="s">
        <v>17327</v>
      </c>
      <c r="C17306" s="5" t="s">
        <v>28</v>
      </c>
      <c r="D17306" s="5" t="s">
        <v>29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29</v>
      </c>
      <c r="T17306" s="5" t="s">
        <v>28</v>
      </c>
      <c r="U17306" s="5" t="s">
        <v>28</v>
      </c>
      <c r="V17306" s="5"/>
    </row>
    <row r="17307" spans="1:22" x14ac:dyDescent="0.25">
      <c r="A17307" s="5">
        <f>17300</f>
      </c>
      <c r="B17307" s="5" t="s">
        <v>17328</v>
      </c>
      <c r="C17307" s="5" t="s">
        <v>28</v>
      </c>
      <c r="D17307" s="5" t="s">
        <v>29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29</v>
      </c>
      <c r="T17307" s="5" t="s">
        <v>28</v>
      </c>
      <c r="U17307" s="5" t="s">
        <v>28</v>
      </c>
      <c r="V17307" s="5"/>
    </row>
    <row r="17308" spans="1:22" x14ac:dyDescent="0.25">
      <c r="A17308" s="5">
        <f>17301</f>
      </c>
      <c r="B17308" s="5" t="s">
        <v>17329</v>
      </c>
      <c r="C17308" s="5" t="s">
        <v>28</v>
      </c>
      <c r="D17308" s="5" t="s">
        <v>29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29</v>
      </c>
      <c r="T17308" s="5" t="s">
        <v>28</v>
      </c>
      <c r="U17308" s="5" t="s">
        <v>28</v>
      </c>
      <c r="V17308" s="5"/>
    </row>
    <row r="17309" spans="1:22" x14ac:dyDescent="0.25">
      <c r="A17309" s="5">
        <f>17302</f>
      </c>
      <c r="B17309" s="5" t="s">
        <v>17330</v>
      </c>
      <c r="C17309" s="5" t="s">
        <v>28</v>
      </c>
      <c r="D17309" s="5" t="s">
        <v>29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29</v>
      </c>
      <c r="T17309" s="5" t="s">
        <v>28</v>
      </c>
      <c r="U17309" s="5" t="s">
        <v>28</v>
      </c>
      <c r="V17309" s="5"/>
    </row>
    <row r="17310" spans="1:22" x14ac:dyDescent="0.25">
      <c r="A17310" s="5">
        <f>17303</f>
      </c>
      <c r="B17310" s="5" t="s">
        <v>17331</v>
      </c>
      <c r="C17310" s="5" t="s">
        <v>28</v>
      </c>
      <c r="D17310" s="5" t="s">
        <v>29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29</v>
      </c>
      <c r="T17310" s="5" t="s">
        <v>28</v>
      </c>
      <c r="U17310" s="5" t="s">
        <v>28</v>
      </c>
      <c r="V17310" s="5"/>
    </row>
    <row r="17311" spans="1:22" x14ac:dyDescent="0.25">
      <c r="A17311" s="5">
        <f>17304</f>
      </c>
      <c r="B17311" s="5" t="s">
        <v>17332</v>
      </c>
      <c r="C17311" s="5" t="s">
        <v>28</v>
      </c>
      <c r="D17311" s="5" t="s">
        <v>29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29</v>
      </c>
      <c r="T17311" s="5" t="s">
        <v>28</v>
      </c>
      <c r="U17311" s="5" t="s">
        <v>28</v>
      </c>
      <c r="V17311" s="5"/>
    </row>
    <row r="17312" spans="1:22" x14ac:dyDescent="0.25">
      <c r="A17312" s="5">
        <f>17305</f>
      </c>
      <c r="B17312" s="5" t="s">
        <v>17333</v>
      </c>
      <c r="C17312" s="5" t="s">
        <v>29</v>
      </c>
      <c r="D17312" s="5" t="s">
        <v>28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29</v>
      </c>
      <c r="T17312" s="5" t="s">
        <v>28</v>
      </c>
      <c r="U17312" s="5" t="s">
        <v>28</v>
      </c>
      <c r="V17312" s="5"/>
    </row>
    <row r="17313" spans="1:22" x14ac:dyDescent="0.25">
      <c r="A17313" s="5">
        <f>17306</f>
      </c>
      <c r="B17313" s="5" t="s">
        <v>17334</v>
      </c>
      <c r="C17313" s="5" t="s">
        <v>29</v>
      </c>
      <c r="D17313" s="5" t="s">
        <v>28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29</v>
      </c>
      <c r="T17313" s="5" t="s">
        <v>28</v>
      </c>
      <c r="U17313" s="5" t="s">
        <v>28</v>
      </c>
      <c r="V17313" s="5"/>
    </row>
    <row r="17314" spans="1:22" x14ac:dyDescent="0.25">
      <c r="A17314" s="5">
        <f>17307</f>
      </c>
      <c r="B17314" s="5" t="s">
        <v>17335</v>
      </c>
      <c r="C17314" s="5" t="s">
        <v>29</v>
      </c>
      <c r="D17314" s="5" t="s">
        <v>28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29</v>
      </c>
      <c r="T17314" s="5" t="s">
        <v>28</v>
      </c>
      <c r="U17314" s="5" t="s">
        <v>28</v>
      </c>
      <c r="V17314" s="5"/>
    </row>
    <row r="17315" spans="1:22" x14ac:dyDescent="0.25">
      <c r="A17315" s="5">
        <f>17308</f>
      </c>
      <c r="B17315" s="5" t="s">
        <v>17336</v>
      </c>
      <c r="C17315" s="5" t="s">
        <v>29</v>
      </c>
      <c r="D17315" s="5" t="s">
        <v>28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29</v>
      </c>
      <c r="T17315" s="5" t="s">
        <v>28</v>
      </c>
      <c r="U17315" s="5" t="s">
        <v>28</v>
      </c>
      <c r="V17315" s="5"/>
    </row>
    <row r="17316" spans="1:22" x14ac:dyDescent="0.25">
      <c r="A17316" s="5">
        <f>17309</f>
      </c>
      <c r="B17316" s="5" t="s">
        <v>17337</v>
      </c>
      <c r="C17316" s="5" t="s">
        <v>29</v>
      </c>
      <c r="D17316" s="5" t="s">
        <v>28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29</v>
      </c>
      <c r="T17316" s="5" t="s">
        <v>28</v>
      </c>
      <c r="U17316" s="5" t="s">
        <v>28</v>
      </c>
      <c r="V17316" s="5"/>
    </row>
    <row r="17317" spans="1:22" x14ac:dyDescent="0.25">
      <c r="A17317" s="5">
        <f>17310</f>
      </c>
      <c r="B17317" s="5" t="s">
        <v>17338</v>
      </c>
      <c r="C17317" s="5" t="s">
        <v>29</v>
      </c>
      <c r="D17317" s="5" t="s">
        <v>28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29</v>
      </c>
      <c r="T17317" s="5" t="s">
        <v>28</v>
      </c>
      <c r="U17317" s="5" t="s">
        <v>28</v>
      </c>
      <c r="V17317" s="5"/>
    </row>
    <row r="17318" spans="1:22" x14ac:dyDescent="0.25">
      <c r="A17318" s="5">
        <f>17311</f>
      </c>
      <c r="B17318" s="5" t="s">
        <v>17339</v>
      </c>
      <c r="C17318" s="5" t="s">
        <v>29</v>
      </c>
      <c r="D17318" s="5" t="s">
        <v>28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29</v>
      </c>
      <c r="T17318" s="5" t="s">
        <v>28</v>
      </c>
      <c r="U17318" s="5" t="s">
        <v>28</v>
      </c>
      <c r="V17318" s="5"/>
    </row>
    <row r="17319" spans="1:22" x14ac:dyDescent="0.25">
      <c r="A17319" s="5">
        <f>17312</f>
      </c>
      <c r="B17319" s="5" t="s">
        <v>17340</v>
      </c>
      <c r="C17319" s="5" t="s">
        <v>29</v>
      </c>
      <c r="D17319" s="5" t="s">
        <v>28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29</v>
      </c>
      <c r="T17319" s="5" t="s">
        <v>28</v>
      </c>
      <c r="U17319" s="5" t="s">
        <v>28</v>
      </c>
      <c r="V17319" s="5"/>
    </row>
    <row r="17320" spans="1:22" x14ac:dyDescent="0.25">
      <c r="A17320" s="5">
        <f>17313</f>
      </c>
      <c r="B17320" s="5" t="s">
        <v>17341</v>
      </c>
      <c r="C17320" s="5" t="s">
        <v>29</v>
      </c>
      <c r="D17320" s="5" t="s">
        <v>28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29</v>
      </c>
      <c r="T17320" s="5" t="s">
        <v>28</v>
      </c>
      <c r="U17320" s="5" t="s">
        <v>28</v>
      </c>
      <c r="V17320" s="5"/>
    </row>
    <row r="17321" spans="1:22" x14ac:dyDescent="0.25">
      <c r="A17321" s="5">
        <f>17314</f>
      </c>
      <c r="B17321" s="5" t="s">
        <v>17342</v>
      </c>
      <c r="C17321" s="5" t="s">
        <v>28</v>
      </c>
      <c r="D17321" s="5" t="s">
        <v>29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29</v>
      </c>
      <c r="T17321" s="5" t="s">
        <v>28</v>
      </c>
      <c r="U17321" s="5" t="s">
        <v>28</v>
      </c>
      <c r="V17321" s="5"/>
    </row>
    <row r="17322" spans="1:22" x14ac:dyDescent="0.25">
      <c r="A17322" s="5">
        <f>17315</f>
      </c>
      <c r="B17322" s="5" t="s">
        <v>17343</v>
      </c>
      <c r="C17322" s="5" t="s">
        <v>28</v>
      </c>
      <c r="D17322" s="5" t="s">
        <v>29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29</v>
      </c>
      <c r="T17322" s="5" t="s">
        <v>28</v>
      </c>
      <c r="U17322" s="5" t="s">
        <v>28</v>
      </c>
      <c r="V17322" s="5"/>
    </row>
    <row r="17323" spans="1:22" x14ac:dyDescent="0.25">
      <c r="A17323" s="5">
        <f>17316</f>
      </c>
      <c r="B17323" s="5" t="s">
        <v>17344</v>
      </c>
      <c r="C17323" s="5" t="s">
        <v>28</v>
      </c>
      <c r="D17323" s="5" t="s">
        <v>29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29</v>
      </c>
      <c r="T17323" s="5" t="s">
        <v>28</v>
      </c>
      <c r="U17323" s="5" t="s">
        <v>28</v>
      </c>
      <c r="V17323" s="5"/>
    </row>
    <row r="17324" spans="1:22" x14ac:dyDescent="0.25">
      <c r="A17324" s="5">
        <f>17317</f>
      </c>
      <c r="B17324" s="5" t="s">
        <v>17345</v>
      </c>
      <c r="C17324" s="5" t="s">
        <v>28</v>
      </c>
      <c r="D17324" s="5" t="s">
        <v>29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29</v>
      </c>
      <c r="T17324" s="5" t="s">
        <v>28</v>
      </c>
      <c r="U17324" s="5" t="s">
        <v>28</v>
      </c>
      <c r="V17324" s="5"/>
    </row>
    <row r="17325" spans="1:22" x14ac:dyDescent="0.25">
      <c r="A17325" s="5">
        <f>17318</f>
      </c>
      <c r="B17325" s="5" t="s">
        <v>17346</v>
      </c>
      <c r="C17325" s="5" t="s">
        <v>28</v>
      </c>
      <c r="D17325" s="5" t="s">
        <v>29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29</v>
      </c>
      <c r="T17325" s="5" t="s">
        <v>28</v>
      </c>
      <c r="U17325" s="5" t="s">
        <v>28</v>
      </c>
      <c r="V17325" s="5"/>
    </row>
    <row r="17326" spans="1:22" x14ac:dyDescent="0.25">
      <c r="A17326" s="5">
        <f>17319</f>
      </c>
      <c r="B17326" s="5" t="s">
        <v>17347</v>
      </c>
      <c r="C17326" s="5" t="s">
        <v>28</v>
      </c>
      <c r="D17326" s="5" t="s">
        <v>29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29</v>
      </c>
      <c r="T17326" s="5" t="s">
        <v>28</v>
      </c>
      <c r="U17326" s="5" t="s">
        <v>28</v>
      </c>
      <c r="V17326" s="5"/>
    </row>
    <row r="17327" spans="1:22" x14ac:dyDescent="0.25">
      <c r="A17327" s="5">
        <f>17320</f>
      </c>
      <c r="B17327" s="5" t="s">
        <v>17348</v>
      </c>
      <c r="C17327" s="5" t="s">
        <v>28</v>
      </c>
      <c r="D17327" s="5" t="s">
        <v>29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29</v>
      </c>
      <c r="T17327" s="5" t="s">
        <v>28</v>
      </c>
      <c r="U17327" s="5" t="s">
        <v>28</v>
      </c>
      <c r="V17327" s="5"/>
    </row>
    <row r="17328" spans="1:22" x14ac:dyDescent="0.25">
      <c r="A17328" s="5">
        <f>17321</f>
      </c>
      <c r="B17328" s="5" t="s">
        <v>17349</v>
      </c>
      <c r="C17328" s="5" t="s">
        <v>28</v>
      </c>
      <c r="D17328" s="5" t="s">
        <v>29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29</v>
      </c>
      <c r="T17328" s="5" t="s">
        <v>28</v>
      </c>
      <c r="U17328" s="5" t="s">
        <v>28</v>
      </c>
      <c r="V17328" s="5"/>
    </row>
    <row r="17329" spans="1:22" x14ac:dyDescent="0.25">
      <c r="A17329" s="5">
        <f>17322</f>
      </c>
      <c r="B17329" s="5" t="s">
        <v>17350</v>
      </c>
      <c r="C17329" s="5" t="s">
        <v>28</v>
      </c>
      <c r="D17329" s="5" t="s">
        <v>29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29</v>
      </c>
      <c r="T17329" s="5" t="s">
        <v>28</v>
      </c>
      <c r="U17329" s="5" t="s">
        <v>28</v>
      </c>
      <c r="V17329" s="5"/>
    </row>
    <row r="17330" spans="1:22" x14ac:dyDescent="0.25">
      <c r="A17330" s="5">
        <f>17323</f>
      </c>
      <c r="B17330" s="5" t="s">
        <v>17351</v>
      </c>
      <c r="C17330" s="5" t="s">
        <v>28</v>
      </c>
      <c r="D17330" s="5" t="s">
        <v>29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29</v>
      </c>
      <c r="T17330" s="5" t="s">
        <v>28</v>
      </c>
      <c r="U17330" s="5" t="s">
        <v>28</v>
      </c>
      <c r="V17330" s="5"/>
    </row>
    <row r="17331" spans="1:22" x14ac:dyDescent="0.25">
      <c r="A17331" s="5">
        <f>17324</f>
      </c>
      <c r="B17331" s="5" t="s">
        <v>17352</v>
      </c>
      <c r="C17331" s="5" t="s">
        <v>28</v>
      </c>
      <c r="D17331" s="5" t="s">
        <v>29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29</v>
      </c>
      <c r="T17331" s="5" t="s">
        <v>28</v>
      </c>
      <c r="U17331" s="5" t="s">
        <v>28</v>
      </c>
      <c r="V17331" s="5"/>
    </row>
    <row r="17332" spans="1:22" x14ac:dyDescent="0.25">
      <c r="A17332" s="5">
        <f>17325</f>
      </c>
      <c r="B17332" s="5" t="s">
        <v>17353</v>
      </c>
      <c r="C17332" s="5" t="s">
        <v>28</v>
      </c>
      <c r="D17332" s="5" t="s">
        <v>29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29</v>
      </c>
      <c r="T17332" s="5" t="s">
        <v>28</v>
      </c>
      <c r="U17332" s="5" t="s">
        <v>28</v>
      </c>
      <c r="V17332" s="5"/>
    </row>
    <row r="17333" spans="1:22" x14ac:dyDescent="0.25">
      <c r="A17333" s="5">
        <f>17326</f>
      </c>
      <c r="B17333" s="5" t="s">
        <v>17354</v>
      </c>
      <c r="C17333" s="5" t="s">
        <v>28</v>
      </c>
      <c r="D17333" s="5" t="s">
        <v>29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29</v>
      </c>
      <c r="T17333" s="5" t="s">
        <v>28</v>
      </c>
      <c r="U17333" s="5" t="s">
        <v>28</v>
      </c>
      <c r="V17333" s="5"/>
    </row>
    <row r="17334" spans="1:22" x14ac:dyDescent="0.25">
      <c r="A17334" s="5">
        <f>17327</f>
      </c>
      <c r="B17334" s="5" t="s">
        <v>17355</v>
      </c>
      <c r="C17334" s="5" t="s">
        <v>28</v>
      </c>
      <c r="D17334" s="5" t="s">
        <v>29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29</v>
      </c>
      <c r="T17334" s="5" t="s">
        <v>28</v>
      </c>
      <c r="U17334" s="5" t="s">
        <v>28</v>
      </c>
      <c r="V17334" s="5"/>
    </row>
    <row r="17335" spans="1:22" x14ac:dyDescent="0.25">
      <c r="A17335" s="5">
        <f>17328</f>
      </c>
      <c r="B17335" s="5" t="s">
        <v>17356</v>
      </c>
      <c r="C17335" s="5" t="s">
        <v>28</v>
      </c>
      <c r="D17335" s="5" t="s">
        <v>29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29</v>
      </c>
      <c r="T17335" s="5" t="s">
        <v>28</v>
      </c>
      <c r="U17335" s="5" t="s">
        <v>28</v>
      </c>
      <c r="V17335" s="5"/>
    </row>
    <row r="17336" spans="1:22" x14ac:dyDescent="0.25">
      <c r="A17336" s="5">
        <f>17329</f>
      </c>
      <c r="B17336" s="5" t="s">
        <v>17357</v>
      </c>
      <c r="C17336" s="5" t="s">
        <v>28</v>
      </c>
      <c r="D17336" s="5" t="s">
        <v>29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29</v>
      </c>
      <c r="T17336" s="5" t="s">
        <v>28</v>
      </c>
      <c r="U17336" s="5" t="s">
        <v>28</v>
      </c>
      <c r="V17336" s="5"/>
    </row>
    <row r="17337" spans="1:22" x14ac:dyDescent="0.25">
      <c r="A17337" s="5">
        <f>17330</f>
      </c>
      <c r="B17337" s="5" t="s">
        <v>17358</v>
      </c>
      <c r="C17337" s="5" t="s">
        <v>28</v>
      </c>
      <c r="D17337" s="5" t="s">
        <v>29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29</v>
      </c>
      <c r="T17337" s="5" t="s">
        <v>28</v>
      </c>
      <c r="U17337" s="5" t="s">
        <v>28</v>
      </c>
      <c r="V17337" s="5"/>
    </row>
    <row r="17338" spans="1:22" x14ac:dyDescent="0.25">
      <c r="A17338" s="5">
        <f>17331</f>
      </c>
      <c r="B17338" s="5" t="s">
        <v>17359</v>
      </c>
      <c r="C17338" s="5" t="s">
        <v>28</v>
      </c>
      <c r="D17338" s="5" t="s">
        <v>29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29</v>
      </c>
      <c r="T17338" s="5" t="s">
        <v>28</v>
      </c>
      <c r="U17338" s="5" t="s">
        <v>28</v>
      </c>
      <c r="V17338" s="5"/>
    </row>
    <row r="17339" spans="1:22" x14ac:dyDescent="0.25">
      <c r="A17339" s="5">
        <f>17332</f>
      </c>
      <c r="B17339" s="5" t="s">
        <v>17360</v>
      </c>
      <c r="C17339" s="5" t="s">
        <v>28</v>
      </c>
      <c r="D17339" s="5" t="s">
        <v>29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29</v>
      </c>
      <c r="T17339" s="5" t="s">
        <v>28</v>
      </c>
      <c r="U17339" s="5" t="s">
        <v>28</v>
      </c>
      <c r="V17339" s="5"/>
    </row>
    <row r="17340" spans="1:22" x14ac:dyDescent="0.25">
      <c r="A17340" s="5">
        <f>17333</f>
      </c>
      <c r="B17340" s="5" t="s">
        <v>17361</v>
      </c>
      <c r="C17340" s="5" t="s">
        <v>28</v>
      </c>
      <c r="D17340" s="5" t="s">
        <v>29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29</v>
      </c>
      <c r="T17340" s="5" t="s">
        <v>28</v>
      </c>
      <c r="U17340" s="5" t="s">
        <v>28</v>
      </c>
      <c r="V17340" s="5"/>
    </row>
    <row r="17341" spans="1:22" x14ac:dyDescent="0.25">
      <c r="A17341" s="5">
        <f>17334</f>
      </c>
      <c r="B17341" s="5" t="s">
        <v>17362</v>
      </c>
      <c r="C17341" s="5" t="s">
        <v>28</v>
      </c>
      <c r="D17341" s="5" t="s">
        <v>29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29</v>
      </c>
      <c r="T17341" s="5" t="s">
        <v>28</v>
      </c>
      <c r="U17341" s="5" t="s">
        <v>28</v>
      </c>
      <c r="V17341" s="5"/>
    </row>
    <row r="17342" spans="1:22" x14ac:dyDescent="0.25">
      <c r="A17342" s="5">
        <f>17335</f>
      </c>
      <c r="B17342" s="5" t="s">
        <v>17363</v>
      </c>
      <c r="C17342" s="5" t="s">
        <v>28</v>
      </c>
      <c r="D17342" s="5" t="s">
        <v>29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29</v>
      </c>
      <c r="T17342" s="5" t="s">
        <v>28</v>
      </c>
      <c r="U17342" s="5" t="s">
        <v>28</v>
      </c>
      <c r="V17342" s="5"/>
    </row>
    <row r="17343" spans="1:22" x14ac:dyDescent="0.25">
      <c r="A17343" s="5">
        <f>17336</f>
      </c>
      <c r="B17343" s="5" t="s">
        <v>17364</v>
      </c>
      <c r="C17343" s="5" t="s">
        <v>28</v>
      </c>
      <c r="D17343" s="5" t="s">
        <v>29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29</v>
      </c>
      <c r="T17343" s="5" t="s">
        <v>28</v>
      </c>
      <c r="U17343" s="5" t="s">
        <v>28</v>
      </c>
      <c r="V17343" s="5"/>
    </row>
    <row r="17344" spans="1:22" x14ac:dyDescent="0.25">
      <c r="A17344" s="5">
        <f>17337</f>
      </c>
      <c r="B17344" s="5" t="s">
        <v>17365</v>
      </c>
      <c r="C17344" s="5" t="s">
        <v>28</v>
      </c>
      <c r="D17344" s="5" t="s">
        <v>29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29</v>
      </c>
      <c r="T17344" s="5" t="s">
        <v>28</v>
      </c>
      <c r="U17344" s="5" t="s">
        <v>28</v>
      </c>
      <c r="V17344" s="5"/>
    </row>
    <row r="17345" spans="1:22" x14ac:dyDescent="0.25">
      <c r="A17345" s="5">
        <f>17338</f>
      </c>
      <c r="B17345" s="5" t="s">
        <v>17366</v>
      </c>
      <c r="C17345" s="5" t="s">
        <v>28</v>
      </c>
      <c r="D17345" s="5" t="s">
        <v>29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29</v>
      </c>
      <c r="T17345" s="5" t="s">
        <v>28</v>
      </c>
      <c r="U17345" s="5" t="s">
        <v>28</v>
      </c>
      <c r="V17345" s="5"/>
    </row>
    <row r="17346" spans="1:22" x14ac:dyDescent="0.25">
      <c r="A17346" s="5">
        <f>17339</f>
      </c>
      <c r="B17346" s="5" t="s">
        <v>17367</v>
      </c>
      <c r="C17346" s="5" t="s">
        <v>28</v>
      </c>
      <c r="D17346" s="5" t="s">
        <v>29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29</v>
      </c>
      <c r="T17346" s="5" t="s">
        <v>28</v>
      </c>
      <c r="U17346" s="5" t="s">
        <v>28</v>
      </c>
      <c r="V17346" s="5"/>
    </row>
    <row r="17347" spans="1:22" x14ac:dyDescent="0.25">
      <c r="A17347" s="5">
        <f>17340</f>
      </c>
      <c r="B17347" s="5" t="s">
        <v>17368</v>
      </c>
      <c r="C17347" s="5" t="s">
        <v>28</v>
      </c>
      <c r="D17347" s="5" t="s">
        <v>29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29</v>
      </c>
      <c r="T17347" s="5" t="s">
        <v>28</v>
      </c>
      <c r="U17347" s="5" t="s">
        <v>28</v>
      </c>
      <c r="V17347" s="5"/>
    </row>
    <row r="17348" spans="1:22" x14ac:dyDescent="0.25">
      <c r="A17348" s="5">
        <f>17341</f>
      </c>
      <c r="B17348" s="5" t="s">
        <v>17369</v>
      </c>
      <c r="C17348" s="5" t="s">
        <v>28</v>
      </c>
      <c r="D17348" s="5" t="s">
        <v>29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29</v>
      </c>
      <c r="T17348" s="5" t="s">
        <v>28</v>
      </c>
      <c r="U17348" s="5" t="s">
        <v>28</v>
      </c>
      <c r="V17348" s="5"/>
    </row>
    <row r="17349" spans="1:22" x14ac:dyDescent="0.25">
      <c r="A17349" s="5">
        <f>17342</f>
      </c>
      <c r="B17349" s="5" t="s">
        <v>17370</v>
      </c>
      <c r="C17349" s="5" t="s">
        <v>28</v>
      </c>
      <c r="D17349" s="5" t="s">
        <v>29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29</v>
      </c>
      <c r="T17349" s="5" t="s">
        <v>28</v>
      </c>
      <c r="U17349" s="5" t="s">
        <v>28</v>
      </c>
      <c r="V17349" s="5"/>
    </row>
    <row r="17350" spans="1:22" x14ac:dyDescent="0.25">
      <c r="A17350" s="5">
        <f>17343</f>
      </c>
      <c r="B17350" s="5" t="s">
        <v>17371</v>
      </c>
      <c r="C17350" s="5" t="s">
        <v>28</v>
      </c>
      <c r="D17350" s="5" t="s">
        <v>29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29</v>
      </c>
      <c r="T17350" s="5" t="s">
        <v>28</v>
      </c>
      <c r="U17350" s="5" t="s">
        <v>28</v>
      </c>
      <c r="V17350" s="5"/>
    </row>
    <row r="17351" spans="1:22" x14ac:dyDescent="0.25">
      <c r="A17351" s="5">
        <f>17344</f>
      </c>
      <c r="B17351" s="5" t="s">
        <v>17372</v>
      </c>
      <c r="C17351" s="5" t="s">
        <v>28</v>
      </c>
      <c r="D17351" s="5" t="s">
        <v>29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29</v>
      </c>
      <c r="T17351" s="5" t="s">
        <v>28</v>
      </c>
      <c r="U17351" s="5" t="s">
        <v>28</v>
      </c>
      <c r="V17351" s="5"/>
    </row>
    <row r="17352" spans="1:22" x14ac:dyDescent="0.25">
      <c r="A17352" s="5">
        <f>17345</f>
      </c>
      <c r="B17352" s="5" t="s">
        <v>17373</v>
      </c>
      <c r="C17352" s="5" t="s">
        <v>28</v>
      </c>
      <c r="D17352" s="5" t="s">
        <v>29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29</v>
      </c>
      <c r="T17352" s="5" t="s">
        <v>28</v>
      </c>
      <c r="U17352" s="5" t="s">
        <v>28</v>
      </c>
      <c r="V17352" s="5"/>
    </row>
    <row r="17353" spans="1:22" x14ac:dyDescent="0.25">
      <c r="A17353" s="5">
        <f>17346</f>
      </c>
      <c r="B17353" s="5" t="s">
        <v>17374</v>
      </c>
      <c r="C17353" s="5" t="s">
        <v>28</v>
      </c>
      <c r="D17353" s="5" t="s">
        <v>29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29</v>
      </c>
      <c r="T17353" s="5" t="s">
        <v>28</v>
      </c>
      <c r="U17353" s="5" t="s">
        <v>28</v>
      </c>
      <c r="V17353" s="5"/>
    </row>
    <row r="17354" spans="1:22" x14ac:dyDescent="0.25">
      <c r="A17354" s="5">
        <f>17347</f>
      </c>
      <c r="B17354" s="5" t="s">
        <v>17375</v>
      </c>
      <c r="C17354" s="5" t="s">
        <v>28</v>
      </c>
      <c r="D17354" s="5" t="s">
        <v>29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29</v>
      </c>
      <c r="T17354" s="5" t="s">
        <v>28</v>
      </c>
      <c r="U17354" s="5" t="s">
        <v>28</v>
      </c>
      <c r="V17354" s="5"/>
    </row>
    <row r="17355" spans="1:22" x14ac:dyDescent="0.25">
      <c r="A17355" s="5">
        <f>17348</f>
      </c>
      <c r="B17355" s="5" t="s">
        <v>17376</v>
      </c>
      <c r="C17355" s="5" t="s">
        <v>28</v>
      </c>
      <c r="D17355" s="5" t="s">
        <v>29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29</v>
      </c>
      <c r="T17355" s="5" t="s">
        <v>28</v>
      </c>
      <c r="U17355" s="5" t="s">
        <v>28</v>
      </c>
      <c r="V17355" s="5"/>
    </row>
    <row r="17356" spans="1:22" x14ac:dyDescent="0.25">
      <c r="A17356" s="5">
        <f>17349</f>
      </c>
      <c r="B17356" s="5" t="s">
        <v>17377</v>
      </c>
      <c r="C17356" s="5" t="s">
        <v>28</v>
      </c>
      <c r="D17356" s="5" t="s">
        <v>29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29</v>
      </c>
      <c r="T17356" s="5" t="s">
        <v>28</v>
      </c>
      <c r="U17356" s="5" t="s">
        <v>28</v>
      </c>
      <c r="V17356" s="5"/>
    </row>
    <row r="17357" spans="1:22" x14ac:dyDescent="0.25">
      <c r="A17357" s="5">
        <f>17350</f>
      </c>
      <c r="B17357" s="5" t="s">
        <v>17378</v>
      </c>
      <c r="C17357" s="5" t="s">
        <v>28</v>
      </c>
      <c r="D17357" s="5" t="s">
        <v>29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29</v>
      </c>
      <c r="T17357" s="5" t="s">
        <v>28</v>
      </c>
      <c r="U17357" s="5" t="s">
        <v>28</v>
      </c>
      <c r="V17357" s="5"/>
    </row>
    <row r="17358" spans="1:22" x14ac:dyDescent="0.25">
      <c r="A17358" s="5">
        <f>17351</f>
      </c>
      <c r="B17358" s="5" t="s">
        <v>17379</v>
      </c>
      <c r="C17358" s="5" t="s">
        <v>28</v>
      </c>
      <c r="D17358" s="5" t="s">
        <v>29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29</v>
      </c>
      <c r="T17358" s="5" t="s">
        <v>28</v>
      </c>
      <c r="U17358" s="5" t="s">
        <v>28</v>
      </c>
      <c r="V17358" s="5"/>
    </row>
    <row r="17359" spans="1:22" x14ac:dyDescent="0.25">
      <c r="A17359" s="5">
        <f>17352</f>
      </c>
      <c r="B17359" s="5" t="s">
        <v>17380</v>
      </c>
      <c r="C17359" s="5" t="s">
        <v>29</v>
      </c>
      <c r="D17359" s="5" t="s">
        <v>28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29</v>
      </c>
      <c r="T17359" s="5" t="s">
        <v>28</v>
      </c>
      <c r="U17359" s="5" t="s">
        <v>28</v>
      </c>
      <c r="V17359" s="5"/>
    </row>
    <row r="17360" spans="1:22" x14ac:dyDescent="0.25">
      <c r="A17360" s="5">
        <f>17353</f>
      </c>
      <c r="B17360" s="5" t="s">
        <v>17381</v>
      </c>
      <c r="C17360" s="5" t="s">
        <v>29</v>
      </c>
      <c r="D17360" s="5" t="s">
        <v>28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29</v>
      </c>
      <c r="T17360" s="5" t="s">
        <v>28</v>
      </c>
      <c r="U17360" s="5" t="s">
        <v>28</v>
      </c>
      <c r="V17360" s="5"/>
    </row>
    <row r="17361" spans="1:22" x14ac:dyDescent="0.25">
      <c r="A17361" s="5">
        <f>17354</f>
      </c>
      <c r="B17361" s="5" t="s">
        <v>17382</v>
      </c>
      <c r="C17361" s="5" t="s">
        <v>29</v>
      </c>
      <c r="D17361" s="5" t="s">
        <v>28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29</v>
      </c>
      <c r="T17361" s="5" t="s">
        <v>28</v>
      </c>
      <c r="U17361" s="5" t="s">
        <v>28</v>
      </c>
      <c r="V17361" s="5"/>
    </row>
    <row r="17362" spans="1:22" x14ac:dyDescent="0.25">
      <c r="A17362" s="5">
        <f>17355</f>
      </c>
      <c r="B17362" s="5" t="s">
        <v>17383</v>
      </c>
      <c r="C17362" s="5" t="s">
        <v>29</v>
      </c>
      <c r="D17362" s="5" t="s">
        <v>28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29</v>
      </c>
      <c r="T17362" s="5" t="s">
        <v>28</v>
      </c>
      <c r="U17362" s="5" t="s">
        <v>28</v>
      </c>
      <c r="V17362" s="5"/>
    </row>
    <row r="17363" spans="1:22" x14ac:dyDescent="0.25">
      <c r="A17363" s="5">
        <f>17356</f>
      </c>
      <c r="B17363" s="5" t="s">
        <v>17384</v>
      </c>
      <c r="C17363" s="5" t="s">
        <v>29</v>
      </c>
      <c r="D17363" s="5" t="s">
        <v>28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29</v>
      </c>
      <c r="T17363" s="5" t="s">
        <v>28</v>
      </c>
      <c r="U17363" s="5" t="s">
        <v>28</v>
      </c>
      <c r="V17363" s="5"/>
    </row>
    <row r="17364" spans="1:22" x14ac:dyDescent="0.25">
      <c r="A17364" s="5">
        <f>17357</f>
      </c>
      <c r="B17364" s="5" t="s">
        <v>17385</v>
      </c>
      <c r="C17364" s="5" t="s">
        <v>29</v>
      </c>
      <c r="D17364" s="5" t="s">
        <v>28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29</v>
      </c>
      <c r="T17364" s="5" t="s">
        <v>28</v>
      </c>
      <c r="U17364" s="5" t="s">
        <v>28</v>
      </c>
      <c r="V17364" s="5"/>
    </row>
    <row r="17365" spans="1:22" x14ac:dyDescent="0.25">
      <c r="A17365" s="5">
        <f>17358</f>
      </c>
      <c r="B17365" s="5" t="s">
        <v>17386</v>
      </c>
      <c r="C17365" s="5" t="s">
        <v>29</v>
      </c>
      <c r="D17365" s="5" t="s">
        <v>28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29</v>
      </c>
      <c r="T17365" s="5" t="s">
        <v>28</v>
      </c>
      <c r="U17365" s="5" t="s">
        <v>28</v>
      </c>
      <c r="V17365" s="5"/>
    </row>
    <row r="17366" spans="1:22" x14ac:dyDescent="0.25">
      <c r="A17366" s="5">
        <f>17359</f>
      </c>
      <c r="B17366" s="5" t="s">
        <v>17387</v>
      </c>
      <c r="C17366" s="5" t="s">
        <v>29</v>
      </c>
      <c r="D17366" s="5" t="s">
        <v>28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29</v>
      </c>
      <c r="T17366" s="5" t="s">
        <v>28</v>
      </c>
      <c r="U17366" s="5" t="s">
        <v>28</v>
      </c>
      <c r="V17366" s="5"/>
    </row>
    <row r="17367" spans="1:22" x14ac:dyDescent="0.25">
      <c r="A17367" s="5">
        <f>17360</f>
      </c>
      <c r="B17367" s="5" t="s">
        <v>17388</v>
      </c>
      <c r="C17367" s="5" t="s">
        <v>29</v>
      </c>
      <c r="D17367" s="5" t="s">
        <v>28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29</v>
      </c>
      <c r="T17367" s="5" t="s">
        <v>28</v>
      </c>
      <c r="U17367" s="5" t="s">
        <v>28</v>
      </c>
      <c r="V17367" s="5"/>
    </row>
    <row r="17368" spans="1:22" x14ac:dyDescent="0.25">
      <c r="A17368" s="5">
        <f>17361</f>
      </c>
      <c r="B17368" s="5" t="s">
        <v>17389</v>
      </c>
      <c r="C17368" s="5" t="s">
        <v>29</v>
      </c>
      <c r="D17368" s="5" t="s">
        <v>28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29</v>
      </c>
      <c r="T17368" s="5" t="s">
        <v>28</v>
      </c>
      <c r="U17368" s="5" t="s">
        <v>28</v>
      </c>
      <c r="V17368" s="5"/>
    </row>
    <row r="17369" spans="1:22" x14ac:dyDescent="0.25">
      <c r="A17369" s="5">
        <f>17362</f>
      </c>
      <c r="B17369" s="5" t="s">
        <v>17390</v>
      </c>
      <c r="C17369" s="5" t="s">
        <v>29</v>
      </c>
      <c r="D17369" s="5" t="s">
        <v>28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29</v>
      </c>
      <c r="T17369" s="5" t="s">
        <v>28</v>
      </c>
      <c r="U17369" s="5" t="s">
        <v>28</v>
      </c>
      <c r="V17369" s="5"/>
    </row>
    <row r="17370" spans="1:22" x14ac:dyDescent="0.25">
      <c r="A17370" s="5">
        <f>17363</f>
      </c>
      <c r="B17370" s="5" t="s">
        <v>17391</v>
      </c>
      <c r="C17370" s="5" t="s">
        <v>29</v>
      </c>
      <c r="D17370" s="5" t="s">
        <v>28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28</v>
      </c>
      <c r="V17370" s="5"/>
    </row>
    <row r="17371" spans="1:22" x14ac:dyDescent="0.25">
      <c r="A17371" s="5">
        <f>17364</f>
      </c>
      <c r="B17371" s="5" t="s">
        <v>17392</v>
      </c>
      <c r="C17371" s="5" t="s">
        <v>29</v>
      </c>
      <c r="D17371" s="5" t="s">
        <v>28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28</v>
      </c>
      <c r="V17371" s="5"/>
    </row>
    <row r="17372" spans="1:22" x14ac:dyDescent="0.25">
      <c r="A17372" s="5">
        <f>17365</f>
      </c>
      <c r="B17372" s="5" t="s">
        <v>17393</v>
      </c>
      <c r="C17372" s="5" t="s">
        <v>29</v>
      </c>
      <c r="D17372" s="5" t="s">
        <v>28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28</v>
      </c>
      <c r="V17372" s="5"/>
    </row>
    <row r="17373" spans="1:22" x14ac:dyDescent="0.25">
      <c r="A17373" s="5">
        <f>17366</f>
      </c>
      <c r="B17373" s="5" t="s">
        <v>17394</v>
      </c>
      <c r="C17373" s="5" t="s">
        <v>29</v>
      </c>
      <c r="D17373" s="5" t="s">
        <v>28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28</v>
      </c>
      <c r="V17373" s="5"/>
    </row>
    <row r="17374" spans="1:22" x14ac:dyDescent="0.25">
      <c r="A17374" s="5">
        <f>17367</f>
      </c>
      <c r="B17374" s="5" t="s">
        <v>17395</v>
      </c>
      <c r="C17374" s="5" t="s">
        <v>29</v>
      </c>
      <c r="D17374" s="5" t="s">
        <v>28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28</v>
      </c>
      <c r="V17374" s="5"/>
    </row>
    <row r="17375" spans="1:22" x14ac:dyDescent="0.25">
      <c r="A17375" s="5">
        <f>17368</f>
      </c>
      <c r="B17375" s="5" t="s">
        <v>17396</v>
      </c>
      <c r="C17375" s="5" t="s">
        <v>29</v>
      </c>
      <c r="D17375" s="5" t="s">
        <v>28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28</v>
      </c>
      <c r="V17375" s="5"/>
    </row>
    <row r="17376" spans="1:22" x14ac:dyDescent="0.25">
      <c r="A17376" s="5">
        <f>17369</f>
      </c>
      <c r="B17376" s="5" t="s">
        <v>17397</v>
      </c>
      <c r="C17376" s="5" t="s">
        <v>29</v>
      </c>
      <c r="D17376" s="5" t="s">
        <v>28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28</v>
      </c>
      <c r="V17376" s="5"/>
    </row>
    <row r="17377" spans="1:22" x14ac:dyDescent="0.25">
      <c r="A17377" s="5">
        <f>17370</f>
      </c>
      <c r="B17377" s="5" t="s">
        <v>17398</v>
      </c>
      <c r="C17377" s="5" t="s">
        <v>29</v>
      </c>
      <c r="D17377" s="5" t="s">
        <v>28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28</v>
      </c>
      <c r="V17377" s="5"/>
    </row>
    <row r="17378" spans="1:22" x14ac:dyDescent="0.25">
      <c r="A17378" s="5">
        <f>17371</f>
      </c>
      <c r="B17378" s="5" t="s">
        <v>17399</v>
      </c>
      <c r="C17378" s="5" t="s">
        <v>29</v>
      </c>
      <c r="D17378" s="5" t="s">
        <v>28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29</v>
      </c>
      <c r="T17378" s="5" t="s">
        <v>28</v>
      </c>
      <c r="U17378" s="5" t="s">
        <v>28</v>
      </c>
      <c r="V17378" s="5"/>
    </row>
    <row r="17379" spans="1:22" x14ac:dyDescent="0.25">
      <c r="A17379" s="5">
        <f>17372</f>
      </c>
      <c r="B17379" s="5" t="s">
        <v>17400</v>
      </c>
      <c r="C17379" s="5" t="s">
        <v>29</v>
      </c>
      <c r="D17379" s="5" t="s">
        <v>28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29</v>
      </c>
      <c r="T17379" s="5" t="s">
        <v>28</v>
      </c>
      <c r="U17379" s="5" t="s">
        <v>28</v>
      </c>
      <c r="V17379" s="5"/>
    </row>
    <row r="17380" spans="1:22" x14ac:dyDescent="0.25">
      <c r="A17380" s="5">
        <f>17373</f>
      </c>
      <c r="B17380" s="5" t="s">
        <v>17401</v>
      </c>
      <c r="C17380" s="5" t="s">
        <v>28</v>
      </c>
      <c r="D17380" s="5" t="s">
        <v>29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29</v>
      </c>
      <c r="T17380" s="5" t="s">
        <v>28</v>
      </c>
      <c r="U17380" s="5" t="s">
        <v>28</v>
      </c>
      <c r="V17380" s="5"/>
    </row>
    <row r="17381" spans="1:22" x14ac:dyDescent="0.25">
      <c r="A17381" s="5">
        <f>17374</f>
      </c>
      <c r="B17381" s="5" t="s">
        <v>17402</v>
      </c>
      <c r="C17381" s="5" t="s">
        <v>28</v>
      </c>
      <c r="D17381" s="5" t="s">
        <v>29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29</v>
      </c>
      <c r="T17381" s="5" t="s">
        <v>28</v>
      </c>
      <c r="U17381" s="5" t="s">
        <v>28</v>
      </c>
      <c r="V17381" s="5"/>
    </row>
    <row r="17382" spans="1:22" x14ac:dyDescent="0.25">
      <c r="A17382" s="5">
        <f>17375</f>
      </c>
      <c r="B17382" s="5" t="s">
        <v>17403</v>
      </c>
      <c r="C17382" s="5" t="s">
        <v>28</v>
      </c>
      <c r="D17382" s="5" t="s">
        <v>29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29</v>
      </c>
      <c r="T17382" s="5" t="s">
        <v>28</v>
      </c>
      <c r="U17382" s="5" t="s">
        <v>28</v>
      </c>
      <c r="V17382" s="5"/>
    </row>
    <row r="17383" spans="1:22" x14ac:dyDescent="0.25">
      <c r="A17383" s="5">
        <f>17376</f>
      </c>
      <c r="B17383" s="5" t="s">
        <v>17404</v>
      </c>
      <c r="C17383" s="5" t="s">
        <v>28</v>
      </c>
      <c r="D17383" s="5" t="s">
        <v>29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29</v>
      </c>
      <c r="T17383" s="5" t="s">
        <v>28</v>
      </c>
      <c r="U17383" s="5" t="s">
        <v>28</v>
      </c>
      <c r="V17383" s="5"/>
    </row>
    <row r="17384" spans="1:22" x14ac:dyDescent="0.25">
      <c r="A17384" s="5">
        <f>17377</f>
      </c>
      <c r="B17384" s="5" t="s">
        <v>17405</v>
      </c>
      <c r="C17384" s="5" t="s">
        <v>28</v>
      </c>
      <c r="D17384" s="5" t="s">
        <v>29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29</v>
      </c>
      <c r="T17384" s="5" t="s">
        <v>28</v>
      </c>
      <c r="U17384" s="5" t="s">
        <v>28</v>
      </c>
      <c r="V17384" s="5"/>
    </row>
    <row r="17385" spans="1:22" x14ac:dyDescent="0.25">
      <c r="A17385" s="5">
        <f>17378</f>
      </c>
      <c r="B17385" s="5" t="s">
        <v>17406</v>
      </c>
      <c r="C17385" s="5" t="s">
        <v>28</v>
      </c>
      <c r="D17385" s="5" t="s">
        <v>29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29</v>
      </c>
      <c r="T17385" s="5" t="s">
        <v>28</v>
      </c>
      <c r="U17385" s="5" t="s">
        <v>28</v>
      </c>
      <c r="V17385" s="5"/>
    </row>
    <row r="17386" spans="1:22" x14ac:dyDescent="0.25">
      <c r="A17386" s="5">
        <f>17379</f>
      </c>
      <c r="B17386" s="5" t="s">
        <v>17407</v>
      </c>
      <c r="C17386" s="5" t="s">
        <v>29</v>
      </c>
      <c r="D17386" s="5" t="s">
        <v>28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29</v>
      </c>
      <c r="T17386" s="5" t="s">
        <v>28</v>
      </c>
      <c r="U17386" s="5" t="s">
        <v>28</v>
      </c>
      <c r="V17386" s="5"/>
    </row>
    <row r="17387" spans="1:22" x14ac:dyDescent="0.25">
      <c r="A17387" s="5">
        <f>17380</f>
      </c>
      <c r="B17387" s="5" t="s">
        <v>17408</v>
      </c>
      <c r="C17387" s="5" t="s">
        <v>29</v>
      </c>
      <c r="D17387" s="5" t="s">
        <v>28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29</v>
      </c>
      <c r="T17387" s="5" t="s">
        <v>28</v>
      </c>
      <c r="U17387" s="5" t="s">
        <v>28</v>
      </c>
      <c r="V17387" s="5"/>
    </row>
    <row r="17388" spans="1:22" x14ac:dyDescent="0.25">
      <c r="A17388" s="5">
        <f>17381</f>
      </c>
      <c r="B17388" s="5" t="s">
        <v>17409</v>
      </c>
      <c r="C17388" s="5" t="s">
        <v>29</v>
      </c>
      <c r="D17388" s="5" t="s">
        <v>28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29</v>
      </c>
      <c r="T17388" s="5" t="s">
        <v>28</v>
      </c>
      <c r="U17388" s="5" t="s">
        <v>28</v>
      </c>
      <c r="V17388" s="5"/>
    </row>
    <row r="17389" spans="1:22" x14ac:dyDescent="0.25">
      <c r="A17389" s="5">
        <f>17382</f>
      </c>
      <c r="B17389" s="5" t="s">
        <v>17410</v>
      </c>
      <c r="C17389" s="5" t="s">
        <v>29</v>
      </c>
      <c r="D17389" s="5" t="s">
        <v>28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29</v>
      </c>
      <c r="T17389" s="5" t="s">
        <v>28</v>
      </c>
      <c r="U17389" s="5" t="s">
        <v>28</v>
      </c>
      <c r="V17389" s="5"/>
    </row>
    <row r="17390" spans="1:22" x14ac:dyDescent="0.25">
      <c r="A17390" s="5">
        <f>17383</f>
      </c>
      <c r="B17390" s="5" t="s">
        <v>17411</v>
      </c>
      <c r="C17390" s="5" t="s">
        <v>29</v>
      </c>
      <c r="D17390" s="5" t="s">
        <v>28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29</v>
      </c>
      <c r="T17390" s="5" t="s">
        <v>28</v>
      </c>
      <c r="U17390" s="5" t="s">
        <v>28</v>
      </c>
      <c r="V17390" s="5"/>
    </row>
    <row r="17391" spans="1:22" x14ac:dyDescent="0.25">
      <c r="A17391" s="5">
        <f>17384</f>
      </c>
      <c r="B17391" s="5" t="s">
        <v>17412</v>
      </c>
      <c r="C17391" s="5" t="s">
        <v>29</v>
      </c>
      <c r="D17391" s="5" t="s">
        <v>28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29</v>
      </c>
      <c r="T17391" s="5" t="s">
        <v>28</v>
      </c>
      <c r="U17391" s="5" t="s">
        <v>28</v>
      </c>
      <c r="V17391" s="5"/>
    </row>
    <row r="17392" spans="1:22" x14ac:dyDescent="0.25">
      <c r="A17392" s="5">
        <f>17385</f>
      </c>
      <c r="B17392" s="5" t="s">
        <v>17413</v>
      </c>
      <c r="C17392" s="5" t="s">
        <v>29</v>
      </c>
      <c r="D17392" s="5" t="s">
        <v>28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29</v>
      </c>
      <c r="T17392" s="5" t="s">
        <v>28</v>
      </c>
      <c r="U17392" s="5" t="s">
        <v>28</v>
      </c>
      <c r="V17392" s="5"/>
    </row>
    <row r="17393" spans="1:22" x14ac:dyDescent="0.25">
      <c r="A17393" s="5">
        <f>17386</f>
      </c>
      <c r="B17393" s="5" t="s">
        <v>17414</v>
      </c>
      <c r="C17393" s="5" t="s">
        <v>29</v>
      </c>
      <c r="D17393" s="5" t="s">
        <v>28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29</v>
      </c>
      <c r="T17393" s="5" t="s">
        <v>28</v>
      </c>
      <c r="U17393" s="5" t="s">
        <v>28</v>
      </c>
      <c r="V17393" s="5"/>
    </row>
    <row r="17394" spans="1:22" x14ac:dyDescent="0.25">
      <c r="A17394" s="5">
        <f>17387</f>
      </c>
      <c r="B17394" s="5" t="s">
        <v>17415</v>
      </c>
      <c r="C17394" s="5" t="s">
        <v>29</v>
      </c>
      <c r="D17394" s="5" t="s">
        <v>28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29</v>
      </c>
      <c r="T17394" s="5" t="s">
        <v>28</v>
      </c>
      <c r="U17394" s="5" t="s">
        <v>28</v>
      </c>
      <c r="V17394" s="5"/>
    </row>
    <row r="17395" spans="1:22" x14ac:dyDescent="0.25">
      <c r="A17395" s="5">
        <f>17388</f>
      </c>
      <c r="B17395" s="5" t="s">
        <v>17416</v>
      </c>
      <c r="C17395" s="5" t="s">
        <v>29</v>
      </c>
      <c r="D17395" s="5" t="s">
        <v>28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29</v>
      </c>
      <c r="T17395" s="5" t="s">
        <v>28</v>
      </c>
      <c r="U17395" s="5" t="s">
        <v>28</v>
      </c>
      <c r="V17395" s="5"/>
    </row>
    <row r="17396" spans="1:22" x14ac:dyDescent="0.25">
      <c r="A17396" s="5">
        <f>17389</f>
      </c>
      <c r="B17396" s="5" t="s">
        <v>17417</v>
      </c>
      <c r="C17396" s="5" t="s">
        <v>29</v>
      </c>
      <c r="D17396" s="5" t="s">
        <v>28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29</v>
      </c>
      <c r="T17396" s="5" t="s">
        <v>28</v>
      </c>
      <c r="U17396" s="5" t="s">
        <v>28</v>
      </c>
      <c r="V17396" s="5"/>
    </row>
    <row r="17397" spans="1:22" x14ac:dyDescent="0.25">
      <c r="A17397" s="5">
        <f>17390</f>
      </c>
      <c r="B17397" s="5" t="s">
        <v>17418</v>
      </c>
      <c r="C17397" s="5" t="s">
        <v>29</v>
      </c>
      <c r="D17397" s="5" t="s">
        <v>28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29</v>
      </c>
      <c r="T17397" s="5" t="s">
        <v>28</v>
      </c>
      <c r="U17397" s="5" t="s">
        <v>28</v>
      </c>
      <c r="V17397" s="5"/>
    </row>
    <row r="17398" spans="1:22" x14ac:dyDescent="0.25">
      <c r="A17398" s="5">
        <f>17391</f>
      </c>
      <c r="B17398" s="5" t="s">
        <v>17419</v>
      </c>
      <c r="C17398" s="5" t="s">
        <v>29</v>
      </c>
      <c r="D17398" s="5" t="s">
        <v>28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29</v>
      </c>
      <c r="T17398" s="5" t="s">
        <v>28</v>
      </c>
      <c r="U17398" s="5" t="s">
        <v>28</v>
      </c>
      <c r="V17398" s="5"/>
    </row>
    <row r="17399" spans="1:22" x14ac:dyDescent="0.25">
      <c r="A17399" s="5">
        <f>17392</f>
      </c>
      <c r="B17399" s="5" t="s">
        <v>17420</v>
      </c>
      <c r="C17399" s="5" t="s">
        <v>29</v>
      </c>
      <c r="D17399" s="5" t="s">
        <v>28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29</v>
      </c>
      <c r="T17399" s="5" t="s">
        <v>28</v>
      </c>
      <c r="U17399" s="5" t="s">
        <v>28</v>
      </c>
      <c r="V17399" s="5"/>
    </row>
    <row r="17400" spans="1:22" x14ac:dyDescent="0.25">
      <c r="A17400" s="5">
        <f>17393</f>
      </c>
      <c r="B17400" s="5" t="s">
        <v>17421</v>
      </c>
      <c r="C17400" s="5" t="s">
        <v>29</v>
      </c>
      <c r="D17400" s="5" t="s">
        <v>28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29</v>
      </c>
      <c r="T17400" s="5" t="s">
        <v>28</v>
      </c>
      <c r="U17400" s="5" t="s">
        <v>28</v>
      </c>
      <c r="V17400" s="5"/>
    </row>
    <row r="17401" spans="1:22" x14ac:dyDescent="0.25">
      <c r="A17401" s="5">
        <f>17394</f>
      </c>
      <c r="B17401" s="5" t="s">
        <v>17422</v>
      </c>
      <c r="C17401" s="5" t="s">
        <v>29</v>
      </c>
      <c r="D17401" s="5" t="s">
        <v>28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29</v>
      </c>
      <c r="T17401" s="5" t="s">
        <v>28</v>
      </c>
      <c r="U17401" s="5" t="s">
        <v>28</v>
      </c>
      <c r="V17401" s="5"/>
    </row>
    <row r="17402" spans="1:22" x14ac:dyDescent="0.25">
      <c r="A17402" s="5">
        <f>17395</f>
      </c>
      <c r="B17402" s="5" t="s">
        <v>17423</v>
      </c>
      <c r="C17402" s="5" t="s">
        <v>29</v>
      </c>
      <c r="D17402" s="5" t="s">
        <v>28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28</v>
      </c>
      <c r="T17402" s="5" t="s">
        <v>28</v>
      </c>
      <c r="U17402" s="5" t="s">
        <v>28</v>
      </c>
      <c r="V17402" s="5"/>
    </row>
    <row r="17403" spans="1:22" x14ac:dyDescent="0.25">
      <c r="A17403" s="5">
        <f>17396</f>
      </c>
      <c r="B17403" s="5" t="s">
        <v>17424</v>
      </c>
      <c r="C17403" s="5" t="s">
        <v>29</v>
      </c>
      <c r="D17403" s="5" t="s">
        <v>28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28</v>
      </c>
      <c r="T17403" s="5" t="s">
        <v>28</v>
      </c>
      <c r="U17403" s="5" t="s">
        <v>28</v>
      </c>
      <c r="V17403" s="5"/>
    </row>
    <row r="17404" spans="1:22" x14ac:dyDescent="0.25">
      <c r="A17404" s="5">
        <f>17397</f>
      </c>
      <c r="B17404" s="5" t="s">
        <v>17425</v>
      </c>
      <c r="C17404" s="5" t="s">
        <v>29</v>
      </c>
      <c r="D17404" s="5" t="s">
        <v>28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28</v>
      </c>
      <c r="T17404" s="5" t="s">
        <v>28</v>
      </c>
      <c r="U17404" s="5" t="s">
        <v>28</v>
      </c>
      <c r="V17404" s="5"/>
    </row>
    <row r="17405" spans="1:22" x14ac:dyDescent="0.25">
      <c r="A17405" s="5">
        <f>17398</f>
      </c>
      <c r="B17405" s="5" t="s">
        <v>17426</v>
      </c>
      <c r="C17405" s="5" t="s">
        <v>29</v>
      </c>
      <c r="D17405" s="5" t="s">
        <v>28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29</v>
      </c>
      <c r="T17405" s="5" t="s">
        <v>28</v>
      </c>
      <c r="U17405" s="5" t="s">
        <v>28</v>
      </c>
      <c r="V17405" s="5"/>
    </row>
    <row r="17406" spans="1:22" x14ac:dyDescent="0.25">
      <c r="A17406" s="5">
        <f>17399</f>
      </c>
      <c r="B17406" s="5" t="s">
        <v>17427</v>
      </c>
      <c r="C17406" s="5" t="s">
        <v>29</v>
      </c>
      <c r="D17406" s="5" t="s">
        <v>28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29</v>
      </c>
      <c r="T17406" s="5" t="s">
        <v>28</v>
      </c>
      <c r="U17406" s="5" t="s">
        <v>28</v>
      </c>
      <c r="V17406" s="5"/>
    </row>
    <row r="17407" spans="1:22" x14ac:dyDescent="0.25">
      <c r="A17407" s="5">
        <f>17400</f>
      </c>
      <c r="B17407" s="5" t="s">
        <v>17428</v>
      </c>
      <c r="C17407" s="5" t="s">
        <v>29</v>
      </c>
      <c r="D17407" s="5" t="s">
        <v>28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29</v>
      </c>
      <c r="T17407" s="5" t="s">
        <v>28</v>
      </c>
      <c r="U17407" s="5" t="s">
        <v>28</v>
      </c>
      <c r="V17407" s="5"/>
    </row>
    <row r="17408" spans="1:22" x14ac:dyDescent="0.25">
      <c r="A17408" s="5">
        <f>17401</f>
      </c>
      <c r="B17408" s="5" t="s">
        <v>17429</v>
      </c>
      <c r="C17408" s="5" t="s">
        <v>29</v>
      </c>
      <c r="D17408" s="5" t="s">
        <v>28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29</v>
      </c>
      <c r="T17408" s="5" t="s">
        <v>28</v>
      </c>
      <c r="U17408" s="5" t="s">
        <v>28</v>
      </c>
      <c r="V17408" s="5"/>
    </row>
    <row r="17409" spans="1:22" x14ac:dyDescent="0.25">
      <c r="A17409" s="5">
        <f>17402</f>
      </c>
      <c r="B17409" s="5" t="s">
        <v>17430</v>
      </c>
      <c r="C17409" s="5" t="s">
        <v>29</v>
      </c>
      <c r="D17409" s="5" t="s">
        <v>28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29</v>
      </c>
      <c r="T17409" s="5" t="s">
        <v>28</v>
      </c>
      <c r="U17409" s="5" t="s">
        <v>28</v>
      </c>
      <c r="V17409" s="5"/>
    </row>
    <row r="17410" spans="1:22" x14ac:dyDescent="0.25">
      <c r="A17410" s="5">
        <f>17403</f>
      </c>
      <c r="B17410" s="5" t="s">
        <v>17431</v>
      </c>
      <c r="C17410" s="5" t="s">
        <v>29</v>
      </c>
      <c r="D17410" s="5" t="s">
        <v>28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29</v>
      </c>
      <c r="T17410" s="5" t="s">
        <v>28</v>
      </c>
      <c r="U17410" s="5" t="s">
        <v>28</v>
      </c>
      <c r="V17410" s="5"/>
    </row>
    <row r="17411" spans="1:22" x14ac:dyDescent="0.25">
      <c r="A17411" s="5">
        <f>17404</f>
      </c>
      <c r="B17411" s="5" t="s">
        <v>17432</v>
      </c>
      <c r="C17411" s="5" t="s">
        <v>29</v>
      </c>
      <c r="D17411" s="5" t="s">
        <v>28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29</v>
      </c>
      <c r="T17411" s="5" t="s">
        <v>28</v>
      </c>
      <c r="U17411" s="5" t="s">
        <v>28</v>
      </c>
      <c r="V17411" s="5"/>
    </row>
    <row r="17412" spans="1:22" x14ac:dyDescent="0.25">
      <c r="A17412" s="5">
        <f>17405</f>
      </c>
      <c r="B17412" s="5" t="s">
        <v>17433</v>
      </c>
      <c r="C17412" s="5" t="s">
        <v>29</v>
      </c>
      <c r="D17412" s="5" t="s">
        <v>28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29</v>
      </c>
      <c r="T17412" s="5" t="s">
        <v>28</v>
      </c>
      <c r="U17412" s="5" t="s">
        <v>28</v>
      </c>
      <c r="V17412" s="5"/>
    </row>
    <row r="17413" spans="1:22" x14ac:dyDescent="0.25">
      <c r="A17413" s="5">
        <f>17406</f>
      </c>
      <c r="B17413" s="5" t="s">
        <v>17434</v>
      </c>
      <c r="C17413" s="5" t="s">
        <v>29</v>
      </c>
      <c r="D17413" s="5" t="s">
        <v>28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29</v>
      </c>
      <c r="T17413" s="5" t="s">
        <v>28</v>
      </c>
      <c r="U17413" s="5" t="s">
        <v>28</v>
      </c>
      <c r="V17413" s="5"/>
    </row>
    <row r="17414" spans="1:22" x14ac:dyDescent="0.25">
      <c r="A17414" s="5">
        <f>17407</f>
      </c>
      <c r="B17414" s="5" t="s">
        <v>17435</v>
      </c>
      <c r="C17414" s="5" t="s">
        <v>29</v>
      </c>
      <c r="D17414" s="5" t="s">
        <v>28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29</v>
      </c>
      <c r="T17414" s="5" t="s">
        <v>28</v>
      </c>
      <c r="U17414" s="5" t="s">
        <v>28</v>
      </c>
      <c r="V17414" s="5"/>
    </row>
    <row r="17415" spans="1:22" x14ac:dyDescent="0.25">
      <c r="A17415" s="5">
        <f>17408</f>
      </c>
      <c r="B17415" s="5" t="s">
        <v>17436</v>
      </c>
      <c r="C17415" s="5" t="s">
        <v>29</v>
      </c>
      <c r="D17415" s="5" t="s">
        <v>28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29</v>
      </c>
      <c r="T17415" s="5" t="s">
        <v>28</v>
      </c>
      <c r="U17415" s="5" t="s">
        <v>28</v>
      </c>
      <c r="V17415" s="5"/>
    </row>
    <row r="17416" spans="1:22" x14ac:dyDescent="0.25">
      <c r="A17416" s="5">
        <f>17409</f>
      </c>
      <c r="B17416" s="5" t="s">
        <v>17437</v>
      </c>
      <c r="C17416" s="5" t="s">
        <v>29</v>
      </c>
      <c r="D17416" s="5" t="s">
        <v>28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29</v>
      </c>
      <c r="T17416" s="5" t="s">
        <v>28</v>
      </c>
      <c r="U17416" s="5" t="s">
        <v>28</v>
      </c>
      <c r="V17416" s="5"/>
    </row>
    <row r="17417" spans="1:22" x14ac:dyDescent="0.25">
      <c r="A17417" s="5">
        <f>17410</f>
      </c>
      <c r="B17417" s="5" t="s">
        <v>17438</v>
      </c>
      <c r="C17417" s="5" t="s">
        <v>29</v>
      </c>
      <c r="D17417" s="5" t="s">
        <v>28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29</v>
      </c>
      <c r="T17417" s="5" t="s">
        <v>28</v>
      </c>
      <c r="U17417" s="5" t="s">
        <v>28</v>
      </c>
      <c r="V17417" s="5"/>
    </row>
    <row r="17418" spans="1:22" x14ac:dyDescent="0.25">
      <c r="A17418" s="5">
        <f>17411</f>
      </c>
      <c r="B17418" s="5" t="s">
        <v>17439</v>
      </c>
      <c r="C17418" s="5" t="s">
        <v>29</v>
      </c>
      <c r="D17418" s="5" t="s">
        <v>28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29</v>
      </c>
      <c r="T17418" s="5" t="s">
        <v>28</v>
      </c>
      <c r="U17418" s="5" t="s">
        <v>28</v>
      </c>
      <c r="V17418" s="5"/>
    </row>
    <row r="17419" spans="1:22" x14ac:dyDescent="0.25">
      <c r="A17419" s="5">
        <f>17412</f>
      </c>
      <c r="B17419" s="5" t="s">
        <v>17440</v>
      </c>
      <c r="C17419" s="5" t="s">
        <v>29</v>
      </c>
      <c r="D17419" s="5" t="s">
        <v>28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29</v>
      </c>
      <c r="T17419" s="5" t="s">
        <v>28</v>
      </c>
      <c r="U17419" s="5" t="s">
        <v>28</v>
      </c>
      <c r="V17419" s="5"/>
    </row>
    <row r="17420" spans="1:22" x14ac:dyDescent="0.25">
      <c r="A17420" s="5">
        <f>17413</f>
      </c>
      <c r="B17420" s="5" t="s">
        <v>17441</v>
      </c>
      <c r="C17420" s="5" t="s">
        <v>29</v>
      </c>
      <c r="D17420" s="5" t="s">
        <v>28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29</v>
      </c>
      <c r="T17420" s="5" t="s">
        <v>28</v>
      </c>
      <c r="U17420" s="5" t="s">
        <v>28</v>
      </c>
      <c r="V17420" s="5"/>
    </row>
    <row r="17421" spans="1:22" x14ac:dyDescent="0.25">
      <c r="A17421" s="5">
        <f>17414</f>
      </c>
      <c r="B17421" s="5" t="s">
        <v>17442</v>
      </c>
      <c r="C17421" s="5" t="s">
        <v>29</v>
      </c>
      <c r="D17421" s="5" t="s">
        <v>28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29</v>
      </c>
      <c r="T17421" s="5" t="s">
        <v>28</v>
      </c>
      <c r="U17421" s="5" t="s">
        <v>28</v>
      </c>
      <c r="V17421" s="5"/>
    </row>
    <row r="17422" spans="1:22" x14ac:dyDescent="0.25">
      <c r="A17422" s="5">
        <f>17415</f>
      </c>
      <c r="B17422" s="5" t="s">
        <v>17443</v>
      </c>
      <c r="C17422" s="5" t="s">
        <v>29</v>
      </c>
      <c r="D17422" s="5" t="s">
        <v>28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29</v>
      </c>
      <c r="T17422" s="5" t="s">
        <v>28</v>
      </c>
      <c r="U17422" s="5" t="s">
        <v>28</v>
      </c>
      <c r="V17422" s="5"/>
    </row>
    <row r="17423" spans="1:22" x14ac:dyDescent="0.25">
      <c r="A17423" s="5">
        <f>17416</f>
      </c>
      <c r="B17423" s="5" t="s">
        <v>17444</v>
      </c>
      <c r="C17423" s="5" t="s">
        <v>29</v>
      </c>
      <c r="D17423" s="5" t="s">
        <v>28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29</v>
      </c>
      <c r="T17423" s="5" t="s">
        <v>28</v>
      </c>
      <c r="U17423" s="5" t="s">
        <v>28</v>
      </c>
      <c r="V17423" s="5"/>
    </row>
    <row r="17424" spans="1:22" x14ac:dyDescent="0.25">
      <c r="A17424" s="5">
        <f>17417</f>
      </c>
      <c r="B17424" s="5" t="s">
        <v>17445</v>
      </c>
      <c r="C17424" s="5" t="s">
        <v>29</v>
      </c>
      <c r="D17424" s="5" t="s">
        <v>28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29</v>
      </c>
      <c r="T17424" s="5" t="s">
        <v>28</v>
      </c>
      <c r="U17424" s="5" t="s">
        <v>28</v>
      </c>
      <c r="V17424" s="5"/>
    </row>
    <row r="17425" spans="1:22" x14ac:dyDescent="0.25">
      <c r="A17425" s="5">
        <f>17418</f>
      </c>
      <c r="B17425" s="5" t="s">
        <v>17446</v>
      </c>
      <c r="C17425" s="5" t="s">
        <v>29</v>
      </c>
      <c r="D17425" s="5" t="s">
        <v>28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29</v>
      </c>
      <c r="T17425" s="5" t="s">
        <v>28</v>
      </c>
      <c r="U17425" s="5" t="s">
        <v>28</v>
      </c>
      <c r="V17425" s="5"/>
    </row>
    <row r="17426" spans="1:22" x14ac:dyDescent="0.25">
      <c r="A17426" s="5">
        <f>17419</f>
      </c>
      <c r="B17426" s="5" t="s">
        <v>17447</v>
      </c>
      <c r="C17426" s="5" t="s">
        <v>29</v>
      </c>
      <c r="D17426" s="5" t="s">
        <v>28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29</v>
      </c>
      <c r="T17426" s="5" t="s">
        <v>28</v>
      </c>
      <c r="U17426" s="5" t="s">
        <v>28</v>
      </c>
      <c r="V17426" s="5"/>
    </row>
    <row r="17427" spans="1:22" x14ac:dyDescent="0.25">
      <c r="A17427" s="5">
        <f>17420</f>
      </c>
      <c r="B17427" s="5" t="s">
        <v>17448</v>
      </c>
      <c r="C17427" s="5" t="s">
        <v>29</v>
      </c>
      <c r="D17427" s="5" t="s">
        <v>28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29</v>
      </c>
      <c r="T17427" s="5" t="s">
        <v>28</v>
      </c>
      <c r="U17427" s="5" t="s">
        <v>28</v>
      </c>
      <c r="V17427" s="5"/>
    </row>
    <row r="17428" spans="1:22" x14ac:dyDescent="0.25">
      <c r="A17428" s="5">
        <f>17421</f>
      </c>
      <c r="B17428" s="5" t="s">
        <v>17449</v>
      </c>
      <c r="C17428" s="5" t="s">
        <v>29</v>
      </c>
      <c r="D17428" s="5" t="s">
        <v>28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29</v>
      </c>
      <c r="T17428" s="5" t="s">
        <v>28</v>
      </c>
      <c r="U17428" s="5" t="s">
        <v>28</v>
      </c>
      <c r="V17428" s="5"/>
    </row>
    <row r="17429" spans="1:22" x14ac:dyDescent="0.25">
      <c r="A17429" s="5">
        <f>17422</f>
      </c>
      <c r="B17429" s="5" t="s">
        <v>17450</v>
      </c>
      <c r="C17429" s="5" t="s">
        <v>29</v>
      </c>
      <c r="D17429" s="5" t="s">
        <v>28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29</v>
      </c>
      <c r="T17429" s="5" t="s">
        <v>28</v>
      </c>
      <c r="U17429" s="5" t="s">
        <v>28</v>
      </c>
      <c r="V17429" s="5"/>
    </row>
    <row r="17430" spans="1:22" x14ac:dyDescent="0.25">
      <c r="A17430" s="5">
        <f>17423</f>
      </c>
      <c r="B17430" s="5" t="s">
        <v>17451</v>
      </c>
      <c r="C17430" s="5" t="s">
        <v>29</v>
      </c>
      <c r="D17430" s="5" t="s">
        <v>28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29</v>
      </c>
      <c r="T17430" s="5" t="s">
        <v>28</v>
      </c>
      <c r="U17430" s="5" t="s">
        <v>28</v>
      </c>
      <c r="V17430" s="5"/>
    </row>
    <row r="17431" spans="1:22" x14ac:dyDescent="0.25">
      <c r="A17431" s="5">
        <f>17424</f>
      </c>
      <c r="B17431" s="5" t="s">
        <v>17452</v>
      </c>
      <c r="C17431" s="5" t="s">
        <v>29</v>
      </c>
      <c r="D17431" s="5" t="s">
        <v>28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29</v>
      </c>
      <c r="T17431" s="5" t="s">
        <v>28</v>
      </c>
      <c r="U17431" s="5" t="s">
        <v>28</v>
      </c>
      <c r="V17431" s="5"/>
    </row>
    <row r="17432" spans="1:22" x14ac:dyDescent="0.25">
      <c r="A17432" s="5">
        <f>17425</f>
      </c>
      <c r="B17432" s="5" t="s">
        <v>17453</v>
      </c>
      <c r="C17432" s="5" t="s">
        <v>29</v>
      </c>
      <c r="D17432" s="5" t="s">
        <v>28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29</v>
      </c>
      <c r="T17432" s="5" t="s">
        <v>28</v>
      </c>
      <c r="U17432" s="5" t="s">
        <v>28</v>
      </c>
      <c r="V17432" s="5"/>
    </row>
    <row r="17433" spans="1:22" x14ac:dyDescent="0.25">
      <c r="A17433" s="5">
        <f>17426</f>
      </c>
      <c r="B17433" s="5" t="s">
        <v>17454</v>
      </c>
      <c r="C17433" s="5" t="s">
        <v>29</v>
      </c>
      <c r="D17433" s="5" t="s">
        <v>28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29</v>
      </c>
      <c r="T17433" s="5" t="s">
        <v>28</v>
      </c>
      <c r="U17433" s="5" t="s">
        <v>28</v>
      </c>
      <c r="V17433" s="5"/>
    </row>
    <row r="17434" spans="1:22" x14ac:dyDescent="0.25">
      <c r="A17434" s="5">
        <f>17427</f>
      </c>
      <c r="B17434" s="5" t="s">
        <v>17455</v>
      </c>
      <c r="C17434" s="5" t="s">
        <v>29</v>
      </c>
      <c r="D17434" s="5" t="s">
        <v>28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29</v>
      </c>
      <c r="T17434" s="5" t="s">
        <v>28</v>
      </c>
      <c r="U17434" s="5" t="s">
        <v>28</v>
      </c>
      <c r="V17434" s="5"/>
    </row>
    <row r="17435" spans="1:22" x14ac:dyDescent="0.25">
      <c r="A17435" s="5">
        <f>17428</f>
      </c>
      <c r="B17435" s="5" t="s">
        <v>17456</v>
      </c>
      <c r="C17435" s="5" t="s">
        <v>29</v>
      </c>
      <c r="D17435" s="5" t="s">
        <v>28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29</v>
      </c>
      <c r="T17435" s="5" t="s">
        <v>28</v>
      </c>
      <c r="U17435" s="5" t="s">
        <v>28</v>
      </c>
      <c r="V17435" s="5"/>
    </row>
    <row r="17436" spans="1:22" x14ac:dyDescent="0.25">
      <c r="A17436" s="5">
        <f>17429</f>
      </c>
      <c r="B17436" s="5" t="s">
        <v>17457</v>
      </c>
      <c r="C17436" s="5" t="s">
        <v>29</v>
      </c>
      <c r="D17436" s="5" t="s">
        <v>28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29</v>
      </c>
      <c r="T17436" s="5" t="s">
        <v>28</v>
      </c>
      <c r="U17436" s="5" t="s">
        <v>28</v>
      </c>
      <c r="V17436" s="5"/>
    </row>
    <row r="17437" spans="1:22" x14ac:dyDescent="0.25">
      <c r="A17437" s="5">
        <f>17430</f>
      </c>
      <c r="B17437" s="5" t="s">
        <v>17458</v>
      </c>
      <c r="C17437" s="5" t="s">
        <v>29</v>
      </c>
      <c r="D17437" s="5" t="s">
        <v>28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29</v>
      </c>
      <c r="T17437" s="5" t="s">
        <v>28</v>
      </c>
      <c r="U17437" s="5" t="s">
        <v>28</v>
      </c>
      <c r="V17437" s="5"/>
    </row>
    <row r="17438" spans="1:22" x14ac:dyDescent="0.25">
      <c r="A17438" s="5">
        <f>17431</f>
      </c>
      <c r="B17438" s="5" t="s">
        <v>17459</v>
      </c>
      <c r="C17438" s="5" t="s">
        <v>29</v>
      </c>
      <c r="D17438" s="5" t="s">
        <v>28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29</v>
      </c>
      <c r="T17438" s="5" t="s">
        <v>28</v>
      </c>
      <c r="U17438" s="5" t="s">
        <v>28</v>
      </c>
      <c r="V17438" s="5"/>
    </row>
    <row r="17439" spans="1:22" x14ac:dyDescent="0.25">
      <c r="A17439" s="5">
        <f>17432</f>
      </c>
      <c r="B17439" s="5" t="s">
        <v>17460</v>
      </c>
      <c r="C17439" s="5" t="s">
        <v>29</v>
      </c>
      <c r="D17439" s="5" t="s">
        <v>28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29</v>
      </c>
      <c r="T17439" s="5" t="s">
        <v>28</v>
      </c>
      <c r="U17439" s="5" t="s">
        <v>28</v>
      </c>
      <c r="V17439" s="5"/>
    </row>
    <row r="17440" spans="1:22" x14ac:dyDescent="0.25">
      <c r="A17440" s="5">
        <f>17433</f>
      </c>
      <c r="B17440" s="5" t="s">
        <v>17461</v>
      </c>
      <c r="C17440" s="5" t="s">
        <v>29</v>
      </c>
      <c r="D17440" s="5" t="s">
        <v>28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29</v>
      </c>
      <c r="T17440" s="5" t="s">
        <v>28</v>
      </c>
      <c r="U17440" s="5" t="s">
        <v>28</v>
      </c>
      <c r="V17440" s="5"/>
    </row>
    <row r="17441" spans="1:22" x14ac:dyDescent="0.25">
      <c r="A17441" s="5">
        <f>17434</f>
      </c>
      <c r="B17441" s="5" t="s">
        <v>17462</v>
      </c>
      <c r="C17441" s="5" t="s">
        <v>29</v>
      </c>
      <c r="D17441" s="5" t="s">
        <v>28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29</v>
      </c>
      <c r="T17441" s="5" t="s">
        <v>28</v>
      </c>
      <c r="U17441" s="5" t="s">
        <v>28</v>
      </c>
      <c r="V17441" s="5"/>
    </row>
    <row r="17442" spans="1:22" x14ac:dyDescent="0.25">
      <c r="A17442" s="5">
        <f>17435</f>
      </c>
      <c r="B17442" s="5" t="s">
        <v>17463</v>
      </c>
      <c r="C17442" s="5" t="s">
        <v>29</v>
      </c>
      <c r="D17442" s="5" t="s">
        <v>28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29</v>
      </c>
      <c r="T17442" s="5" t="s">
        <v>28</v>
      </c>
      <c r="U17442" s="5" t="s">
        <v>28</v>
      </c>
      <c r="V17442" s="5"/>
    </row>
    <row r="17443" spans="1:22" x14ac:dyDescent="0.25">
      <c r="A17443" s="5">
        <f>17436</f>
      </c>
      <c r="B17443" s="5" t="s">
        <v>17464</v>
      </c>
      <c r="C17443" s="5" t="s">
        <v>29</v>
      </c>
      <c r="D17443" s="5" t="s">
        <v>28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29</v>
      </c>
      <c r="T17443" s="5" t="s">
        <v>28</v>
      </c>
      <c r="U17443" s="5" t="s">
        <v>28</v>
      </c>
      <c r="V17443" s="5"/>
    </row>
    <row r="17444" spans="1:22" x14ac:dyDescent="0.25">
      <c r="A17444" s="5">
        <f>17437</f>
      </c>
      <c r="B17444" s="5" t="s">
        <v>17465</v>
      </c>
      <c r="C17444" s="5" t="s">
        <v>29</v>
      </c>
      <c r="D17444" s="5" t="s">
        <v>28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29</v>
      </c>
      <c r="T17444" s="5" t="s">
        <v>28</v>
      </c>
      <c r="U17444" s="5" t="s">
        <v>28</v>
      </c>
      <c r="V17444" s="5"/>
    </row>
    <row r="17445" spans="1:22" x14ac:dyDescent="0.25">
      <c r="A17445" s="5">
        <f>17438</f>
      </c>
      <c r="B17445" s="5" t="s">
        <v>17466</v>
      </c>
      <c r="C17445" s="5" t="s">
        <v>29</v>
      </c>
      <c r="D17445" s="5" t="s">
        <v>28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29</v>
      </c>
      <c r="T17445" s="5" t="s">
        <v>28</v>
      </c>
      <c r="U17445" s="5" t="s">
        <v>28</v>
      </c>
      <c r="V17445" s="5"/>
    </row>
    <row r="17446" spans="1:22" x14ac:dyDescent="0.25">
      <c r="A17446" s="5">
        <f>17439</f>
      </c>
      <c r="B17446" s="5" t="s">
        <v>17467</v>
      </c>
      <c r="C17446" s="5" t="s">
        <v>29</v>
      </c>
      <c r="D17446" s="5" t="s">
        <v>28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29</v>
      </c>
      <c r="T17446" s="5" t="s">
        <v>28</v>
      </c>
      <c r="U17446" s="5" t="s">
        <v>28</v>
      </c>
      <c r="V17446" s="5"/>
    </row>
    <row r="17447" spans="1:22" x14ac:dyDescent="0.25">
      <c r="A17447" s="5">
        <f>17440</f>
      </c>
      <c r="B17447" s="5" t="s">
        <v>17468</v>
      </c>
      <c r="C17447" s="5" t="s">
        <v>29</v>
      </c>
      <c r="D17447" s="5" t="s">
        <v>28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29</v>
      </c>
      <c r="T17447" s="5" t="s">
        <v>28</v>
      </c>
      <c r="U17447" s="5" t="s">
        <v>28</v>
      </c>
      <c r="V17447" s="5"/>
    </row>
    <row r="17448" spans="1:22" x14ac:dyDescent="0.25">
      <c r="A17448" s="5">
        <f>17441</f>
      </c>
      <c r="B17448" s="5" t="s">
        <v>17469</v>
      </c>
      <c r="C17448" s="5" t="s">
        <v>29</v>
      </c>
      <c r="D17448" s="5" t="s">
        <v>28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29</v>
      </c>
      <c r="T17448" s="5" t="s">
        <v>28</v>
      </c>
      <c r="U17448" s="5" t="s">
        <v>28</v>
      </c>
      <c r="V17448" s="5"/>
    </row>
    <row r="17449" spans="1:22" x14ac:dyDescent="0.25">
      <c r="A17449" s="5">
        <f>17442</f>
      </c>
      <c r="B17449" s="5" t="s">
        <v>17470</v>
      </c>
      <c r="C17449" s="5" t="s">
        <v>29</v>
      </c>
      <c r="D17449" s="5" t="s">
        <v>28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29</v>
      </c>
      <c r="T17449" s="5" t="s">
        <v>28</v>
      </c>
      <c r="U17449" s="5" t="s">
        <v>28</v>
      </c>
      <c r="V17449" s="5"/>
    </row>
    <row r="17450" spans="1:22" x14ac:dyDescent="0.25">
      <c r="A17450" s="5">
        <f>17443</f>
      </c>
      <c r="B17450" s="5" t="s">
        <v>17471</v>
      </c>
      <c r="C17450" s="5" t="s">
        <v>29</v>
      </c>
      <c r="D17450" s="5" t="s">
        <v>28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29</v>
      </c>
      <c r="T17450" s="5" t="s">
        <v>28</v>
      </c>
      <c r="U17450" s="5" t="s">
        <v>28</v>
      </c>
      <c r="V17450" s="5"/>
    </row>
    <row r="17451" spans="1:22" x14ac:dyDescent="0.25">
      <c r="A17451" s="5">
        <f>17444</f>
      </c>
      <c r="B17451" s="5" t="s">
        <v>17472</v>
      </c>
      <c r="C17451" s="5" t="s">
        <v>29</v>
      </c>
      <c r="D17451" s="5" t="s">
        <v>28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29</v>
      </c>
      <c r="T17451" s="5" t="s">
        <v>28</v>
      </c>
      <c r="U17451" s="5" t="s">
        <v>28</v>
      </c>
      <c r="V17451" s="5"/>
    </row>
    <row r="17452" spans="1:22" x14ac:dyDescent="0.25">
      <c r="A17452" s="5">
        <f>17445</f>
      </c>
      <c r="B17452" s="5" t="s">
        <v>17473</v>
      </c>
      <c r="C17452" s="5" t="s">
        <v>29</v>
      </c>
      <c r="D17452" s="5" t="s">
        <v>28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29</v>
      </c>
      <c r="T17452" s="5" t="s">
        <v>28</v>
      </c>
      <c r="U17452" s="5" t="s">
        <v>28</v>
      </c>
      <c r="V17452" s="5"/>
    </row>
    <row r="17453" spans="1:22" x14ac:dyDescent="0.25">
      <c r="A17453" s="5">
        <f>17446</f>
      </c>
      <c r="B17453" s="5" t="s">
        <v>17474</v>
      </c>
      <c r="C17453" s="5" t="s">
        <v>29</v>
      </c>
      <c r="D17453" s="5" t="s">
        <v>28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29</v>
      </c>
      <c r="T17453" s="5" t="s">
        <v>28</v>
      </c>
      <c r="U17453" s="5" t="s">
        <v>28</v>
      </c>
      <c r="V17453" s="5"/>
    </row>
    <row r="17454" spans="1:22" x14ac:dyDescent="0.25">
      <c r="A17454" s="5">
        <f>17447</f>
      </c>
      <c r="B17454" s="5" t="s">
        <v>17475</v>
      </c>
      <c r="C17454" s="5" t="s">
        <v>29</v>
      </c>
      <c r="D17454" s="5" t="s">
        <v>28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29</v>
      </c>
      <c r="T17454" s="5" t="s">
        <v>28</v>
      </c>
      <c r="U17454" s="5" t="s">
        <v>28</v>
      </c>
      <c r="V17454" s="5"/>
    </row>
    <row r="17455" spans="1:22" x14ac:dyDescent="0.25">
      <c r="A17455" s="5">
        <f>17448</f>
      </c>
      <c r="B17455" s="5" t="s">
        <v>17476</v>
      </c>
      <c r="C17455" s="5" t="s">
        <v>29</v>
      </c>
      <c r="D17455" s="5" t="s">
        <v>28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29</v>
      </c>
      <c r="T17455" s="5" t="s">
        <v>28</v>
      </c>
      <c r="U17455" s="5" t="s">
        <v>28</v>
      </c>
      <c r="V17455" s="5"/>
    </row>
    <row r="17456" spans="1:22" x14ac:dyDescent="0.25">
      <c r="A17456" s="5">
        <f>17449</f>
      </c>
      <c r="B17456" s="5" t="s">
        <v>17477</v>
      </c>
      <c r="C17456" s="5" t="s">
        <v>29</v>
      </c>
      <c r="D17456" s="5" t="s">
        <v>28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29</v>
      </c>
      <c r="T17456" s="5" t="s">
        <v>28</v>
      </c>
      <c r="U17456" s="5" t="s">
        <v>28</v>
      </c>
      <c r="V17456" s="5"/>
    </row>
    <row r="17457" spans="1:22" x14ac:dyDescent="0.25">
      <c r="A17457" s="5">
        <f>17450</f>
      </c>
      <c r="B17457" s="5" t="s">
        <v>17478</v>
      </c>
      <c r="C17457" s="5" t="s">
        <v>28</v>
      </c>
      <c r="D17457" s="5" t="s">
        <v>29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29</v>
      </c>
      <c r="T17457" s="5" t="s">
        <v>28</v>
      </c>
      <c r="U17457" s="5" t="s">
        <v>28</v>
      </c>
      <c r="V17457" s="5"/>
    </row>
    <row r="17458" spans="1:22" x14ac:dyDescent="0.25">
      <c r="A17458" s="5">
        <f>17451</f>
      </c>
      <c r="B17458" s="5" t="s">
        <v>17479</v>
      </c>
      <c r="C17458" s="5" t="s">
        <v>28</v>
      </c>
      <c r="D17458" s="5" t="s">
        <v>29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29</v>
      </c>
      <c r="T17458" s="5" t="s">
        <v>28</v>
      </c>
      <c r="U17458" s="5" t="s">
        <v>28</v>
      </c>
      <c r="V17458" s="5"/>
    </row>
    <row r="17459" spans="1:22" x14ac:dyDescent="0.25">
      <c r="A17459" s="5">
        <f>17452</f>
      </c>
      <c r="B17459" s="5" t="s">
        <v>17480</v>
      </c>
      <c r="C17459" s="5" t="s">
        <v>28</v>
      </c>
      <c r="D17459" s="5" t="s">
        <v>29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29</v>
      </c>
      <c r="T17459" s="5" t="s">
        <v>28</v>
      </c>
      <c r="U17459" s="5" t="s">
        <v>28</v>
      </c>
      <c r="V17459" s="5"/>
    </row>
    <row r="17460" spans="1:22" x14ac:dyDescent="0.25">
      <c r="A17460" s="5">
        <f>17453</f>
      </c>
      <c r="B17460" s="5" t="s">
        <v>17481</v>
      </c>
      <c r="C17460" s="5" t="s">
        <v>28</v>
      </c>
      <c r="D17460" s="5" t="s">
        <v>29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29</v>
      </c>
      <c r="T17460" s="5" t="s">
        <v>28</v>
      </c>
      <c r="U17460" s="5" t="s">
        <v>28</v>
      </c>
      <c r="V17460" s="5"/>
    </row>
    <row r="17461" spans="1:22" x14ac:dyDescent="0.25">
      <c r="A17461" s="5">
        <f>17454</f>
      </c>
      <c r="B17461" s="5" t="s">
        <v>17482</v>
      </c>
      <c r="C17461" s="5" t="s">
        <v>28</v>
      </c>
      <c r="D17461" s="5" t="s">
        <v>29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29</v>
      </c>
      <c r="T17461" s="5" t="s">
        <v>28</v>
      </c>
      <c r="U17461" s="5" t="s">
        <v>28</v>
      </c>
      <c r="V17461" s="5"/>
    </row>
    <row r="17462" spans="1:22" x14ac:dyDescent="0.25">
      <c r="A17462" s="5">
        <f>17455</f>
      </c>
      <c r="B17462" s="5" t="s">
        <v>17483</v>
      </c>
      <c r="C17462" s="5" t="s">
        <v>28</v>
      </c>
      <c r="D17462" s="5" t="s">
        <v>29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29</v>
      </c>
      <c r="T17462" s="5" t="s">
        <v>28</v>
      </c>
      <c r="U17462" s="5" t="s">
        <v>28</v>
      </c>
      <c r="V17462" s="5"/>
    </row>
    <row r="17463" spans="1:22" x14ac:dyDescent="0.25">
      <c r="A17463" s="5">
        <f>17456</f>
      </c>
      <c r="B17463" s="5" t="s">
        <v>17484</v>
      </c>
      <c r="C17463" s="5" t="s">
        <v>28</v>
      </c>
      <c r="D17463" s="5" t="s">
        <v>29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29</v>
      </c>
      <c r="T17463" s="5" t="s">
        <v>28</v>
      </c>
      <c r="U17463" s="5" t="s">
        <v>28</v>
      </c>
      <c r="V17463" s="5"/>
    </row>
    <row r="17464" spans="1:22" x14ac:dyDescent="0.25">
      <c r="A17464" s="5">
        <f>17457</f>
      </c>
      <c r="B17464" s="5" t="s">
        <v>17485</v>
      </c>
      <c r="C17464" s="5" t="s">
        <v>28</v>
      </c>
      <c r="D17464" s="5" t="s">
        <v>29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29</v>
      </c>
      <c r="T17464" s="5" t="s">
        <v>28</v>
      </c>
      <c r="U17464" s="5" t="s">
        <v>28</v>
      </c>
      <c r="V17464" s="5"/>
    </row>
    <row r="17465" spans="1:22" x14ac:dyDescent="0.25">
      <c r="A17465" s="5">
        <f>17458</f>
      </c>
      <c r="B17465" s="5" t="s">
        <v>17486</v>
      </c>
      <c r="C17465" s="5" t="s">
        <v>28</v>
      </c>
      <c r="D17465" s="5" t="s">
        <v>29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29</v>
      </c>
      <c r="T17465" s="5" t="s">
        <v>28</v>
      </c>
      <c r="U17465" s="5" t="s">
        <v>28</v>
      </c>
      <c r="V17465" s="5"/>
    </row>
    <row r="17466" spans="1:22" x14ac:dyDescent="0.25">
      <c r="A17466" s="5">
        <f>17459</f>
      </c>
      <c r="B17466" s="5" t="s">
        <v>17487</v>
      </c>
      <c r="C17466" s="5" t="s">
        <v>28</v>
      </c>
      <c r="D17466" s="5" t="s">
        <v>29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29</v>
      </c>
      <c r="T17466" s="5" t="s">
        <v>28</v>
      </c>
      <c r="U17466" s="5" t="s">
        <v>28</v>
      </c>
      <c r="V17466" s="5"/>
    </row>
    <row r="17467" spans="1:22" x14ac:dyDescent="0.25">
      <c r="A17467" s="5">
        <f>17460</f>
      </c>
      <c r="B17467" s="5" t="s">
        <v>17488</v>
      </c>
      <c r="C17467" s="5" t="s">
        <v>28</v>
      </c>
      <c r="D17467" s="5" t="s">
        <v>29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29</v>
      </c>
      <c r="T17467" s="5" t="s">
        <v>28</v>
      </c>
      <c r="U17467" s="5" t="s">
        <v>28</v>
      </c>
      <c r="V17467" s="5"/>
    </row>
    <row r="17468" spans="1:22" x14ac:dyDescent="0.25">
      <c r="A17468" s="5">
        <f>17461</f>
      </c>
      <c r="B17468" s="5" t="s">
        <v>17489</v>
      </c>
      <c r="C17468" s="5" t="s">
        <v>28</v>
      </c>
      <c r="D17468" s="5" t="s">
        <v>29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29</v>
      </c>
      <c r="T17468" s="5" t="s">
        <v>28</v>
      </c>
      <c r="U17468" s="5" t="s">
        <v>28</v>
      </c>
      <c r="V17468" s="5"/>
    </row>
    <row r="17469" spans="1:22" x14ac:dyDescent="0.25">
      <c r="A17469" s="5">
        <f>17462</f>
      </c>
      <c r="B17469" s="5" t="s">
        <v>17490</v>
      </c>
      <c r="C17469" s="5" t="s">
        <v>28</v>
      </c>
      <c r="D17469" s="5" t="s">
        <v>29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29</v>
      </c>
      <c r="T17469" s="5" t="s">
        <v>28</v>
      </c>
      <c r="U17469" s="5" t="s">
        <v>28</v>
      </c>
      <c r="V17469" s="5"/>
    </row>
    <row r="17470" spans="1:22" x14ac:dyDescent="0.25">
      <c r="A17470" s="5">
        <f>17463</f>
      </c>
      <c r="B17470" s="5" t="s">
        <v>17491</v>
      </c>
      <c r="C17470" s="5" t="s">
        <v>28</v>
      </c>
      <c r="D17470" s="5" t="s">
        <v>29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29</v>
      </c>
      <c r="T17470" s="5" t="s">
        <v>28</v>
      </c>
      <c r="U17470" s="5" t="s">
        <v>28</v>
      </c>
      <c r="V17470" s="5"/>
    </row>
    <row r="17471" spans="1:22" x14ac:dyDescent="0.25">
      <c r="A17471" s="5">
        <f>17464</f>
      </c>
      <c r="B17471" s="5" t="s">
        <v>17492</v>
      </c>
      <c r="C17471" s="5" t="s">
        <v>28</v>
      </c>
      <c r="D17471" s="5" t="s">
        <v>29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29</v>
      </c>
      <c r="T17471" s="5" t="s">
        <v>28</v>
      </c>
      <c r="U17471" s="5" t="s">
        <v>28</v>
      </c>
      <c r="V17471" s="5"/>
    </row>
    <row r="17472" spans="1:22" x14ac:dyDescent="0.25">
      <c r="A17472" s="5">
        <f>17465</f>
      </c>
      <c r="B17472" s="5" t="s">
        <v>17493</v>
      </c>
      <c r="C17472" s="5" t="s">
        <v>28</v>
      </c>
      <c r="D17472" s="5" t="s">
        <v>29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29</v>
      </c>
      <c r="T17472" s="5" t="s">
        <v>28</v>
      </c>
      <c r="U17472" s="5" t="s">
        <v>28</v>
      </c>
      <c r="V17472" s="5"/>
    </row>
    <row r="17473" spans="1:22" x14ac:dyDescent="0.25">
      <c r="A17473" s="5">
        <f>17466</f>
      </c>
      <c r="B17473" s="5" t="s">
        <v>17494</v>
      </c>
      <c r="C17473" s="5" t="s">
        <v>28</v>
      </c>
      <c r="D17473" s="5" t="s">
        <v>29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29</v>
      </c>
      <c r="T17473" s="5" t="s">
        <v>28</v>
      </c>
      <c r="U17473" s="5" t="s">
        <v>28</v>
      </c>
      <c r="V17473" s="5"/>
    </row>
    <row r="17474" spans="1:22" x14ac:dyDescent="0.25">
      <c r="A17474" s="5">
        <f>17467</f>
      </c>
      <c r="B17474" s="5" t="s">
        <v>17495</v>
      </c>
      <c r="C17474" s="5" t="s">
        <v>28</v>
      </c>
      <c r="D17474" s="5" t="s">
        <v>29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29</v>
      </c>
      <c r="T17474" s="5" t="s">
        <v>28</v>
      </c>
      <c r="U17474" s="5" t="s">
        <v>28</v>
      </c>
      <c r="V17474" s="5"/>
    </row>
    <row r="17475" spans="1:22" x14ac:dyDescent="0.25">
      <c r="A17475" s="5">
        <f>17468</f>
      </c>
      <c r="B17475" s="5" t="s">
        <v>17496</v>
      </c>
      <c r="C17475" s="5" t="s">
        <v>28</v>
      </c>
      <c r="D17475" s="5" t="s">
        <v>29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29</v>
      </c>
      <c r="T17475" s="5" t="s">
        <v>28</v>
      </c>
      <c r="U17475" s="5" t="s">
        <v>28</v>
      </c>
      <c r="V17475" s="5"/>
    </row>
    <row r="17476" spans="1:22" x14ac:dyDescent="0.25">
      <c r="A17476" s="5">
        <f>17469</f>
      </c>
      <c r="B17476" s="5" t="s">
        <v>17497</v>
      </c>
      <c r="C17476" s="5" t="s">
        <v>28</v>
      </c>
      <c r="D17476" s="5" t="s">
        <v>29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29</v>
      </c>
      <c r="T17476" s="5" t="s">
        <v>28</v>
      </c>
      <c r="U17476" s="5" t="s">
        <v>28</v>
      </c>
      <c r="V17476" s="5"/>
    </row>
    <row r="17477" spans="1:22" x14ac:dyDescent="0.25">
      <c r="A17477" s="5">
        <f>17470</f>
      </c>
      <c r="B17477" s="5" t="s">
        <v>17498</v>
      </c>
      <c r="C17477" s="5" t="s">
        <v>28</v>
      </c>
      <c r="D17477" s="5" t="s">
        <v>29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29</v>
      </c>
      <c r="T17477" s="5" t="s">
        <v>28</v>
      </c>
      <c r="U17477" s="5" t="s">
        <v>28</v>
      </c>
      <c r="V17477" s="5"/>
    </row>
    <row r="17478" spans="1:22" x14ac:dyDescent="0.25">
      <c r="A17478" s="5">
        <f>17471</f>
      </c>
      <c r="B17478" s="5" t="s">
        <v>17499</v>
      </c>
      <c r="C17478" s="5" t="s">
        <v>28</v>
      </c>
      <c r="D17478" s="5" t="s">
        <v>29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29</v>
      </c>
      <c r="T17478" s="5" t="s">
        <v>28</v>
      </c>
      <c r="U17478" s="5" t="s">
        <v>28</v>
      </c>
      <c r="V17478" s="5"/>
    </row>
    <row r="17479" spans="1:22" x14ac:dyDescent="0.25">
      <c r="A17479" s="5">
        <f>17472</f>
      </c>
      <c r="B17479" s="5" t="s">
        <v>17500</v>
      </c>
      <c r="C17479" s="5" t="s">
        <v>28</v>
      </c>
      <c r="D17479" s="5" t="s">
        <v>29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29</v>
      </c>
      <c r="T17479" s="5" t="s">
        <v>28</v>
      </c>
      <c r="U17479" s="5" t="s">
        <v>28</v>
      </c>
      <c r="V17479" s="5"/>
    </row>
    <row r="17480" spans="1:22" x14ac:dyDescent="0.25">
      <c r="A17480" s="5">
        <f>17473</f>
      </c>
      <c r="B17480" s="5" t="s">
        <v>17501</v>
      </c>
      <c r="C17480" s="5" t="s">
        <v>28</v>
      </c>
      <c r="D17480" s="5" t="s">
        <v>29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29</v>
      </c>
      <c r="T17480" s="5" t="s">
        <v>28</v>
      </c>
      <c r="U17480" s="5" t="s">
        <v>28</v>
      </c>
      <c r="V17480" s="5"/>
    </row>
    <row r="17481" spans="1:22" x14ac:dyDescent="0.25">
      <c r="A17481" s="5">
        <f>17474</f>
      </c>
      <c r="B17481" s="5" t="s">
        <v>17502</v>
      </c>
      <c r="C17481" s="5" t="s">
        <v>28</v>
      </c>
      <c r="D17481" s="5" t="s">
        <v>29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29</v>
      </c>
      <c r="T17481" s="5" t="s">
        <v>28</v>
      </c>
      <c r="U17481" s="5" t="s">
        <v>28</v>
      </c>
      <c r="V17481" s="5"/>
    </row>
    <row r="17482" spans="1:22" x14ac:dyDescent="0.25">
      <c r="A17482" s="5">
        <f>17475</f>
      </c>
      <c r="B17482" s="5" t="s">
        <v>17503</v>
      </c>
      <c r="C17482" s="5" t="s">
        <v>28</v>
      </c>
      <c r="D17482" s="5" t="s">
        <v>29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29</v>
      </c>
      <c r="T17482" s="5" t="s">
        <v>28</v>
      </c>
      <c r="U17482" s="5" t="s">
        <v>28</v>
      </c>
      <c r="V17482" s="5"/>
    </row>
    <row r="17483" spans="1:22" x14ac:dyDescent="0.25">
      <c r="A17483" s="5">
        <f>17476</f>
      </c>
      <c r="B17483" s="5" t="s">
        <v>17504</v>
      </c>
      <c r="C17483" s="5" t="s">
        <v>28</v>
      </c>
      <c r="D17483" s="5" t="s">
        <v>29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29</v>
      </c>
      <c r="T17483" s="5" t="s">
        <v>28</v>
      </c>
      <c r="U17483" s="5" t="s">
        <v>28</v>
      </c>
      <c r="V17483" s="5"/>
    </row>
    <row r="17484" spans="1:22" x14ac:dyDescent="0.25">
      <c r="A17484" s="5">
        <f>17477</f>
      </c>
      <c r="B17484" s="5" t="s">
        <v>17505</v>
      </c>
      <c r="C17484" s="5" t="s">
        <v>28</v>
      </c>
      <c r="D17484" s="5" t="s">
        <v>29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29</v>
      </c>
      <c r="T17484" s="5" t="s">
        <v>28</v>
      </c>
      <c r="U17484" s="5" t="s">
        <v>28</v>
      </c>
      <c r="V17484" s="5"/>
    </row>
    <row r="17485" spans="1:22" x14ac:dyDescent="0.25">
      <c r="A17485" s="5">
        <f>17478</f>
      </c>
      <c r="B17485" s="5" t="s">
        <v>17506</v>
      </c>
      <c r="C17485" s="5" t="s">
        <v>28</v>
      </c>
      <c r="D17485" s="5" t="s">
        <v>29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29</v>
      </c>
      <c r="T17485" s="5" t="s">
        <v>28</v>
      </c>
      <c r="U17485" s="5" t="s">
        <v>28</v>
      </c>
      <c r="V17485" s="5"/>
    </row>
    <row r="17486" spans="1:22" x14ac:dyDescent="0.25">
      <c r="A17486" s="5">
        <f>17479</f>
      </c>
      <c r="B17486" s="5" t="s">
        <v>17507</v>
      </c>
      <c r="C17486" s="5" t="s">
        <v>28</v>
      </c>
      <c r="D17486" s="5" t="s">
        <v>29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29</v>
      </c>
      <c r="T17486" s="5" t="s">
        <v>28</v>
      </c>
      <c r="U17486" s="5" t="s">
        <v>28</v>
      </c>
      <c r="V17486" s="5"/>
    </row>
    <row r="17487" spans="1:22" x14ac:dyDescent="0.25">
      <c r="A17487" s="5">
        <f>17480</f>
      </c>
      <c r="B17487" s="5" t="s">
        <v>17508</v>
      </c>
      <c r="C17487" s="5" t="s">
        <v>28</v>
      </c>
      <c r="D17487" s="5" t="s">
        <v>29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29</v>
      </c>
      <c r="T17487" s="5" t="s">
        <v>28</v>
      </c>
      <c r="U17487" s="5" t="s">
        <v>28</v>
      </c>
      <c r="V17487" s="5"/>
    </row>
    <row r="17488" spans="1:22" x14ac:dyDescent="0.25">
      <c r="A17488" s="5">
        <f>17481</f>
      </c>
      <c r="B17488" s="5" t="s">
        <v>17509</v>
      </c>
      <c r="C17488" s="5" t="s">
        <v>28</v>
      </c>
      <c r="D17488" s="5" t="s">
        <v>29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29</v>
      </c>
      <c r="T17488" s="5" t="s">
        <v>28</v>
      </c>
      <c r="U17488" s="5" t="s">
        <v>28</v>
      </c>
      <c r="V17488" s="5"/>
    </row>
    <row r="17489" spans="1:22" x14ac:dyDescent="0.25">
      <c r="A17489" s="5">
        <f>17482</f>
      </c>
      <c r="B17489" s="5" t="s">
        <v>17510</v>
      </c>
      <c r="C17489" s="5" t="s">
        <v>28</v>
      </c>
      <c r="D17489" s="5" t="s">
        <v>29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29</v>
      </c>
      <c r="T17489" s="5" t="s">
        <v>28</v>
      </c>
      <c r="U17489" s="5" t="s">
        <v>28</v>
      </c>
      <c r="V17489" s="5"/>
    </row>
    <row r="17490" spans="1:22" x14ac:dyDescent="0.25">
      <c r="A17490" s="5">
        <f>17483</f>
      </c>
      <c r="B17490" s="5" t="s">
        <v>17511</v>
      </c>
      <c r="C17490" s="5" t="s">
        <v>29</v>
      </c>
      <c r="D17490" s="5" t="s">
        <v>28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29</v>
      </c>
      <c r="T17490" s="5" t="s">
        <v>28</v>
      </c>
      <c r="U17490" s="5" t="s">
        <v>28</v>
      </c>
      <c r="V17490" s="5"/>
    </row>
    <row r="17491" spans="1:22" x14ac:dyDescent="0.25">
      <c r="A17491" s="5">
        <f>17484</f>
      </c>
      <c r="B17491" s="5" t="s">
        <v>17512</v>
      </c>
      <c r="C17491" s="5" t="s">
        <v>29</v>
      </c>
      <c r="D17491" s="5" t="s">
        <v>28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29</v>
      </c>
      <c r="T17491" s="5" t="s">
        <v>28</v>
      </c>
      <c r="U17491" s="5" t="s">
        <v>28</v>
      </c>
      <c r="V17491" s="5"/>
    </row>
    <row r="17492" spans="1:22" x14ac:dyDescent="0.25">
      <c r="A17492" s="5">
        <f>17485</f>
      </c>
      <c r="B17492" s="5" t="s">
        <v>17513</v>
      </c>
      <c r="C17492" s="5" t="s">
        <v>29</v>
      </c>
      <c r="D17492" s="5" t="s">
        <v>28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29</v>
      </c>
      <c r="T17492" s="5" t="s">
        <v>28</v>
      </c>
      <c r="U17492" s="5" t="s">
        <v>28</v>
      </c>
      <c r="V17492" s="5"/>
    </row>
    <row r="17493" spans="1:22" x14ac:dyDescent="0.25">
      <c r="A17493" s="5">
        <f>17486</f>
      </c>
      <c r="B17493" s="5" t="s">
        <v>17514</v>
      </c>
      <c r="C17493" s="5" t="s">
        <v>29</v>
      </c>
      <c r="D17493" s="5" t="s">
        <v>28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29</v>
      </c>
      <c r="T17493" s="5" t="s">
        <v>28</v>
      </c>
      <c r="U17493" s="5" t="s">
        <v>28</v>
      </c>
      <c r="V17493" s="5"/>
    </row>
    <row r="17494" spans="1:22" x14ac:dyDescent="0.25">
      <c r="A17494" s="5">
        <f>17487</f>
      </c>
      <c r="B17494" s="5" t="s">
        <v>17515</v>
      </c>
      <c r="C17494" s="5" t="s">
        <v>29</v>
      </c>
      <c r="D17494" s="5" t="s">
        <v>28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29</v>
      </c>
      <c r="T17494" s="5" t="s">
        <v>28</v>
      </c>
      <c r="U17494" s="5" t="s">
        <v>28</v>
      </c>
      <c r="V17494" s="5"/>
    </row>
    <row r="17495" spans="1:22" x14ac:dyDescent="0.25">
      <c r="A17495" s="5">
        <f>17488</f>
      </c>
      <c r="B17495" s="5" t="s">
        <v>17516</v>
      </c>
      <c r="C17495" s="5" t="s">
        <v>29</v>
      </c>
      <c r="D17495" s="5" t="s">
        <v>28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29</v>
      </c>
      <c r="T17495" s="5" t="s">
        <v>28</v>
      </c>
      <c r="U17495" s="5" t="s">
        <v>28</v>
      </c>
      <c r="V17495" s="5"/>
    </row>
    <row r="17496" spans="1:22" x14ac:dyDescent="0.25">
      <c r="A17496" s="5">
        <f>17489</f>
      </c>
      <c r="B17496" s="5" t="s">
        <v>17517</v>
      </c>
      <c r="C17496" s="5" t="s">
        <v>29</v>
      </c>
      <c r="D17496" s="5" t="s">
        <v>28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29</v>
      </c>
      <c r="T17496" s="5" t="s">
        <v>28</v>
      </c>
      <c r="U17496" s="5" t="s">
        <v>28</v>
      </c>
      <c r="V17496" s="5"/>
    </row>
    <row r="17497" spans="1:22" x14ac:dyDescent="0.25">
      <c r="A17497" s="5">
        <f>17490</f>
      </c>
      <c r="B17497" s="5" t="s">
        <v>17518</v>
      </c>
      <c r="C17497" s="5" t="s">
        <v>29</v>
      </c>
      <c r="D17497" s="5" t="s">
        <v>28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29</v>
      </c>
      <c r="T17497" s="5" t="s">
        <v>28</v>
      </c>
      <c r="U17497" s="5" t="s">
        <v>28</v>
      </c>
      <c r="V17497" s="5"/>
    </row>
    <row r="17498" spans="1:22" x14ac:dyDescent="0.25">
      <c r="A17498" s="5">
        <f>17491</f>
      </c>
      <c r="B17498" s="5" t="s">
        <v>17519</v>
      </c>
      <c r="C17498" s="5" t="s">
        <v>29</v>
      </c>
      <c r="D17498" s="5" t="s">
        <v>28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29</v>
      </c>
      <c r="T17498" s="5" t="s">
        <v>28</v>
      </c>
      <c r="U17498" s="5" t="s">
        <v>28</v>
      </c>
      <c r="V17498" s="5"/>
    </row>
    <row r="17499" spans="1:22" x14ac:dyDescent="0.25">
      <c r="A17499" s="5">
        <f>17492</f>
      </c>
      <c r="B17499" s="5" t="s">
        <v>17520</v>
      </c>
      <c r="C17499" s="5" t="s">
        <v>29</v>
      </c>
      <c r="D17499" s="5" t="s">
        <v>28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29</v>
      </c>
      <c r="T17499" s="5" t="s">
        <v>28</v>
      </c>
      <c r="U17499" s="5" t="s">
        <v>28</v>
      </c>
      <c r="V17499" s="5"/>
    </row>
    <row r="17500" spans="1:22" x14ac:dyDescent="0.25">
      <c r="A17500" s="5">
        <f>17493</f>
      </c>
      <c r="B17500" s="5" t="s">
        <v>17521</v>
      </c>
      <c r="C17500" s="5" t="s">
        <v>28</v>
      </c>
      <c r="D17500" s="5" t="s">
        <v>29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29</v>
      </c>
      <c r="T17500" s="5" t="s">
        <v>28</v>
      </c>
      <c r="U17500" s="5" t="s">
        <v>28</v>
      </c>
      <c r="V17500" s="5"/>
    </row>
    <row r="17501" spans="1:22" x14ac:dyDescent="0.25">
      <c r="A17501" s="5">
        <f>17494</f>
      </c>
      <c r="B17501" s="5" t="s">
        <v>17522</v>
      </c>
      <c r="C17501" s="5" t="s">
        <v>28</v>
      </c>
      <c r="D17501" s="5" t="s">
        <v>29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29</v>
      </c>
      <c r="T17501" s="5" t="s">
        <v>28</v>
      </c>
      <c r="U17501" s="5" t="s">
        <v>28</v>
      </c>
      <c r="V17501" s="5"/>
    </row>
    <row r="17502" spans="1:22" x14ac:dyDescent="0.25">
      <c r="A17502" s="5">
        <f>17495</f>
      </c>
      <c r="B17502" s="5" t="s">
        <v>17523</v>
      </c>
      <c r="C17502" s="5" t="s">
        <v>28</v>
      </c>
      <c r="D17502" s="5" t="s">
        <v>29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29</v>
      </c>
      <c r="T17502" s="5" t="s">
        <v>28</v>
      </c>
      <c r="U17502" s="5" t="s">
        <v>28</v>
      </c>
      <c r="V17502" s="5"/>
    </row>
    <row r="17503" spans="1:22" x14ac:dyDescent="0.25">
      <c r="A17503" s="5">
        <f>17496</f>
      </c>
      <c r="B17503" s="5" t="s">
        <v>17524</v>
      </c>
      <c r="C17503" s="5" t="s">
        <v>28</v>
      </c>
      <c r="D17503" s="5" t="s">
        <v>29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29</v>
      </c>
      <c r="T17503" s="5" t="s">
        <v>28</v>
      </c>
      <c r="U17503" s="5" t="s">
        <v>28</v>
      </c>
      <c r="V17503" s="5"/>
    </row>
    <row r="17504" spans="1:22" x14ac:dyDescent="0.25">
      <c r="A17504" s="5">
        <f>17497</f>
      </c>
      <c r="B17504" s="5" t="s">
        <v>17525</v>
      </c>
      <c r="C17504" s="5" t="s">
        <v>28</v>
      </c>
      <c r="D17504" s="5" t="s">
        <v>29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29</v>
      </c>
      <c r="T17504" s="5" t="s">
        <v>28</v>
      </c>
      <c r="U17504" s="5" t="s">
        <v>28</v>
      </c>
      <c r="V17504" s="5"/>
    </row>
    <row r="17505" spans="1:22" x14ac:dyDescent="0.25">
      <c r="A17505" s="5">
        <f>17498</f>
      </c>
      <c r="B17505" s="5" t="s">
        <v>17526</v>
      </c>
      <c r="C17505" s="5" t="s">
        <v>29</v>
      </c>
      <c r="D17505" s="5" t="s">
        <v>28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29</v>
      </c>
      <c r="T17505" s="5" t="s">
        <v>28</v>
      </c>
      <c r="U17505" s="5" t="s">
        <v>28</v>
      </c>
      <c r="V17505" s="5"/>
    </row>
    <row r="17506" spans="1:22" x14ac:dyDescent="0.25">
      <c r="A17506" s="5">
        <f>17499</f>
      </c>
      <c r="B17506" s="5" t="s">
        <v>17527</v>
      </c>
      <c r="C17506" s="5" t="s">
        <v>29</v>
      </c>
      <c r="D17506" s="5" t="s">
        <v>28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29</v>
      </c>
      <c r="T17506" s="5" t="s">
        <v>28</v>
      </c>
      <c r="U17506" s="5" t="s">
        <v>28</v>
      </c>
      <c r="V17506" s="5"/>
    </row>
    <row r="17507" spans="1:22" x14ac:dyDescent="0.25">
      <c r="A17507" s="5">
        <f>17500</f>
      </c>
      <c r="B17507" s="5" t="s">
        <v>17528</v>
      </c>
      <c r="C17507" s="5" t="s">
        <v>29</v>
      </c>
      <c r="D17507" s="5" t="s">
        <v>28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29</v>
      </c>
      <c r="T17507" s="5" t="s">
        <v>28</v>
      </c>
      <c r="U17507" s="5" t="s">
        <v>28</v>
      </c>
      <c r="V17507" s="5"/>
    </row>
    <row r="17508" spans="1:22" x14ac:dyDescent="0.25">
      <c r="A17508" s="5">
        <f>17501</f>
      </c>
      <c r="B17508" s="5" t="s">
        <v>17529</v>
      </c>
      <c r="C17508" s="5" t="s">
        <v>29</v>
      </c>
      <c r="D17508" s="5" t="s">
        <v>28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29</v>
      </c>
      <c r="T17508" s="5" t="s">
        <v>28</v>
      </c>
      <c r="U17508" s="5" t="s">
        <v>28</v>
      </c>
      <c r="V17508" s="5"/>
    </row>
    <row r="17509" spans="1:22" x14ac:dyDescent="0.25">
      <c r="A17509" s="5">
        <f>17502</f>
      </c>
      <c r="B17509" s="5" t="s">
        <v>17530</v>
      </c>
      <c r="C17509" s="5" t="s">
        <v>29</v>
      </c>
      <c r="D17509" s="5" t="s">
        <v>28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29</v>
      </c>
      <c r="T17509" s="5" t="s">
        <v>28</v>
      </c>
      <c r="U17509" s="5" t="s">
        <v>28</v>
      </c>
      <c r="V17509" s="5"/>
    </row>
    <row r="17510" spans="1:22" x14ac:dyDescent="0.25">
      <c r="A17510" s="5">
        <f>17503</f>
      </c>
      <c r="B17510" s="5" t="s">
        <v>17531</v>
      </c>
      <c r="C17510" s="5" t="s">
        <v>29</v>
      </c>
      <c r="D17510" s="5" t="s">
        <v>28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29</v>
      </c>
      <c r="T17510" s="5" t="s">
        <v>28</v>
      </c>
      <c r="U17510" s="5" t="s">
        <v>28</v>
      </c>
      <c r="V17510" s="5"/>
    </row>
    <row r="17511" spans="1:22" x14ac:dyDescent="0.25">
      <c r="A17511" s="5">
        <f>17504</f>
      </c>
      <c r="B17511" s="5" t="s">
        <v>17532</v>
      </c>
      <c r="C17511" s="5" t="s">
        <v>29</v>
      </c>
      <c r="D17511" s="5" t="s">
        <v>28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29</v>
      </c>
      <c r="T17511" s="5" t="s">
        <v>28</v>
      </c>
      <c r="U17511" s="5" t="s">
        <v>28</v>
      </c>
      <c r="V17511" s="5"/>
    </row>
    <row r="17512" spans="1:22" x14ac:dyDescent="0.25">
      <c r="A17512" s="5">
        <f>17505</f>
      </c>
      <c r="B17512" s="5" t="s">
        <v>17533</v>
      </c>
      <c r="C17512" s="5" t="s">
        <v>29</v>
      </c>
      <c r="D17512" s="5" t="s">
        <v>28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29</v>
      </c>
      <c r="T17512" s="5" t="s">
        <v>28</v>
      </c>
      <c r="U17512" s="5" t="s">
        <v>28</v>
      </c>
      <c r="V17512" s="5"/>
    </row>
    <row r="17513" spans="1:22" x14ac:dyDescent="0.25">
      <c r="A17513" s="5">
        <f>17506</f>
      </c>
      <c r="B17513" s="5" t="s">
        <v>17534</v>
      </c>
      <c r="C17513" s="5" t="s">
        <v>29</v>
      </c>
      <c r="D17513" s="5" t="s">
        <v>28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29</v>
      </c>
      <c r="T17513" s="5" t="s">
        <v>28</v>
      </c>
      <c r="U17513" s="5" t="s">
        <v>28</v>
      </c>
      <c r="V17513" s="5"/>
    </row>
    <row r="17514" spans="1:22" x14ac:dyDescent="0.25">
      <c r="A17514" s="5">
        <f>17507</f>
      </c>
      <c r="B17514" s="5" t="s">
        <v>17535</v>
      </c>
      <c r="C17514" s="5" t="s">
        <v>29</v>
      </c>
      <c r="D17514" s="5" t="s">
        <v>28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29</v>
      </c>
      <c r="T17514" s="5" t="s">
        <v>28</v>
      </c>
      <c r="U17514" s="5" t="s">
        <v>28</v>
      </c>
      <c r="V17514" s="5"/>
    </row>
    <row r="17515" spans="1:22" x14ac:dyDescent="0.25">
      <c r="A17515" s="5">
        <f>17508</f>
      </c>
      <c r="B17515" s="5" t="s">
        <v>17536</v>
      </c>
      <c r="C17515" s="5" t="s">
        <v>29</v>
      </c>
      <c r="D17515" s="5" t="s">
        <v>28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29</v>
      </c>
      <c r="T17515" s="5" t="s">
        <v>28</v>
      </c>
      <c r="U17515" s="5" t="s">
        <v>28</v>
      </c>
      <c r="V17515" s="5"/>
    </row>
    <row r="17516" spans="1:22" x14ac:dyDescent="0.25">
      <c r="A17516" s="5">
        <f>17509</f>
      </c>
      <c r="B17516" s="5" t="s">
        <v>17537</v>
      </c>
      <c r="C17516" s="5" t="s">
        <v>29</v>
      </c>
      <c r="D17516" s="5" t="s">
        <v>28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29</v>
      </c>
      <c r="T17516" s="5" t="s">
        <v>28</v>
      </c>
      <c r="U17516" s="5" t="s">
        <v>28</v>
      </c>
      <c r="V17516" s="5"/>
    </row>
    <row r="17517" spans="1:22" x14ac:dyDescent="0.25">
      <c r="A17517" s="5">
        <f>17510</f>
      </c>
      <c r="B17517" s="5" t="s">
        <v>17538</v>
      </c>
      <c r="C17517" s="5" t="s">
        <v>29</v>
      </c>
      <c r="D17517" s="5" t="s">
        <v>28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29</v>
      </c>
      <c r="T17517" s="5" t="s">
        <v>28</v>
      </c>
      <c r="U17517" s="5" t="s">
        <v>28</v>
      </c>
      <c r="V17517" s="5"/>
    </row>
    <row r="17518" spans="1:22" x14ac:dyDescent="0.25">
      <c r="A17518" s="5">
        <f>17511</f>
      </c>
      <c r="B17518" s="5" t="s">
        <v>17539</v>
      </c>
      <c r="C17518" s="5" t="s">
        <v>29</v>
      </c>
      <c r="D17518" s="5" t="s">
        <v>28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29</v>
      </c>
      <c r="T17518" s="5" t="s">
        <v>28</v>
      </c>
      <c r="U17518" s="5" t="s">
        <v>28</v>
      </c>
      <c r="V17518" s="5"/>
    </row>
    <row r="17519" spans="1:22" x14ac:dyDescent="0.25">
      <c r="A17519" s="5">
        <f>17512</f>
      </c>
      <c r="B17519" s="5" t="s">
        <v>17540</v>
      </c>
      <c r="C17519" s="5" t="s">
        <v>29</v>
      </c>
      <c r="D17519" s="5" t="s">
        <v>28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29</v>
      </c>
      <c r="T17519" s="5" t="s">
        <v>28</v>
      </c>
      <c r="U17519" s="5" t="s">
        <v>28</v>
      </c>
      <c r="V17519" s="5"/>
    </row>
    <row r="17520" spans="1:22" x14ac:dyDescent="0.25">
      <c r="A17520" s="5">
        <f>17513</f>
      </c>
      <c r="B17520" s="5" t="s">
        <v>17541</v>
      </c>
      <c r="C17520" s="5" t="s">
        <v>29</v>
      </c>
      <c r="D17520" s="5" t="s">
        <v>28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29</v>
      </c>
      <c r="T17520" s="5" t="s">
        <v>28</v>
      </c>
      <c r="U17520" s="5" t="s">
        <v>28</v>
      </c>
      <c r="V17520" s="5"/>
    </row>
    <row r="17521" spans="1:22" x14ac:dyDescent="0.25">
      <c r="A17521" s="5">
        <f>17514</f>
      </c>
      <c r="B17521" s="5" t="s">
        <v>17542</v>
      </c>
      <c r="C17521" s="5" t="s">
        <v>29</v>
      </c>
      <c r="D17521" s="5" t="s">
        <v>28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29</v>
      </c>
      <c r="T17521" s="5" t="s">
        <v>28</v>
      </c>
      <c r="U17521" s="5" t="s">
        <v>28</v>
      </c>
      <c r="V17521" s="5"/>
    </row>
    <row r="17522" spans="1:22" x14ac:dyDescent="0.25">
      <c r="A17522" s="5">
        <f>17515</f>
      </c>
      <c r="B17522" s="5" t="s">
        <v>17543</v>
      </c>
      <c r="C17522" s="5" t="s">
        <v>29</v>
      </c>
      <c r="D17522" s="5" t="s">
        <v>28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29</v>
      </c>
      <c r="T17522" s="5" t="s">
        <v>28</v>
      </c>
      <c r="U17522" s="5" t="s">
        <v>28</v>
      </c>
      <c r="V17522" s="5"/>
    </row>
    <row r="17523" spans="1:22" x14ac:dyDescent="0.25">
      <c r="A17523" s="5">
        <f>17516</f>
      </c>
      <c r="B17523" s="5" t="s">
        <v>17544</v>
      </c>
      <c r="C17523" s="5" t="s">
        <v>29</v>
      </c>
      <c r="D17523" s="5" t="s">
        <v>28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29</v>
      </c>
      <c r="T17523" s="5" t="s">
        <v>28</v>
      </c>
      <c r="U17523" s="5" t="s">
        <v>28</v>
      </c>
      <c r="V17523" s="5"/>
    </row>
    <row r="17524" spans="1:22" x14ac:dyDescent="0.25">
      <c r="A17524" s="5">
        <f>17517</f>
      </c>
      <c r="B17524" s="5" t="s">
        <v>17545</v>
      </c>
      <c r="C17524" s="5" t="s">
        <v>29</v>
      </c>
      <c r="D17524" s="5" t="s">
        <v>28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29</v>
      </c>
      <c r="T17524" s="5" t="s">
        <v>28</v>
      </c>
      <c r="U17524" s="5" t="s">
        <v>28</v>
      </c>
      <c r="V17524" s="5"/>
    </row>
    <row r="17525" spans="1:22" x14ac:dyDescent="0.25">
      <c r="A17525" s="5">
        <f>17518</f>
      </c>
      <c r="B17525" s="5" t="s">
        <v>17546</v>
      </c>
      <c r="C17525" s="5" t="s">
        <v>29</v>
      </c>
      <c r="D17525" s="5" t="s">
        <v>28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29</v>
      </c>
      <c r="T17525" s="5" t="s">
        <v>28</v>
      </c>
      <c r="U17525" s="5" t="s">
        <v>28</v>
      </c>
      <c r="V17525" s="5"/>
    </row>
    <row r="17526" spans="1:22" x14ac:dyDescent="0.25">
      <c r="A17526" s="5">
        <f>17519</f>
      </c>
      <c r="B17526" s="5" t="s">
        <v>17547</v>
      </c>
      <c r="C17526" s="5" t="s">
        <v>29</v>
      </c>
      <c r="D17526" s="5" t="s">
        <v>28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29</v>
      </c>
      <c r="T17526" s="5" t="s">
        <v>28</v>
      </c>
      <c r="U17526" s="5" t="s">
        <v>28</v>
      </c>
      <c r="V17526" s="5"/>
    </row>
    <row r="17527" spans="1:22" x14ac:dyDescent="0.25">
      <c r="A17527" s="5">
        <f>17520</f>
      </c>
      <c r="B17527" s="5" t="s">
        <v>17548</v>
      </c>
      <c r="C17527" s="5" t="s">
        <v>29</v>
      </c>
      <c r="D17527" s="5" t="s">
        <v>28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29</v>
      </c>
      <c r="T17527" s="5" t="s">
        <v>28</v>
      </c>
      <c r="U17527" s="5" t="s">
        <v>28</v>
      </c>
      <c r="V17527" s="5"/>
    </row>
    <row r="17528" spans="1:22" x14ac:dyDescent="0.25">
      <c r="A17528" s="5">
        <f>17521</f>
      </c>
      <c r="B17528" s="5" t="s">
        <v>17549</v>
      </c>
      <c r="C17528" s="5" t="s">
        <v>29</v>
      </c>
      <c r="D17528" s="5" t="s">
        <v>28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29</v>
      </c>
      <c r="T17528" s="5" t="s">
        <v>28</v>
      </c>
      <c r="U17528" s="5" t="s">
        <v>28</v>
      </c>
      <c r="V17528" s="5"/>
    </row>
    <row r="17529" spans="1:22" x14ac:dyDescent="0.25">
      <c r="A17529" s="5">
        <f>17522</f>
      </c>
      <c r="B17529" s="5" t="s">
        <v>17550</v>
      </c>
      <c r="C17529" s="5" t="s">
        <v>29</v>
      </c>
      <c r="D17529" s="5" t="s">
        <v>28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29</v>
      </c>
      <c r="T17529" s="5" t="s">
        <v>28</v>
      </c>
      <c r="U17529" s="5" t="s">
        <v>28</v>
      </c>
      <c r="V17529" s="5"/>
    </row>
    <row r="17530" spans="1:22" x14ac:dyDescent="0.25">
      <c r="A17530" s="5">
        <f>17523</f>
      </c>
      <c r="B17530" s="5" t="s">
        <v>17551</v>
      </c>
      <c r="C17530" s="5" t="s">
        <v>29</v>
      </c>
      <c r="D17530" s="5" t="s">
        <v>28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29</v>
      </c>
      <c r="T17530" s="5" t="s">
        <v>28</v>
      </c>
      <c r="U17530" s="5" t="s">
        <v>28</v>
      </c>
      <c r="V17530" s="5"/>
    </row>
    <row r="17531" spans="1:22" x14ac:dyDescent="0.25">
      <c r="A17531" s="5">
        <f>17524</f>
      </c>
      <c r="B17531" s="5" t="s">
        <v>17552</v>
      </c>
      <c r="C17531" s="5" t="s">
        <v>29</v>
      </c>
      <c r="D17531" s="5" t="s">
        <v>28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29</v>
      </c>
      <c r="T17531" s="5" t="s">
        <v>28</v>
      </c>
      <c r="U17531" s="5" t="s">
        <v>28</v>
      </c>
      <c r="V17531" s="5"/>
    </row>
    <row r="17532" spans="1:22" x14ac:dyDescent="0.25">
      <c r="A17532" s="5">
        <f>17525</f>
      </c>
      <c r="B17532" s="5" t="s">
        <v>17553</v>
      </c>
      <c r="C17532" s="5" t="s">
        <v>29</v>
      </c>
      <c r="D17532" s="5" t="s">
        <v>28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29</v>
      </c>
      <c r="T17532" s="5" t="s">
        <v>28</v>
      </c>
      <c r="U17532" s="5" t="s">
        <v>28</v>
      </c>
      <c r="V17532" s="5"/>
    </row>
    <row r="17533" spans="1:22" x14ac:dyDescent="0.25">
      <c r="A17533" s="5">
        <f>17526</f>
      </c>
      <c r="B17533" s="5" t="s">
        <v>17554</v>
      </c>
      <c r="C17533" s="5" t="s">
        <v>29</v>
      </c>
      <c r="D17533" s="5" t="s">
        <v>28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29</v>
      </c>
      <c r="T17533" s="5" t="s">
        <v>28</v>
      </c>
      <c r="U17533" s="5" t="s">
        <v>28</v>
      </c>
      <c r="V17533" s="5"/>
    </row>
    <row r="17534" spans="1:22" x14ac:dyDescent="0.25">
      <c r="A17534" s="5">
        <f>17527</f>
      </c>
      <c r="B17534" s="5" t="s">
        <v>17555</v>
      </c>
      <c r="C17534" s="5" t="s">
        <v>29</v>
      </c>
      <c r="D17534" s="5" t="s">
        <v>28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29</v>
      </c>
      <c r="T17534" s="5" t="s">
        <v>28</v>
      </c>
      <c r="U17534" s="5" t="s">
        <v>28</v>
      </c>
      <c r="V17534" s="5"/>
    </row>
    <row r="17535" spans="1:22" x14ac:dyDescent="0.25">
      <c r="A17535" s="5">
        <f>17528</f>
      </c>
      <c r="B17535" s="5" t="s">
        <v>17556</v>
      </c>
      <c r="C17535" s="5" t="s">
        <v>29</v>
      </c>
      <c r="D17535" s="5" t="s">
        <v>28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29</v>
      </c>
      <c r="T17535" s="5" t="s">
        <v>28</v>
      </c>
      <c r="U17535" s="5" t="s">
        <v>28</v>
      </c>
      <c r="V17535" s="5"/>
    </row>
    <row r="17536" spans="1:22" x14ac:dyDescent="0.25">
      <c r="A17536" s="5">
        <f>17529</f>
      </c>
      <c r="B17536" s="5" t="s">
        <v>17557</v>
      </c>
      <c r="C17536" s="5" t="s">
        <v>29</v>
      </c>
      <c r="D17536" s="5" t="s">
        <v>28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29</v>
      </c>
      <c r="T17536" s="5" t="s">
        <v>28</v>
      </c>
      <c r="U17536" s="5" t="s">
        <v>28</v>
      </c>
      <c r="V17536" s="5"/>
    </row>
    <row r="17537" spans="1:22" x14ac:dyDescent="0.25">
      <c r="A17537" s="5">
        <f>17530</f>
      </c>
      <c r="B17537" s="5" t="s">
        <v>17558</v>
      </c>
      <c r="C17537" s="5" t="s">
        <v>29</v>
      </c>
      <c r="D17537" s="5" t="s">
        <v>28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29</v>
      </c>
      <c r="T17537" s="5" t="s">
        <v>28</v>
      </c>
      <c r="U17537" s="5" t="s">
        <v>28</v>
      </c>
      <c r="V17537" s="5"/>
    </row>
    <row r="17538" spans="1:22" x14ac:dyDescent="0.25">
      <c r="A17538" s="5">
        <f>17531</f>
      </c>
      <c r="B17538" s="5" t="s">
        <v>17559</v>
      </c>
      <c r="C17538" s="5" t="s">
        <v>29</v>
      </c>
      <c r="D17538" s="5" t="s">
        <v>28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29</v>
      </c>
      <c r="T17538" s="5" t="s">
        <v>28</v>
      </c>
      <c r="U17538" s="5" t="s">
        <v>28</v>
      </c>
      <c r="V17538" s="5"/>
    </row>
    <row r="17539" spans="1:22" x14ac:dyDescent="0.25">
      <c r="A17539" s="5">
        <f>17532</f>
      </c>
      <c r="B17539" s="5" t="s">
        <v>17560</v>
      </c>
      <c r="C17539" s="5" t="s">
        <v>29</v>
      </c>
      <c r="D17539" s="5" t="s">
        <v>28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29</v>
      </c>
      <c r="T17539" s="5" t="s">
        <v>28</v>
      </c>
      <c r="U17539" s="5" t="s">
        <v>28</v>
      </c>
      <c r="V17539" s="5"/>
    </row>
    <row r="17540" spans="1:22" x14ac:dyDescent="0.25">
      <c r="A17540" s="5">
        <f>17533</f>
      </c>
      <c r="B17540" s="5" t="s">
        <v>17561</v>
      </c>
      <c r="C17540" s="5" t="s">
        <v>29</v>
      </c>
      <c r="D17540" s="5" t="s">
        <v>28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29</v>
      </c>
      <c r="T17540" s="5" t="s">
        <v>28</v>
      </c>
      <c r="U17540" s="5" t="s">
        <v>28</v>
      </c>
      <c r="V17540" s="5"/>
    </row>
    <row r="17541" spans="1:22" x14ac:dyDescent="0.25">
      <c r="A17541" s="5">
        <f>17534</f>
      </c>
      <c r="B17541" s="5" t="s">
        <v>17562</v>
      </c>
      <c r="C17541" s="5" t="s">
        <v>29</v>
      </c>
      <c r="D17541" s="5" t="s">
        <v>28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29</v>
      </c>
      <c r="T17541" s="5" t="s">
        <v>28</v>
      </c>
      <c r="U17541" s="5" t="s">
        <v>28</v>
      </c>
      <c r="V17541" s="5"/>
    </row>
    <row r="17542" spans="1:22" x14ac:dyDescent="0.25">
      <c r="A17542" s="5">
        <f>17535</f>
      </c>
      <c r="B17542" s="5" t="s">
        <v>17563</v>
      </c>
      <c r="C17542" s="5" t="s">
        <v>29</v>
      </c>
      <c r="D17542" s="5" t="s">
        <v>28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29</v>
      </c>
      <c r="T17542" s="5" t="s">
        <v>28</v>
      </c>
      <c r="U17542" s="5" t="s">
        <v>28</v>
      </c>
      <c r="V17542" s="5"/>
    </row>
    <row r="17543" spans="1:22" x14ac:dyDescent="0.25">
      <c r="A17543" s="5">
        <f>17536</f>
      </c>
      <c r="B17543" s="5" t="s">
        <v>17564</v>
      </c>
      <c r="C17543" s="5" t="s">
        <v>29</v>
      </c>
      <c r="D17543" s="5" t="s">
        <v>28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29</v>
      </c>
      <c r="T17543" s="5" t="s">
        <v>28</v>
      </c>
      <c r="U17543" s="5" t="s">
        <v>28</v>
      </c>
      <c r="V17543" s="5"/>
    </row>
    <row r="17544" spans="1:22" x14ac:dyDescent="0.25">
      <c r="A17544" s="5">
        <f>17537</f>
      </c>
      <c r="B17544" s="5" t="s">
        <v>17565</v>
      </c>
      <c r="C17544" s="5" t="s">
        <v>29</v>
      </c>
      <c r="D17544" s="5" t="s">
        <v>28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29</v>
      </c>
      <c r="T17544" s="5" t="s">
        <v>28</v>
      </c>
      <c r="U17544" s="5" t="s">
        <v>28</v>
      </c>
      <c r="V17544" s="5"/>
    </row>
    <row r="17545" spans="1:22" x14ac:dyDescent="0.25">
      <c r="A17545" s="5">
        <f>17538</f>
      </c>
      <c r="B17545" s="5" t="s">
        <v>17566</v>
      </c>
      <c r="C17545" s="5" t="s">
        <v>29</v>
      </c>
      <c r="D17545" s="5" t="s">
        <v>28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29</v>
      </c>
      <c r="T17545" s="5" t="s">
        <v>28</v>
      </c>
      <c r="U17545" s="5" t="s">
        <v>28</v>
      </c>
      <c r="V17545" s="5"/>
    </row>
    <row r="17546" spans="1:22" x14ac:dyDescent="0.25">
      <c r="A17546" s="5">
        <f>17539</f>
      </c>
      <c r="B17546" s="5" t="s">
        <v>17567</v>
      </c>
      <c r="C17546" s="5" t="s">
        <v>29</v>
      </c>
      <c r="D17546" s="5" t="s">
        <v>28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29</v>
      </c>
      <c r="T17546" s="5" t="s">
        <v>28</v>
      </c>
      <c r="U17546" s="5" t="s">
        <v>28</v>
      </c>
      <c r="V17546" s="5"/>
    </row>
    <row r="17547" spans="1:22" x14ac:dyDescent="0.25">
      <c r="A17547" s="5">
        <f>17540</f>
      </c>
      <c r="B17547" s="5" t="s">
        <v>17568</v>
      </c>
      <c r="C17547" s="5" t="s">
        <v>29</v>
      </c>
      <c r="D17547" s="5" t="s">
        <v>28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29</v>
      </c>
      <c r="T17547" s="5" t="s">
        <v>28</v>
      </c>
      <c r="U17547" s="5" t="s">
        <v>28</v>
      </c>
      <c r="V17547" s="5"/>
    </row>
    <row r="17548" spans="1:22" x14ac:dyDescent="0.25">
      <c r="A17548" s="5">
        <f>17541</f>
      </c>
      <c r="B17548" s="5" t="s">
        <v>17569</v>
      </c>
      <c r="C17548" s="5" t="s">
        <v>29</v>
      </c>
      <c r="D17548" s="5" t="s">
        <v>28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29</v>
      </c>
      <c r="T17548" s="5" t="s">
        <v>28</v>
      </c>
      <c r="U17548" s="5" t="s">
        <v>28</v>
      </c>
      <c r="V17548" s="5"/>
    </row>
    <row r="17549" spans="1:22" x14ac:dyDescent="0.25">
      <c r="A17549" s="5">
        <f>17542</f>
      </c>
      <c r="B17549" s="5" t="s">
        <v>17570</v>
      </c>
      <c r="C17549" s="5" t="s">
        <v>29</v>
      </c>
      <c r="D17549" s="5" t="s">
        <v>28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29</v>
      </c>
      <c r="T17549" s="5" t="s">
        <v>28</v>
      </c>
      <c r="U17549" s="5" t="s">
        <v>28</v>
      </c>
      <c r="V17549" s="5"/>
    </row>
    <row r="17550" spans="1:22" x14ac:dyDescent="0.25">
      <c r="A17550" s="5">
        <f>17543</f>
      </c>
      <c r="B17550" s="5" t="s">
        <v>17571</v>
      </c>
      <c r="C17550" s="5" t="s">
        <v>29</v>
      </c>
      <c r="D17550" s="5" t="s">
        <v>28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29</v>
      </c>
      <c r="T17550" s="5" t="s">
        <v>28</v>
      </c>
      <c r="U17550" s="5" t="s">
        <v>28</v>
      </c>
      <c r="V17550" s="5"/>
    </row>
    <row r="17551" spans="1:22" x14ac:dyDescent="0.25">
      <c r="A17551" s="5">
        <f>17544</f>
      </c>
      <c r="B17551" s="5" t="s">
        <v>17572</v>
      </c>
      <c r="C17551" s="5" t="s">
        <v>29</v>
      </c>
      <c r="D17551" s="5" t="s">
        <v>28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29</v>
      </c>
      <c r="T17551" s="5" t="s">
        <v>28</v>
      </c>
      <c r="U17551" s="5" t="s">
        <v>28</v>
      </c>
      <c r="V17551" s="5"/>
    </row>
    <row r="17552" spans="1:22" x14ac:dyDescent="0.25">
      <c r="A17552" s="5">
        <f>17545</f>
      </c>
      <c r="B17552" s="5" t="s">
        <v>17573</v>
      </c>
      <c r="C17552" s="5" t="s">
        <v>29</v>
      </c>
      <c r="D17552" s="5" t="s">
        <v>28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29</v>
      </c>
      <c r="T17552" s="5" t="s">
        <v>28</v>
      </c>
      <c r="U17552" s="5" t="s">
        <v>28</v>
      </c>
      <c r="V17552" s="5"/>
    </row>
    <row r="17553" spans="1:22" x14ac:dyDescent="0.25">
      <c r="A17553" s="5">
        <f>17546</f>
      </c>
      <c r="B17553" s="5" t="s">
        <v>17574</v>
      </c>
      <c r="C17553" s="5" t="s">
        <v>29</v>
      </c>
      <c r="D17553" s="5" t="s">
        <v>28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29</v>
      </c>
      <c r="T17553" s="5" t="s">
        <v>28</v>
      </c>
      <c r="U17553" s="5" t="s">
        <v>28</v>
      </c>
      <c r="V17553" s="5"/>
    </row>
    <row r="17554" spans="1:22" x14ac:dyDescent="0.25">
      <c r="A17554" s="5">
        <f>17547</f>
      </c>
      <c r="B17554" s="5" t="s">
        <v>17575</v>
      </c>
      <c r="C17554" s="5" t="s">
        <v>29</v>
      </c>
      <c r="D17554" s="5" t="s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29</v>
      </c>
      <c r="T17554" s="5" t="s">
        <v>28</v>
      </c>
      <c r="U17554" s="5" t="s">
        <v>28</v>
      </c>
      <c r="V17554" s="5"/>
    </row>
    <row r="17555" spans="1:22" x14ac:dyDescent="0.25">
      <c r="A17555" s="5">
        <f>17548</f>
      </c>
      <c r="B17555" s="5" t="s">
        <v>17576</v>
      </c>
      <c r="C17555" s="5" t="s">
        <v>29</v>
      </c>
      <c r="D17555" s="5" t="s">
        <v>28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29</v>
      </c>
      <c r="T17555" s="5" t="s">
        <v>28</v>
      </c>
      <c r="U17555" s="5" t="s">
        <v>28</v>
      </c>
      <c r="V17555" s="5"/>
    </row>
    <row r="17556" spans="1:22" x14ac:dyDescent="0.25">
      <c r="A17556" s="5">
        <f>17549</f>
      </c>
      <c r="B17556" s="5" t="s">
        <v>17577</v>
      </c>
      <c r="C17556" s="5" t="s">
        <v>29</v>
      </c>
      <c r="D17556" s="5" t="s">
        <v>28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29</v>
      </c>
      <c r="T17556" s="5" t="s">
        <v>28</v>
      </c>
      <c r="U17556" s="5" t="s">
        <v>28</v>
      </c>
      <c r="V17556" s="5"/>
    </row>
    <row r="17557" spans="1:22" x14ac:dyDescent="0.25">
      <c r="A17557" s="5">
        <f>17550</f>
      </c>
      <c r="B17557" s="5" t="s">
        <v>17578</v>
      </c>
      <c r="C17557" s="5" t="s">
        <v>29</v>
      </c>
      <c r="D17557" s="5" t="s">
        <v>28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29</v>
      </c>
      <c r="T17557" s="5" t="s">
        <v>28</v>
      </c>
      <c r="U17557" s="5" t="s">
        <v>28</v>
      </c>
      <c r="V17557" s="5"/>
    </row>
    <row r="17558" spans="1:22" x14ac:dyDescent="0.25">
      <c r="A17558" s="5">
        <f>17551</f>
      </c>
      <c r="B17558" s="5" t="s">
        <v>17579</v>
      </c>
      <c r="C17558" s="5" t="s">
        <v>29</v>
      </c>
      <c r="D17558" s="5" t="s">
        <v>28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29</v>
      </c>
      <c r="T17558" s="5" t="s">
        <v>28</v>
      </c>
      <c r="U17558" s="5" t="s">
        <v>28</v>
      </c>
      <c r="V17558" s="5"/>
    </row>
    <row r="17559" spans="1:22" x14ac:dyDescent="0.25">
      <c r="A17559" s="5">
        <f>17552</f>
      </c>
      <c r="B17559" s="5" t="s">
        <v>17580</v>
      </c>
      <c r="C17559" s="5" t="s">
        <v>29</v>
      </c>
      <c r="D17559" s="5" t="s">
        <v>28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29</v>
      </c>
      <c r="T17559" s="5" t="s">
        <v>28</v>
      </c>
      <c r="U17559" s="5" t="s">
        <v>28</v>
      </c>
      <c r="V17559" s="5"/>
    </row>
    <row r="17560" spans="1:22" x14ac:dyDescent="0.25">
      <c r="A17560" s="5">
        <f>17553</f>
      </c>
      <c r="B17560" s="5" t="s">
        <v>17581</v>
      </c>
      <c r="C17560" s="5" t="s">
        <v>29</v>
      </c>
      <c r="D17560" s="5" t="s">
        <v>28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29</v>
      </c>
      <c r="T17560" s="5" t="s">
        <v>28</v>
      </c>
      <c r="U17560" s="5" t="s">
        <v>28</v>
      </c>
      <c r="V17560" s="5"/>
    </row>
    <row r="17561" spans="1:22" x14ac:dyDescent="0.25">
      <c r="A17561" s="5">
        <f>17554</f>
      </c>
      <c r="B17561" s="5" t="s">
        <v>17582</v>
      </c>
      <c r="C17561" s="5" t="s">
        <v>29</v>
      </c>
      <c r="D17561" s="5" t="s">
        <v>28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29</v>
      </c>
      <c r="T17561" s="5" t="s">
        <v>28</v>
      </c>
      <c r="U17561" s="5" t="s">
        <v>28</v>
      </c>
      <c r="V17561" s="5"/>
    </row>
    <row r="17562" spans="1:22" x14ac:dyDescent="0.25">
      <c r="A17562" s="5">
        <f>17555</f>
      </c>
      <c r="B17562" s="5" t="s">
        <v>17583</v>
      </c>
      <c r="C17562" s="5" t="s">
        <v>29</v>
      </c>
      <c r="D17562" s="5" t="s">
        <v>28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29</v>
      </c>
      <c r="T17562" s="5" t="s">
        <v>28</v>
      </c>
      <c r="U17562" s="5" t="s">
        <v>28</v>
      </c>
      <c r="V17562" s="5"/>
    </row>
    <row r="17563" spans="1:22" x14ac:dyDescent="0.25">
      <c r="A17563" s="5">
        <f>17556</f>
      </c>
      <c r="B17563" s="5" t="s">
        <v>17584</v>
      </c>
      <c r="C17563" s="5" t="s">
        <v>29</v>
      </c>
      <c r="D17563" s="5" t="s">
        <v>28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29</v>
      </c>
      <c r="T17563" s="5" t="s">
        <v>28</v>
      </c>
      <c r="U17563" s="5" t="s">
        <v>28</v>
      </c>
      <c r="V17563" s="5"/>
    </row>
    <row r="17564" spans="1:22" x14ac:dyDescent="0.25">
      <c r="A17564" s="5">
        <f>17557</f>
      </c>
      <c r="B17564" s="5" t="s">
        <v>17585</v>
      </c>
      <c r="C17564" s="5" t="s">
        <v>29</v>
      </c>
      <c r="D17564" s="5" t="s">
        <v>28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29</v>
      </c>
      <c r="T17564" s="5" t="s">
        <v>28</v>
      </c>
      <c r="U17564" s="5" t="s">
        <v>28</v>
      </c>
      <c r="V17564" s="5"/>
    </row>
    <row r="17565" spans="1:22" x14ac:dyDescent="0.25">
      <c r="A17565" s="5">
        <f>17558</f>
      </c>
      <c r="B17565" s="5" t="s">
        <v>17586</v>
      </c>
      <c r="C17565" s="5" t="s">
        <v>29</v>
      </c>
      <c r="D17565" s="5" t="s">
        <v>28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29</v>
      </c>
      <c r="T17565" s="5" t="s">
        <v>28</v>
      </c>
      <c r="U17565" s="5" t="s">
        <v>28</v>
      </c>
      <c r="V17565" s="5"/>
    </row>
    <row r="17566" spans="1:22" x14ac:dyDescent="0.25">
      <c r="A17566" s="5">
        <f>17559</f>
      </c>
      <c r="B17566" s="5" t="s">
        <v>17587</v>
      </c>
      <c r="C17566" s="5" t="s">
        <v>29</v>
      </c>
      <c r="D17566" s="5" t="s">
        <v>28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29</v>
      </c>
      <c r="T17566" s="5" t="s">
        <v>28</v>
      </c>
      <c r="U17566" s="5" t="s">
        <v>28</v>
      </c>
      <c r="V17566" s="5"/>
    </row>
    <row r="17567" spans="1:22" x14ac:dyDescent="0.25">
      <c r="A17567" s="5">
        <f>17560</f>
      </c>
      <c r="B17567" s="5" t="s">
        <v>17588</v>
      </c>
      <c r="C17567" s="5" t="s">
        <v>29</v>
      </c>
      <c r="D17567" s="5" t="s">
        <v>28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29</v>
      </c>
      <c r="T17567" s="5" t="s">
        <v>28</v>
      </c>
      <c r="U17567" s="5" t="s">
        <v>28</v>
      </c>
      <c r="V17567" s="5"/>
    </row>
    <row r="17568" spans="1:22" x14ac:dyDescent="0.25">
      <c r="A17568" s="5">
        <f>17561</f>
      </c>
      <c r="B17568" s="5" t="s">
        <v>17589</v>
      </c>
      <c r="C17568" s="5" t="s">
        <v>29</v>
      </c>
      <c r="D17568" s="5" t="s">
        <v>28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29</v>
      </c>
      <c r="T17568" s="5" t="s">
        <v>28</v>
      </c>
      <c r="U17568" s="5" t="s">
        <v>28</v>
      </c>
      <c r="V17568" s="5"/>
    </row>
    <row r="17569" spans="1:22" x14ac:dyDescent="0.25">
      <c r="A17569" s="5">
        <f>17562</f>
      </c>
      <c r="B17569" s="5" t="s">
        <v>17590</v>
      </c>
      <c r="C17569" s="5" t="s">
        <v>29</v>
      </c>
      <c r="D17569" s="5" t="s">
        <v>28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29</v>
      </c>
      <c r="T17569" s="5" t="s">
        <v>28</v>
      </c>
      <c r="U17569" s="5" t="s">
        <v>28</v>
      </c>
      <c r="V17569" s="5"/>
    </row>
    <row r="17570" spans="1:22" x14ac:dyDescent="0.25">
      <c r="A17570" s="5">
        <f>17563</f>
      </c>
      <c r="B17570" s="5" t="s">
        <v>17591</v>
      </c>
      <c r="C17570" s="5" t="s">
        <v>29</v>
      </c>
      <c r="D17570" s="5" t="s">
        <v>28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29</v>
      </c>
      <c r="T17570" s="5" t="s">
        <v>28</v>
      </c>
      <c r="U17570" s="5" t="s">
        <v>28</v>
      </c>
      <c r="V17570" s="5"/>
    </row>
    <row r="17571" spans="1:22" x14ac:dyDescent="0.25">
      <c r="A17571" s="5">
        <f>17564</f>
      </c>
      <c r="B17571" s="5" t="s">
        <v>17592</v>
      </c>
      <c r="C17571" s="5" t="s">
        <v>29</v>
      </c>
      <c r="D17571" s="5" t="s">
        <v>28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29</v>
      </c>
      <c r="T17571" s="5" t="s">
        <v>28</v>
      </c>
      <c r="U17571" s="5" t="s">
        <v>28</v>
      </c>
      <c r="V17571" s="5"/>
    </row>
    <row r="17572" spans="1:22" x14ac:dyDescent="0.25">
      <c r="A17572" s="5">
        <f>17565</f>
      </c>
      <c r="B17572" s="5" t="s">
        <v>17593</v>
      </c>
      <c r="C17572" s="5" t="s">
        <v>29</v>
      </c>
      <c r="D17572" s="5" t="s">
        <v>28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29</v>
      </c>
      <c r="T17572" s="5" t="s">
        <v>28</v>
      </c>
      <c r="U17572" s="5" t="s">
        <v>28</v>
      </c>
      <c r="V17572" s="5"/>
    </row>
    <row r="17573" spans="1:22" x14ac:dyDescent="0.25">
      <c r="A17573" s="5">
        <f>17566</f>
      </c>
      <c r="B17573" s="5" t="s">
        <v>17594</v>
      </c>
      <c r="C17573" s="5" t="s">
        <v>29</v>
      </c>
      <c r="D17573" s="5" t="s">
        <v>28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29</v>
      </c>
      <c r="T17573" s="5" t="s">
        <v>28</v>
      </c>
      <c r="U17573" s="5" t="s">
        <v>28</v>
      </c>
      <c r="V17573" s="5"/>
    </row>
    <row r="17574" spans="1:22" x14ac:dyDescent="0.25">
      <c r="A17574" s="5">
        <f>17567</f>
      </c>
      <c r="B17574" s="5" t="s">
        <v>17595</v>
      </c>
      <c r="C17574" s="5" t="s">
        <v>29</v>
      </c>
      <c r="D17574" s="5" t="s">
        <v>28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29</v>
      </c>
      <c r="T17574" s="5" t="s">
        <v>28</v>
      </c>
      <c r="U17574" s="5" t="s">
        <v>28</v>
      </c>
      <c r="V17574" s="5"/>
    </row>
    <row r="17575" spans="1:22" x14ac:dyDescent="0.25">
      <c r="A17575" s="5">
        <f>17568</f>
      </c>
      <c r="B17575" s="5" t="s">
        <v>17596</v>
      </c>
      <c r="C17575" s="5" t="s">
        <v>29</v>
      </c>
      <c r="D17575" s="5" t="s">
        <v>28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29</v>
      </c>
      <c r="T17575" s="5" t="s">
        <v>28</v>
      </c>
      <c r="U17575" s="5" t="s">
        <v>28</v>
      </c>
      <c r="V17575" s="5"/>
    </row>
    <row r="17576" spans="1:22" x14ac:dyDescent="0.25">
      <c r="A17576" s="5">
        <f>17569</f>
      </c>
      <c r="B17576" s="5" t="s">
        <v>17597</v>
      </c>
      <c r="C17576" s="5" t="s">
        <v>29</v>
      </c>
      <c r="D17576" s="5" t="s">
        <v>28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29</v>
      </c>
      <c r="T17576" s="5" t="s">
        <v>28</v>
      </c>
      <c r="U17576" s="5" t="s">
        <v>28</v>
      </c>
      <c r="V17576" s="5"/>
    </row>
    <row r="17577" spans="1:22" x14ac:dyDescent="0.25">
      <c r="A17577" s="5">
        <f>17570</f>
      </c>
      <c r="B17577" s="5" t="s">
        <v>17598</v>
      </c>
      <c r="C17577" s="5" t="s">
        <v>29</v>
      </c>
      <c r="D17577" s="5" t="s">
        <v>28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29</v>
      </c>
      <c r="T17577" s="5" t="s">
        <v>28</v>
      </c>
      <c r="U17577" s="5" t="s">
        <v>28</v>
      </c>
      <c r="V17577" s="5"/>
    </row>
    <row r="17578" spans="1:22" x14ac:dyDescent="0.25">
      <c r="A17578" s="5">
        <f>17571</f>
      </c>
      <c r="B17578" s="5" t="s">
        <v>17599</v>
      </c>
      <c r="C17578" s="5" t="s">
        <v>29</v>
      </c>
      <c r="D17578" s="5" t="s">
        <v>28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29</v>
      </c>
      <c r="T17578" s="5" t="s">
        <v>28</v>
      </c>
      <c r="U17578" s="5" t="s">
        <v>28</v>
      </c>
      <c r="V17578" s="5"/>
    </row>
    <row r="17579" spans="1:22" x14ac:dyDescent="0.25">
      <c r="A17579" s="5">
        <f>17572</f>
      </c>
      <c r="B17579" s="5" t="s">
        <v>17600</v>
      </c>
      <c r="C17579" s="5" t="s">
        <v>29</v>
      </c>
      <c r="D17579" s="5" t="s">
        <v>28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29</v>
      </c>
      <c r="T17579" s="5" t="s">
        <v>28</v>
      </c>
      <c r="U17579" s="5" t="s">
        <v>28</v>
      </c>
      <c r="V17579" s="5"/>
    </row>
    <row r="17580" spans="1:22" x14ac:dyDescent="0.25">
      <c r="A17580" s="5">
        <f>17573</f>
      </c>
      <c r="B17580" s="5" t="s">
        <v>17601</v>
      </c>
      <c r="C17580" s="5" t="s">
        <v>29</v>
      </c>
      <c r="D17580" s="5" t="s">
        <v>28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29</v>
      </c>
      <c r="T17580" s="5" t="s">
        <v>28</v>
      </c>
      <c r="U17580" s="5" t="s">
        <v>28</v>
      </c>
      <c r="V17580" s="5"/>
    </row>
    <row r="17581" spans="1:22" x14ac:dyDescent="0.25">
      <c r="A17581" s="5">
        <f>17574</f>
      </c>
      <c r="B17581" s="5" t="s">
        <v>17602</v>
      </c>
      <c r="C17581" s="5" t="s">
        <v>29</v>
      </c>
      <c r="D17581" s="5" t="s">
        <v>28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29</v>
      </c>
      <c r="T17581" s="5" t="s">
        <v>28</v>
      </c>
      <c r="U17581" s="5" t="s">
        <v>28</v>
      </c>
      <c r="V17581" s="5"/>
    </row>
    <row r="17582" spans="1:22" x14ac:dyDescent="0.25">
      <c r="A17582" s="5">
        <f>17575</f>
      </c>
      <c r="B17582" s="5" t="s">
        <v>17603</v>
      </c>
      <c r="C17582" s="5" t="s">
        <v>29</v>
      </c>
      <c r="D17582" s="5" t="s">
        <v>28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29</v>
      </c>
      <c r="T17582" s="5" t="s">
        <v>28</v>
      </c>
      <c r="U17582" s="5" t="s">
        <v>28</v>
      </c>
      <c r="V17582" s="5"/>
    </row>
    <row r="17583" spans="1:22" x14ac:dyDescent="0.25">
      <c r="A17583" s="5">
        <f>17576</f>
      </c>
      <c r="B17583" s="5" t="s">
        <v>17604</v>
      </c>
      <c r="C17583" s="5" t="s">
        <v>29</v>
      </c>
      <c r="D17583" s="5" t="s">
        <v>28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29</v>
      </c>
      <c r="T17583" s="5" t="s">
        <v>28</v>
      </c>
      <c r="U17583" s="5" t="s">
        <v>28</v>
      </c>
      <c r="V17583" s="5"/>
    </row>
    <row r="17584" spans="1:22" x14ac:dyDescent="0.25">
      <c r="A17584" s="5">
        <f>17577</f>
      </c>
      <c r="B17584" s="5" t="s">
        <v>17605</v>
      </c>
      <c r="C17584" s="5" t="s">
        <v>29</v>
      </c>
      <c r="D17584" s="5" t="s">
        <v>28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29</v>
      </c>
      <c r="T17584" s="5" t="s">
        <v>28</v>
      </c>
      <c r="U17584" s="5" t="s">
        <v>28</v>
      </c>
      <c r="V17584" s="5"/>
    </row>
    <row r="17585" spans="1:22" x14ac:dyDescent="0.25">
      <c r="A17585" s="5">
        <f>17578</f>
      </c>
      <c r="B17585" s="5" t="s">
        <v>17606</v>
      </c>
      <c r="C17585" s="5" t="s">
        <v>29</v>
      </c>
      <c r="D17585" s="5" t="s">
        <v>28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29</v>
      </c>
      <c r="T17585" s="5" t="s">
        <v>28</v>
      </c>
      <c r="U17585" s="5" t="s">
        <v>28</v>
      </c>
      <c r="V17585" s="5"/>
    </row>
    <row r="17586" spans="1:22" x14ac:dyDescent="0.25">
      <c r="A17586" s="5">
        <f>17579</f>
      </c>
      <c r="B17586" s="5" t="s">
        <v>17607</v>
      </c>
      <c r="C17586" s="5" t="s">
        <v>29</v>
      </c>
      <c r="D17586" s="5" t="s">
        <v>28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29</v>
      </c>
      <c r="T17586" s="5" t="s">
        <v>28</v>
      </c>
      <c r="U17586" s="5" t="s">
        <v>28</v>
      </c>
      <c r="V17586" s="5"/>
    </row>
    <row r="17587" spans="1:22" x14ac:dyDescent="0.25">
      <c r="A17587" s="5">
        <f>17580</f>
      </c>
      <c r="B17587" s="5" t="s">
        <v>17608</v>
      </c>
      <c r="C17587" s="5" t="s">
        <v>29</v>
      </c>
      <c r="D17587" s="5" t="s">
        <v>28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29</v>
      </c>
      <c r="T17587" s="5" t="s">
        <v>28</v>
      </c>
      <c r="U17587" s="5" t="s">
        <v>28</v>
      </c>
      <c r="V17587" s="5"/>
    </row>
    <row r="17588" spans="1:22" x14ac:dyDescent="0.25">
      <c r="A17588" s="5">
        <f>17581</f>
      </c>
      <c r="B17588" s="5" t="s">
        <v>17609</v>
      </c>
      <c r="C17588" s="5" t="s">
        <v>29</v>
      </c>
      <c r="D17588" s="5" t="s">
        <v>28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29</v>
      </c>
      <c r="T17588" s="5" t="s">
        <v>28</v>
      </c>
      <c r="U17588" s="5" t="s">
        <v>28</v>
      </c>
      <c r="V17588" s="5"/>
    </row>
    <row r="17589" spans="1:22" x14ac:dyDescent="0.25">
      <c r="A17589" s="5">
        <f>17582</f>
      </c>
      <c r="B17589" s="5" t="s">
        <v>17610</v>
      </c>
      <c r="C17589" s="5" t="s">
        <v>29</v>
      </c>
      <c r="D17589" s="5" t="s">
        <v>28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29</v>
      </c>
      <c r="T17589" s="5" t="s">
        <v>28</v>
      </c>
      <c r="U17589" s="5" t="s">
        <v>28</v>
      </c>
      <c r="V17589" s="5"/>
    </row>
    <row r="17590" spans="1:22" x14ac:dyDescent="0.25">
      <c r="A17590" s="5">
        <f>17583</f>
      </c>
      <c r="B17590" s="5" t="s">
        <v>17611</v>
      </c>
      <c r="C17590" s="5" t="s">
        <v>29</v>
      </c>
      <c r="D17590" s="5" t="s">
        <v>28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29</v>
      </c>
      <c r="T17590" s="5" t="s">
        <v>28</v>
      </c>
      <c r="U17590" s="5" t="s">
        <v>28</v>
      </c>
      <c r="V17590" s="5"/>
    </row>
    <row r="17591" spans="1:22" x14ac:dyDescent="0.25">
      <c r="A17591" s="5">
        <f>17584</f>
      </c>
      <c r="B17591" s="5" t="s">
        <v>17612</v>
      </c>
      <c r="C17591" s="5" t="s">
        <v>29</v>
      </c>
      <c r="D17591" s="5" t="s">
        <v>28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29</v>
      </c>
      <c r="T17591" s="5" t="s">
        <v>28</v>
      </c>
      <c r="U17591" s="5" t="s">
        <v>28</v>
      </c>
      <c r="V17591" s="5"/>
    </row>
    <row r="17592" spans="1:22" x14ac:dyDescent="0.25">
      <c r="A17592" s="5">
        <f>17585</f>
      </c>
      <c r="B17592" s="5" t="s">
        <v>17613</v>
      </c>
      <c r="C17592" s="5" t="s">
        <v>29</v>
      </c>
      <c r="D17592" s="5" t="s">
        <v>28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29</v>
      </c>
      <c r="T17592" s="5" t="s">
        <v>28</v>
      </c>
      <c r="U17592" s="5" t="s">
        <v>28</v>
      </c>
      <c r="V17592" s="5"/>
    </row>
    <row r="17593" spans="1:22" x14ac:dyDescent="0.25">
      <c r="A17593" s="5">
        <f>17586</f>
      </c>
      <c r="B17593" s="5" t="s">
        <v>17614</v>
      </c>
      <c r="C17593" s="5" t="s">
        <v>29</v>
      </c>
      <c r="D17593" s="5" t="s">
        <v>28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29</v>
      </c>
      <c r="T17593" s="5" t="s">
        <v>28</v>
      </c>
      <c r="U17593" s="5" t="s">
        <v>28</v>
      </c>
      <c r="V17593" s="5"/>
    </row>
    <row r="17594" spans="1:22" x14ac:dyDescent="0.25">
      <c r="A17594" s="5">
        <f>17587</f>
      </c>
      <c r="B17594" s="5" t="s">
        <v>17615</v>
      </c>
      <c r="C17594" s="5" t="s">
        <v>29</v>
      </c>
      <c r="D17594" s="5" t="s">
        <v>28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29</v>
      </c>
      <c r="T17594" s="5" t="s">
        <v>28</v>
      </c>
      <c r="U17594" s="5" t="s">
        <v>28</v>
      </c>
      <c r="V17594" s="5"/>
    </row>
    <row r="17595" spans="1:22" x14ac:dyDescent="0.25">
      <c r="A17595" s="5">
        <f>17588</f>
      </c>
      <c r="B17595" s="5" t="s">
        <v>17616</v>
      </c>
      <c r="C17595" s="5" t="s">
        <v>29</v>
      </c>
      <c r="D17595" s="5" t="s">
        <v>28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29</v>
      </c>
      <c r="T17595" s="5" t="s">
        <v>28</v>
      </c>
      <c r="U17595" s="5" t="s">
        <v>28</v>
      </c>
      <c r="V17595" s="5"/>
    </row>
    <row r="17596" spans="1:22" x14ac:dyDescent="0.25">
      <c r="A17596" s="5">
        <f>17589</f>
      </c>
      <c r="B17596" s="5" t="s">
        <v>17617</v>
      </c>
      <c r="C17596" s="5" t="s">
        <v>29</v>
      </c>
      <c r="D17596" s="5" t="s">
        <v>28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29</v>
      </c>
      <c r="T17596" s="5" t="s">
        <v>28</v>
      </c>
      <c r="U17596" s="5" t="s">
        <v>28</v>
      </c>
      <c r="V17596" s="5"/>
    </row>
    <row r="17597" spans="1:22" x14ac:dyDescent="0.25">
      <c r="A17597" s="5">
        <f>17590</f>
      </c>
      <c r="B17597" s="5" t="s">
        <v>17618</v>
      </c>
      <c r="C17597" s="5" t="s">
        <v>29</v>
      </c>
      <c r="D17597" s="5" t="s">
        <v>28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29</v>
      </c>
      <c r="T17597" s="5" t="s">
        <v>28</v>
      </c>
      <c r="U17597" s="5" t="s">
        <v>28</v>
      </c>
      <c r="V17597" s="5"/>
    </row>
    <row r="17598" spans="1:22" x14ac:dyDescent="0.25">
      <c r="A17598" s="5">
        <f>17591</f>
      </c>
      <c r="B17598" s="5" t="s">
        <v>17619</v>
      </c>
      <c r="C17598" s="5" t="s">
        <v>29</v>
      </c>
      <c r="D17598" s="5" t="s">
        <v>28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29</v>
      </c>
      <c r="T17598" s="5" t="s">
        <v>28</v>
      </c>
      <c r="U17598" s="5" t="s">
        <v>28</v>
      </c>
      <c r="V17598" s="5"/>
    </row>
    <row r="17599" spans="1:22" x14ac:dyDescent="0.25">
      <c r="A17599" s="5">
        <f>17592</f>
      </c>
      <c r="B17599" s="5" t="s">
        <v>17620</v>
      </c>
      <c r="C17599" s="5" t="s">
        <v>29</v>
      </c>
      <c r="D17599" s="5" t="s">
        <v>28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29</v>
      </c>
      <c r="T17599" s="5" t="s">
        <v>28</v>
      </c>
      <c r="U17599" s="5" t="s">
        <v>28</v>
      </c>
      <c r="V17599" s="5"/>
    </row>
    <row r="17600" spans="1:22" x14ac:dyDescent="0.25">
      <c r="A17600" s="5">
        <f>17593</f>
      </c>
      <c r="B17600" s="5" t="s">
        <v>17621</v>
      </c>
      <c r="C17600" s="5" t="s">
        <v>29</v>
      </c>
      <c r="D17600" s="5" t="s">
        <v>28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29</v>
      </c>
      <c r="T17600" s="5" t="s">
        <v>28</v>
      </c>
      <c r="U17600" s="5" t="s">
        <v>28</v>
      </c>
      <c r="V17600" s="5"/>
    </row>
    <row r="17601" spans="1:22" x14ac:dyDescent="0.25">
      <c r="A17601" s="5">
        <f>17594</f>
      </c>
      <c r="B17601" s="5" t="s">
        <v>17622</v>
      </c>
      <c r="C17601" s="5" t="s">
        <v>29</v>
      </c>
      <c r="D17601" s="5" t="s">
        <v>28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29</v>
      </c>
      <c r="T17601" s="5" t="s">
        <v>28</v>
      </c>
      <c r="U17601" s="5" t="s">
        <v>28</v>
      </c>
      <c r="V17601" s="5"/>
    </row>
    <row r="17602" spans="1:22" x14ac:dyDescent="0.25">
      <c r="A17602" s="5">
        <f>17595</f>
      </c>
      <c r="B17602" s="5" t="s">
        <v>17623</v>
      </c>
      <c r="C17602" s="5" t="s">
        <v>29</v>
      </c>
      <c r="D17602" s="5" t="s">
        <v>28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29</v>
      </c>
      <c r="T17602" s="5" t="s">
        <v>28</v>
      </c>
      <c r="U17602" s="5" t="s">
        <v>28</v>
      </c>
      <c r="V17602" s="5"/>
    </row>
    <row r="17603" spans="1:22" x14ac:dyDescent="0.25">
      <c r="A17603" s="5">
        <f>17596</f>
      </c>
      <c r="B17603" s="5" t="s">
        <v>17624</v>
      </c>
      <c r="C17603" s="5" t="s">
        <v>29</v>
      </c>
      <c r="D17603" s="5" t="s">
        <v>28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29</v>
      </c>
      <c r="T17603" s="5" t="s">
        <v>28</v>
      </c>
      <c r="U17603" s="5" t="s">
        <v>28</v>
      </c>
      <c r="V17603" s="5"/>
    </row>
    <row r="17604" spans="1:22" x14ac:dyDescent="0.25">
      <c r="A17604" s="5">
        <f>17597</f>
      </c>
      <c r="B17604" s="5" t="s">
        <v>17625</v>
      </c>
      <c r="C17604" s="5" t="s">
        <v>29</v>
      </c>
      <c r="D17604" s="5" t="s">
        <v>28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29</v>
      </c>
      <c r="T17604" s="5" t="s">
        <v>28</v>
      </c>
      <c r="U17604" s="5" t="s">
        <v>28</v>
      </c>
      <c r="V17604" s="5"/>
    </row>
    <row r="17605" spans="1:22" x14ac:dyDescent="0.25">
      <c r="A17605" s="5">
        <f>17598</f>
      </c>
      <c r="B17605" s="5" t="s">
        <v>17626</v>
      </c>
      <c r="C17605" s="5" t="s">
        <v>29</v>
      </c>
      <c r="D17605" s="5" t="s">
        <v>28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29</v>
      </c>
      <c r="T17605" s="5" t="s">
        <v>28</v>
      </c>
      <c r="U17605" s="5" t="s">
        <v>28</v>
      </c>
      <c r="V17605" s="5"/>
    </row>
    <row r="17606" spans="1:22" x14ac:dyDescent="0.25">
      <c r="A17606" s="5">
        <f>17599</f>
      </c>
      <c r="B17606" s="5" t="s">
        <v>17627</v>
      </c>
      <c r="C17606" s="5" t="s">
        <v>29</v>
      </c>
      <c r="D17606" s="5" t="s">
        <v>28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29</v>
      </c>
      <c r="T17606" s="5" t="s">
        <v>28</v>
      </c>
      <c r="U17606" s="5" t="s">
        <v>28</v>
      </c>
      <c r="V17606" s="5"/>
    </row>
    <row r="17607" spans="1:22" x14ac:dyDescent="0.25">
      <c r="A17607" s="5">
        <f>17600</f>
      </c>
      <c r="B17607" s="5" t="s">
        <v>17628</v>
      </c>
      <c r="C17607" s="5" t="s">
        <v>29</v>
      </c>
      <c r="D17607" s="5" t="s">
        <v>28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29</v>
      </c>
      <c r="T17607" s="5" t="s">
        <v>28</v>
      </c>
      <c r="U17607" s="5" t="s">
        <v>28</v>
      </c>
      <c r="V17607" s="5"/>
    </row>
    <row r="17608" spans="1:22" x14ac:dyDescent="0.25">
      <c r="A17608" s="5">
        <f>17601</f>
      </c>
      <c r="B17608" s="5" t="s">
        <v>17629</v>
      </c>
      <c r="C17608" s="5" t="s">
        <v>29</v>
      </c>
      <c r="D17608" s="5" t="s">
        <v>28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29</v>
      </c>
      <c r="T17608" s="5" t="s">
        <v>28</v>
      </c>
      <c r="U17608" s="5" t="s">
        <v>28</v>
      </c>
      <c r="V17608" s="5"/>
    </row>
    <row r="17609" spans="1:22" x14ac:dyDescent="0.25">
      <c r="A17609" s="5">
        <f>17602</f>
      </c>
      <c r="B17609" s="5" t="s">
        <v>17630</v>
      </c>
      <c r="C17609" s="5" t="s">
        <v>29</v>
      </c>
      <c r="D17609" s="5" t="s">
        <v>28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29</v>
      </c>
      <c r="T17609" s="5" t="s">
        <v>28</v>
      </c>
      <c r="U17609" s="5" t="s">
        <v>28</v>
      </c>
      <c r="V17609" s="5"/>
    </row>
    <row r="17610" spans="1:22" x14ac:dyDescent="0.25">
      <c r="A17610" s="5">
        <f>17603</f>
      </c>
      <c r="B17610" s="5" t="s">
        <v>17631</v>
      </c>
      <c r="C17610" s="5" t="s">
        <v>29</v>
      </c>
      <c r="D17610" s="5" t="s">
        <v>28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29</v>
      </c>
      <c r="T17610" s="5" t="s">
        <v>28</v>
      </c>
      <c r="U17610" s="5" t="s">
        <v>28</v>
      </c>
      <c r="V17610" s="5"/>
    </row>
    <row r="17611" spans="1:22" x14ac:dyDescent="0.25">
      <c r="A17611" s="5">
        <f>17604</f>
      </c>
      <c r="B17611" s="5" t="s">
        <v>17632</v>
      </c>
      <c r="C17611" s="5" t="s">
        <v>29</v>
      </c>
      <c r="D17611" s="5" t="s">
        <v>28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29</v>
      </c>
      <c r="T17611" s="5" t="s">
        <v>28</v>
      </c>
      <c r="U17611" s="5" t="s">
        <v>28</v>
      </c>
      <c r="V17611" s="5"/>
    </row>
    <row r="17612" spans="1:22" x14ac:dyDescent="0.25">
      <c r="A17612" s="5">
        <f>17605</f>
      </c>
      <c r="B17612" s="5" t="s">
        <v>17633</v>
      </c>
      <c r="C17612" s="5" t="s">
        <v>29</v>
      </c>
      <c r="D17612" s="5" t="s">
        <v>28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29</v>
      </c>
      <c r="T17612" s="5" t="s">
        <v>28</v>
      </c>
      <c r="U17612" s="5" t="s">
        <v>28</v>
      </c>
      <c r="V17612" s="5"/>
    </row>
    <row r="17613" spans="1:22" x14ac:dyDescent="0.25">
      <c r="A17613" s="5">
        <f>17606</f>
      </c>
      <c r="B17613" s="5" t="s">
        <v>17634</v>
      </c>
      <c r="C17613" s="5" t="s">
        <v>29</v>
      </c>
      <c r="D17613" s="5" t="s">
        <v>28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29</v>
      </c>
      <c r="T17613" s="5" t="s">
        <v>28</v>
      </c>
      <c r="U17613" s="5" t="s">
        <v>28</v>
      </c>
      <c r="V17613" s="5"/>
    </row>
    <row r="17614" spans="1:22" x14ac:dyDescent="0.25">
      <c r="A17614" s="5">
        <f>17607</f>
      </c>
      <c r="B17614" s="5" t="s">
        <v>17635</v>
      </c>
      <c r="C17614" s="5" t="s">
        <v>29</v>
      </c>
      <c r="D17614" s="5" t="s">
        <v>28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29</v>
      </c>
      <c r="T17614" s="5" t="s">
        <v>28</v>
      </c>
      <c r="U17614" s="5" t="s">
        <v>28</v>
      </c>
      <c r="V17614" s="5"/>
    </row>
    <row r="17615" spans="1:22" x14ac:dyDescent="0.25">
      <c r="A17615" s="5">
        <f>17608</f>
      </c>
      <c r="B17615" s="5" t="s">
        <v>17636</v>
      </c>
      <c r="C17615" s="5" t="s">
        <v>29</v>
      </c>
      <c r="D17615" s="5" t="s">
        <v>28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29</v>
      </c>
      <c r="T17615" s="5" t="s">
        <v>28</v>
      </c>
      <c r="U17615" s="5" t="s">
        <v>28</v>
      </c>
      <c r="V17615" s="5"/>
    </row>
    <row r="17616" spans="1:22" x14ac:dyDescent="0.25">
      <c r="A17616" s="5">
        <f>17609</f>
      </c>
      <c r="B17616" s="5" t="s">
        <v>17637</v>
      </c>
      <c r="C17616" s="5" t="s">
        <v>29</v>
      </c>
      <c r="D17616" s="5" t="s">
        <v>28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29</v>
      </c>
      <c r="T17616" s="5" t="s">
        <v>28</v>
      </c>
      <c r="U17616" s="5" t="s">
        <v>28</v>
      </c>
      <c r="V17616" s="5"/>
    </row>
    <row r="17617" spans="1:22" x14ac:dyDescent="0.25">
      <c r="A17617" s="5">
        <f>17610</f>
      </c>
      <c r="B17617" s="5" t="s">
        <v>17638</v>
      </c>
      <c r="C17617" s="5" t="s">
        <v>29</v>
      </c>
      <c r="D17617" s="5" t="s">
        <v>28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29</v>
      </c>
      <c r="T17617" s="5" t="s">
        <v>28</v>
      </c>
      <c r="U17617" s="5" t="s">
        <v>28</v>
      </c>
      <c r="V17617" s="5"/>
    </row>
    <row r="17618" spans="1:22" x14ac:dyDescent="0.25">
      <c r="A17618" s="5">
        <f>17611</f>
      </c>
      <c r="B17618" s="5" t="s">
        <v>17639</v>
      </c>
      <c r="C17618" s="5" t="s">
        <v>29</v>
      </c>
      <c r="D17618" s="5" t="s">
        <v>28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29</v>
      </c>
      <c r="T17618" s="5" t="s">
        <v>28</v>
      </c>
      <c r="U17618" s="5" t="s">
        <v>28</v>
      </c>
      <c r="V17618" s="5"/>
    </row>
    <row r="17619" spans="1:22" x14ac:dyDescent="0.25">
      <c r="A17619" s="5">
        <f>17612</f>
      </c>
      <c r="B17619" s="5" t="s">
        <v>17640</v>
      </c>
      <c r="C17619" s="5" t="s">
        <v>29</v>
      </c>
      <c r="D17619" s="5" t="s">
        <v>28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29</v>
      </c>
      <c r="T17619" s="5" t="s">
        <v>28</v>
      </c>
      <c r="U17619" s="5" t="s">
        <v>28</v>
      </c>
      <c r="V17619" s="5"/>
    </row>
    <row r="17620" spans="1:22" x14ac:dyDescent="0.25">
      <c r="A17620" s="5">
        <f>17613</f>
      </c>
      <c r="B17620" s="5" t="s">
        <v>17641</v>
      </c>
      <c r="C17620" s="5" t="s">
        <v>29</v>
      </c>
      <c r="D17620" s="5" t="s">
        <v>28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29</v>
      </c>
      <c r="T17620" s="5" t="s">
        <v>28</v>
      </c>
      <c r="U17620" s="5" t="s">
        <v>28</v>
      </c>
      <c r="V17620" s="5"/>
    </row>
    <row r="17621" spans="1:22" x14ac:dyDescent="0.25">
      <c r="A17621" s="5">
        <f>17614</f>
      </c>
      <c r="B17621" s="5" t="s">
        <v>17642</v>
      </c>
      <c r="C17621" s="5" t="s">
        <v>29</v>
      </c>
      <c r="D17621" s="5" t="s">
        <v>28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29</v>
      </c>
      <c r="T17621" s="5" t="s">
        <v>28</v>
      </c>
      <c r="U17621" s="5" t="s">
        <v>28</v>
      </c>
      <c r="V17621" s="5"/>
    </row>
    <row r="17622" spans="1:22" x14ac:dyDescent="0.25">
      <c r="A17622" s="5">
        <f>17615</f>
      </c>
      <c r="B17622" s="5" t="s">
        <v>17643</v>
      </c>
      <c r="C17622" s="5" t="s">
        <v>29</v>
      </c>
      <c r="D17622" s="5" t="s">
        <v>28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29</v>
      </c>
      <c r="T17622" s="5" t="s">
        <v>28</v>
      </c>
      <c r="U17622" s="5" t="s">
        <v>28</v>
      </c>
      <c r="V17622" s="5"/>
    </row>
    <row r="17623" spans="1:22" x14ac:dyDescent="0.25">
      <c r="A17623" s="5">
        <f>17616</f>
      </c>
      <c r="B17623" s="5" t="s">
        <v>17644</v>
      </c>
      <c r="C17623" s="5" t="s">
        <v>29</v>
      </c>
      <c r="D17623" s="5" t="s">
        <v>28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29</v>
      </c>
      <c r="T17623" s="5" t="s">
        <v>28</v>
      </c>
      <c r="U17623" s="5" t="s">
        <v>28</v>
      </c>
      <c r="V17623" s="5"/>
    </row>
    <row r="17624" spans="1:22" x14ac:dyDescent="0.25">
      <c r="A17624" s="5">
        <f>17617</f>
      </c>
      <c r="B17624" s="5" t="s">
        <v>17645</v>
      </c>
      <c r="C17624" s="5" t="s">
        <v>29</v>
      </c>
      <c r="D17624" s="5" t="s">
        <v>28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29</v>
      </c>
      <c r="T17624" s="5" t="s">
        <v>28</v>
      </c>
      <c r="U17624" s="5" t="s">
        <v>28</v>
      </c>
      <c r="V17624" s="5"/>
    </row>
    <row r="17625" spans="1:22" x14ac:dyDescent="0.25">
      <c r="A17625" s="5">
        <f>17618</f>
      </c>
      <c r="B17625" s="5" t="s">
        <v>17646</v>
      </c>
      <c r="C17625" s="5" t="s">
        <v>29</v>
      </c>
      <c r="D17625" s="5" t="s">
        <v>28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29</v>
      </c>
      <c r="T17625" s="5" t="s">
        <v>28</v>
      </c>
      <c r="U17625" s="5" t="s">
        <v>28</v>
      </c>
      <c r="V17625" s="5"/>
    </row>
    <row r="17626" spans="1:22" x14ac:dyDescent="0.25">
      <c r="A17626" s="5">
        <f>17619</f>
      </c>
      <c r="B17626" s="5" t="s">
        <v>17647</v>
      </c>
      <c r="C17626" s="5" t="s">
        <v>29</v>
      </c>
      <c r="D17626" s="5" t="s">
        <v>28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29</v>
      </c>
      <c r="T17626" s="5" t="s">
        <v>28</v>
      </c>
      <c r="U17626" s="5" t="s">
        <v>28</v>
      </c>
      <c r="V17626" s="5"/>
    </row>
    <row r="17627" spans="1:22" x14ac:dyDescent="0.25">
      <c r="A17627" s="5">
        <f>17620</f>
      </c>
      <c r="B17627" s="5" t="s">
        <v>17648</v>
      </c>
      <c r="C17627" s="5" t="s">
        <v>29</v>
      </c>
      <c r="D17627" s="5" t="s">
        <v>28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29</v>
      </c>
      <c r="T17627" s="5" t="s">
        <v>28</v>
      </c>
      <c r="U17627" s="5" t="s">
        <v>28</v>
      </c>
      <c r="V17627" s="5"/>
    </row>
    <row r="17628" spans="1:22" x14ac:dyDescent="0.25">
      <c r="A17628" s="5">
        <f>17621</f>
      </c>
      <c r="B17628" s="5" t="s">
        <v>17649</v>
      </c>
      <c r="C17628" s="5" t="s">
        <v>29</v>
      </c>
      <c r="D17628" s="5" t="s">
        <v>28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29</v>
      </c>
      <c r="T17628" s="5" t="s">
        <v>28</v>
      </c>
      <c r="U17628" s="5" t="s">
        <v>28</v>
      </c>
      <c r="V17628" s="5"/>
    </row>
    <row r="17629" spans="1:22" x14ac:dyDescent="0.25">
      <c r="A17629" s="5">
        <f>17622</f>
      </c>
      <c r="B17629" s="5" t="s">
        <v>17650</v>
      </c>
      <c r="C17629" s="5" t="s">
        <v>29</v>
      </c>
      <c r="D17629" s="5" t="s">
        <v>28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29</v>
      </c>
      <c r="T17629" s="5" t="s">
        <v>28</v>
      </c>
      <c r="U17629" s="5" t="s">
        <v>28</v>
      </c>
      <c r="V17629" s="5"/>
    </row>
    <row r="17630" spans="1:22" x14ac:dyDescent="0.25">
      <c r="A17630" s="5">
        <f>17623</f>
      </c>
      <c r="B17630" s="5" t="s">
        <v>17651</v>
      </c>
      <c r="C17630" s="5" t="s">
        <v>29</v>
      </c>
      <c r="D17630" s="5" t="s">
        <v>28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29</v>
      </c>
      <c r="T17630" s="5" t="s">
        <v>28</v>
      </c>
      <c r="U17630" s="5" t="s">
        <v>28</v>
      </c>
      <c r="V17630" s="5"/>
    </row>
    <row r="17631" spans="1:22" x14ac:dyDescent="0.25">
      <c r="A17631" s="5">
        <f>17624</f>
      </c>
      <c r="B17631" s="5" t="s">
        <v>17652</v>
      </c>
      <c r="C17631" s="5" t="s">
        <v>29</v>
      </c>
      <c r="D17631" s="5" t="s">
        <v>28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29</v>
      </c>
      <c r="T17631" s="5" t="s">
        <v>28</v>
      </c>
      <c r="U17631" s="5" t="s">
        <v>28</v>
      </c>
      <c r="V17631" s="5"/>
    </row>
    <row r="17632" spans="1:22" x14ac:dyDescent="0.25">
      <c r="A17632" s="5">
        <f>17625</f>
      </c>
      <c r="B17632" s="5" t="s">
        <v>17653</v>
      </c>
      <c r="C17632" s="5" t="s">
        <v>29</v>
      </c>
      <c r="D17632" s="5" t="s">
        <v>28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29</v>
      </c>
      <c r="T17632" s="5" t="s">
        <v>28</v>
      </c>
      <c r="U17632" s="5" t="s">
        <v>28</v>
      </c>
      <c r="V17632" s="5"/>
    </row>
    <row r="17633" spans="1:22" x14ac:dyDescent="0.25">
      <c r="A17633" s="5">
        <f>17626</f>
      </c>
      <c r="B17633" s="5" t="s">
        <v>17654</v>
      </c>
      <c r="C17633" s="5" t="s">
        <v>29</v>
      </c>
      <c r="D17633" s="5" t="s">
        <v>28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29</v>
      </c>
      <c r="T17633" s="5" t="s">
        <v>28</v>
      </c>
      <c r="U17633" s="5" t="s">
        <v>28</v>
      </c>
      <c r="V17633" s="5"/>
    </row>
    <row r="17634" spans="1:22" x14ac:dyDescent="0.25">
      <c r="A17634" s="5">
        <f>17627</f>
      </c>
      <c r="B17634" s="5" t="s">
        <v>17655</v>
      </c>
      <c r="C17634" s="5" t="s">
        <v>29</v>
      </c>
      <c r="D17634" s="5" t="s">
        <v>28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29</v>
      </c>
      <c r="T17634" s="5" t="s">
        <v>28</v>
      </c>
      <c r="U17634" s="5" t="s">
        <v>28</v>
      </c>
      <c r="V17634" s="5"/>
    </row>
    <row r="17635" spans="1:22" x14ac:dyDescent="0.25">
      <c r="A17635" s="5">
        <f>17628</f>
      </c>
      <c r="B17635" s="5" t="s">
        <v>17656</v>
      </c>
      <c r="C17635" s="5" t="s">
        <v>29</v>
      </c>
      <c r="D17635" s="5" t="s">
        <v>28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29</v>
      </c>
      <c r="T17635" s="5" t="s">
        <v>28</v>
      </c>
      <c r="U17635" s="5" t="s">
        <v>28</v>
      </c>
      <c r="V17635" s="5"/>
    </row>
    <row r="17636" spans="1:22" x14ac:dyDescent="0.25">
      <c r="A17636" s="5">
        <f>17629</f>
      </c>
      <c r="B17636" s="5" t="s">
        <v>17657</v>
      </c>
      <c r="C17636" s="5" t="s">
        <v>29</v>
      </c>
      <c r="D17636" s="5" t="s">
        <v>28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29</v>
      </c>
      <c r="T17636" s="5" t="s">
        <v>28</v>
      </c>
      <c r="U17636" s="5" t="s">
        <v>28</v>
      </c>
      <c r="V17636" s="5"/>
    </row>
    <row r="17637" spans="1:22" x14ac:dyDescent="0.25">
      <c r="A17637" s="5">
        <f>17630</f>
      </c>
      <c r="B17637" s="5" t="s">
        <v>17658</v>
      </c>
      <c r="C17637" s="5" t="s">
        <v>29</v>
      </c>
      <c r="D17637" s="5" t="s">
        <v>28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29</v>
      </c>
      <c r="T17637" s="5" t="s">
        <v>28</v>
      </c>
      <c r="U17637" s="5" t="s">
        <v>28</v>
      </c>
      <c r="V17637" s="5"/>
    </row>
    <row r="17638" spans="1:22" x14ac:dyDescent="0.25">
      <c r="A17638" s="5">
        <f>17631</f>
      </c>
      <c r="B17638" s="5" t="s">
        <v>17659</v>
      </c>
      <c r="C17638" s="5" t="s">
        <v>29</v>
      </c>
      <c r="D17638" s="5" t="s">
        <v>28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29</v>
      </c>
      <c r="T17638" s="5" t="s">
        <v>28</v>
      </c>
      <c r="U17638" s="5" t="s">
        <v>28</v>
      </c>
      <c r="V17638" s="5"/>
    </row>
    <row r="17639" spans="1:22" x14ac:dyDescent="0.25">
      <c r="A17639" s="5">
        <f>17632</f>
      </c>
      <c r="B17639" s="5" t="s">
        <v>17660</v>
      </c>
      <c r="C17639" s="5" t="s">
        <v>29</v>
      </c>
      <c r="D17639" s="5" t="s">
        <v>28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29</v>
      </c>
      <c r="T17639" s="5" t="s">
        <v>28</v>
      </c>
      <c r="U17639" s="5" t="s">
        <v>28</v>
      </c>
      <c r="V17639" s="5"/>
    </row>
    <row r="17640" spans="1:22" x14ac:dyDescent="0.25">
      <c r="A17640" s="5">
        <f>17633</f>
      </c>
      <c r="B17640" s="5" t="s">
        <v>17661</v>
      </c>
      <c r="C17640" s="5" t="s">
        <v>29</v>
      </c>
      <c r="D17640" s="5" t="s">
        <v>28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29</v>
      </c>
      <c r="T17640" s="5" t="s">
        <v>28</v>
      </c>
      <c r="U17640" s="5" t="s">
        <v>28</v>
      </c>
      <c r="V17640" s="5"/>
    </row>
    <row r="17641" spans="1:22" x14ac:dyDescent="0.25">
      <c r="A17641" s="5">
        <f>17634</f>
      </c>
      <c r="B17641" s="5" t="s">
        <v>17662</v>
      </c>
      <c r="C17641" s="5" t="s">
        <v>29</v>
      </c>
      <c r="D17641" s="5" t="s">
        <v>28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29</v>
      </c>
      <c r="T17641" s="5" t="s">
        <v>28</v>
      </c>
      <c r="U17641" s="5" t="s">
        <v>28</v>
      </c>
      <c r="V17641" s="5"/>
    </row>
    <row r="17642" spans="1:22" x14ac:dyDescent="0.25">
      <c r="A17642" s="5">
        <f>17635</f>
      </c>
      <c r="B17642" s="5" t="s">
        <v>17663</v>
      </c>
      <c r="C17642" s="5" t="s">
        <v>29</v>
      </c>
      <c r="D17642" s="5" t="s">
        <v>28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29</v>
      </c>
      <c r="T17642" s="5" t="s">
        <v>28</v>
      </c>
      <c r="U17642" s="5" t="s">
        <v>28</v>
      </c>
      <c r="V17642" s="5"/>
    </row>
    <row r="17643" spans="1:22" x14ac:dyDescent="0.25">
      <c r="A17643" s="5">
        <f>17636</f>
      </c>
      <c r="B17643" s="5" t="s">
        <v>17664</v>
      </c>
      <c r="C17643" s="5" t="s">
        <v>29</v>
      </c>
      <c r="D17643" s="5" t="s">
        <v>28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29</v>
      </c>
      <c r="T17643" s="5" t="s">
        <v>28</v>
      </c>
      <c r="U17643" s="5" t="s">
        <v>28</v>
      </c>
      <c r="V17643" s="5"/>
    </row>
    <row r="17644" spans="1:22" x14ac:dyDescent="0.25">
      <c r="A17644" s="5">
        <f>17637</f>
      </c>
      <c r="B17644" s="5" t="s">
        <v>17665</v>
      </c>
      <c r="C17644" s="5" t="s">
        <v>29</v>
      </c>
      <c r="D17644" s="5" t="s">
        <v>28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29</v>
      </c>
      <c r="T17644" s="5" t="s">
        <v>28</v>
      </c>
      <c r="U17644" s="5" t="s">
        <v>28</v>
      </c>
      <c r="V17644" s="5"/>
    </row>
    <row r="17645" spans="1:22" x14ac:dyDescent="0.25">
      <c r="A17645" s="5">
        <f>17638</f>
      </c>
      <c r="B17645" s="5" t="s">
        <v>17666</v>
      </c>
      <c r="C17645" s="5" t="s">
        <v>29</v>
      </c>
      <c r="D17645" s="5" t="s">
        <v>28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29</v>
      </c>
      <c r="T17645" s="5" t="s">
        <v>28</v>
      </c>
      <c r="U17645" s="5" t="s">
        <v>28</v>
      </c>
      <c r="V17645" s="5"/>
    </row>
    <row r="17646" spans="1:22" x14ac:dyDescent="0.25">
      <c r="A17646" s="5">
        <f>17639</f>
      </c>
      <c r="B17646" s="5" t="s">
        <v>17667</v>
      </c>
      <c r="C17646" s="5" t="s">
        <v>29</v>
      </c>
      <c r="D17646" s="5" t="s">
        <v>28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29</v>
      </c>
      <c r="T17646" s="5" t="s">
        <v>28</v>
      </c>
      <c r="U17646" s="5" t="s">
        <v>28</v>
      </c>
      <c r="V17646" s="5"/>
    </row>
    <row r="17647" spans="1:22" x14ac:dyDescent="0.25">
      <c r="A17647" s="5">
        <f>17640</f>
      </c>
      <c r="B17647" s="5" t="s">
        <v>17668</v>
      </c>
      <c r="C17647" s="5" t="s">
        <v>29</v>
      </c>
      <c r="D17647" s="5" t="s">
        <v>28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29</v>
      </c>
      <c r="T17647" s="5" t="s">
        <v>28</v>
      </c>
      <c r="U17647" s="5" t="s">
        <v>28</v>
      </c>
      <c r="V17647" s="5"/>
    </row>
    <row r="17648" spans="1:22" x14ac:dyDescent="0.25">
      <c r="A17648" s="5">
        <f>17641</f>
      </c>
      <c r="B17648" s="5" t="s">
        <v>17669</v>
      </c>
      <c r="C17648" s="5" t="s">
        <v>29</v>
      </c>
      <c r="D17648" s="5" t="s">
        <v>28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29</v>
      </c>
      <c r="T17648" s="5" t="s">
        <v>28</v>
      </c>
      <c r="U17648" s="5" t="s">
        <v>28</v>
      </c>
      <c r="V17648" s="5"/>
    </row>
    <row r="17649" spans="1:22" x14ac:dyDescent="0.25">
      <c r="A17649" s="5">
        <f>17642</f>
      </c>
      <c r="B17649" s="5" t="s">
        <v>17670</v>
      </c>
      <c r="C17649" s="5" t="s">
        <v>29</v>
      </c>
      <c r="D17649" s="5" t="s">
        <v>28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29</v>
      </c>
      <c r="T17649" s="5" t="s">
        <v>28</v>
      </c>
      <c r="U17649" s="5" t="s">
        <v>28</v>
      </c>
      <c r="V17649" s="5"/>
    </row>
    <row r="17650" spans="1:22" x14ac:dyDescent="0.25">
      <c r="A17650" s="5">
        <f>17643</f>
      </c>
      <c r="B17650" s="5" t="s">
        <v>17671</v>
      </c>
      <c r="C17650" s="5" t="s">
        <v>29</v>
      </c>
      <c r="D17650" s="5" t="s">
        <v>28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29</v>
      </c>
      <c r="T17650" s="5" t="s">
        <v>28</v>
      </c>
      <c r="U17650" s="5" t="s">
        <v>28</v>
      </c>
      <c r="V17650" s="5"/>
    </row>
    <row r="17651" spans="1:22" x14ac:dyDescent="0.25">
      <c r="A17651" s="5">
        <f>17644</f>
      </c>
      <c r="B17651" s="5" t="s">
        <v>17672</v>
      </c>
      <c r="C17651" s="5" t="s">
        <v>29</v>
      </c>
      <c r="D17651" s="5" t="s">
        <v>28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29</v>
      </c>
      <c r="T17651" s="5" t="s">
        <v>28</v>
      </c>
      <c r="U17651" s="5" t="s">
        <v>28</v>
      </c>
      <c r="V17651" s="5"/>
    </row>
    <row r="17652" spans="1:22" x14ac:dyDescent="0.25">
      <c r="A17652" s="5">
        <f>17645</f>
      </c>
      <c r="B17652" s="5" t="s">
        <v>17673</v>
      </c>
      <c r="C17652" s="5" t="s">
        <v>29</v>
      </c>
      <c r="D17652" s="5" t="s">
        <v>28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29</v>
      </c>
      <c r="T17652" s="5" t="s">
        <v>28</v>
      </c>
      <c r="U17652" s="5" t="s">
        <v>28</v>
      </c>
      <c r="V17652" s="5"/>
    </row>
    <row r="17653" spans="1:22" x14ac:dyDescent="0.25">
      <c r="A17653" s="5">
        <f>17646</f>
      </c>
      <c r="B17653" s="5" t="s">
        <v>17674</v>
      </c>
      <c r="C17653" s="5" t="s">
        <v>29</v>
      </c>
      <c r="D17653" s="5" t="s">
        <v>28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29</v>
      </c>
      <c r="T17653" s="5" t="s">
        <v>28</v>
      </c>
      <c r="U17653" s="5" t="s">
        <v>28</v>
      </c>
      <c r="V17653" s="5"/>
    </row>
    <row r="17654" spans="1:22" x14ac:dyDescent="0.25">
      <c r="A17654" s="5">
        <f>17647</f>
      </c>
      <c r="B17654" s="5" t="s">
        <v>17675</v>
      </c>
      <c r="C17654" s="5" t="s">
        <v>29</v>
      </c>
      <c r="D17654" s="5" t="s">
        <v>28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29</v>
      </c>
      <c r="T17654" s="5" t="s">
        <v>28</v>
      </c>
      <c r="U17654" s="5" t="s">
        <v>28</v>
      </c>
      <c r="V17654" s="5"/>
    </row>
    <row r="17655" spans="1:22" x14ac:dyDescent="0.25">
      <c r="A17655" s="5">
        <f>17648</f>
      </c>
      <c r="B17655" s="5" t="s">
        <v>17676</v>
      </c>
      <c r="C17655" s="5" t="s">
        <v>29</v>
      </c>
      <c r="D17655" s="5" t="s">
        <v>28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29</v>
      </c>
      <c r="T17655" s="5" t="s">
        <v>28</v>
      </c>
      <c r="U17655" s="5" t="s">
        <v>28</v>
      </c>
      <c r="V17655" s="5"/>
    </row>
    <row r="17656" spans="1:22" x14ac:dyDescent="0.25">
      <c r="A17656" s="5">
        <f>17649</f>
      </c>
      <c r="B17656" s="5" t="s">
        <v>17677</v>
      </c>
      <c r="C17656" s="5" t="s">
        <v>29</v>
      </c>
      <c r="D17656" s="5" t="s">
        <v>28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29</v>
      </c>
      <c r="T17656" s="5" t="s">
        <v>28</v>
      </c>
      <c r="U17656" s="5" t="s">
        <v>28</v>
      </c>
      <c r="V17656" s="5"/>
    </row>
    <row r="17657" spans="1:22" x14ac:dyDescent="0.25">
      <c r="A17657" s="5">
        <f>17650</f>
      </c>
      <c r="B17657" s="5" t="s">
        <v>17678</v>
      </c>
      <c r="C17657" s="5" t="s">
        <v>29</v>
      </c>
      <c r="D17657" s="5" t="s">
        <v>28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29</v>
      </c>
      <c r="T17657" s="5" t="s">
        <v>28</v>
      </c>
      <c r="U17657" s="5" t="s">
        <v>28</v>
      </c>
      <c r="V17657" s="5"/>
    </row>
    <row r="17658" spans="1:22" x14ac:dyDescent="0.25">
      <c r="A17658" s="5">
        <f>17651</f>
      </c>
      <c r="B17658" s="5" t="s">
        <v>17679</v>
      </c>
      <c r="C17658" s="5" t="s">
        <v>29</v>
      </c>
      <c r="D17658" s="5" t="s">
        <v>28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29</v>
      </c>
      <c r="T17658" s="5" t="s">
        <v>28</v>
      </c>
      <c r="U17658" s="5" t="s">
        <v>28</v>
      </c>
      <c r="V17658" s="5"/>
    </row>
    <row r="17659" spans="1:22" x14ac:dyDescent="0.25">
      <c r="A17659" s="5">
        <f>17652</f>
      </c>
      <c r="B17659" s="5" t="s">
        <v>17680</v>
      </c>
      <c r="C17659" s="5" t="s">
        <v>29</v>
      </c>
      <c r="D17659" s="5" t="s">
        <v>28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29</v>
      </c>
      <c r="T17659" s="5" t="s">
        <v>28</v>
      </c>
      <c r="U17659" s="5" t="s">
        <v>28</v>
      </c>
      <c r="V17659" s="5"/>
    </row>
    <row r="17660" spans="1:22" x14ac:dyDescent="0.25">
      <c r="A17660" s="5">
        <f>17653</f>
      </c>
      <c r="B17660" s="5" t="s">
        <v>17681</v>
      </c>
      <c r="C17660" s="5" t="s">
        <v>29</v>
      </c>
      <c r="D17660" s="5" t="s">
        <v>28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29</v>
      </c>
      <c r="T17660" s="5" t="s">
        <v>28</v>
      </c>
      <c r="U17660" s="5" t="s">
        <v>28</v>
      </c>
      <c r="V17660" s="5"/>
    </row>
    <row r="17661" spans="1:22" x14ac:dyDescent="0.25">
      <c r="A17661" s="5">
        <f>17654</f>
      </c>
      <c r="B17661" s="5" t="s">
        <v>17682</v>
      </c>
      <c r="C17661" s="5" t="s">
        <v>29</v>
      </c>
      <c r="D17661" s="5" t="s">
        <v>28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29</v>
      </c>
      <c r="T17661" s="5" t="s">
        <v>28</v>
      </c>
      <c r="U17661" s="5" t="s">
        <v>28</v>
      </c>
      <c r="V17661" s="5"/>
    </row>
    <row r="17662" spans="1:22" x14ac:dyDescent="0.25">
      <c r="A17662" s="5">
        <f>17655</f>
      </c>
      <c r="B17662" s="5" t="s">
        <v>17683</v>
      </c>
      <c r="C17662" s="5" t="s">
        <v>29</v>
      </c>
      <c r="D17662" s="5" t="s">
        <v>28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29</v>
      </c>
      <c r="T17662" s="5" t="s">
        <v>28</v>
      </c>
      <c r="U17662" s="5" t="s">
        <v>28</v>
      </c>
      <c r="V17662" s="5"/>
    </row>
    <row r="17663" spans="1:22" x14ac:dyDescent="0.25">
      <c r="A17663" s="5">
        <f>17656</f>
      </c>
      <c r="B17663" s="5" t="s">
        <v>17684</v>
      </c>
      <c r="C17663" s="5" t="s">
        <v>29</v>
      </c>
      <c r="D17663" s="5" t="s">
        <v>28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29</v>
      </c>
      <c r="T17663" s="5" t="s">
        <v>28</v>
      </c>
      <c r="U17663" s="5" t="s">
        <v>28</v>
      </c>
      <c r="V17663" s="5"/>
    </row>
    <row r="17664" spans="1:22" x14ac:dyDescent="0.25">
      <c r="A17664" s="5">
        <f>17657</f>
      </c>
      <c r="B17664" s="5" t="s">
        <v>17685</v>
      </c>
      <c r="C17664" s="5" t="s">
        <v>29</v>
      </c>
      <c r="D17664" s="5" t="s">
        <v>28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29</v>
      </c>
      <c r="T17664" s="5" t="s">
        <v>28</v>
      </c>
      <c r="U17664" s="5" t="s">
        <v>28</v>
      </c>
      <c r="V17664" s="5"/>
    </row>
    <row r="17665" spans="1:22" x14ac:dyDescent="0.25">
      <c r="A17665" s="5">
        <f>17658</f>
      </c>
      <c r="B17665" s="5" t="s">
        <v>17686</v>
      </c>
      <c r="C17665" s="5" t="s">
        <v>29</v>
      </c>
      <c r="D17665" s="5" t="s">
        <v>28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29</v>
      </c>
      <c r="T17665" s="5" t="s">
        <v>28</v>
      </c>
      <c r="U17665" s="5" t="s">
        <v>28</v>
      </c>
      <c r="V17665" s="5"/>
    </row>
    <row r="17666" spans="1:22" x14ac:dyDescent="0.25">
      <c r="A17666" s="5">
        <f>17659</f>
      </c>
      <c r="B17666" s="5" t="s">
        <v>17687</v>
      </c>
      <c r="C17666" s="5" t="s">
        <v>29</v>
      </c>
      <c r="D17666" s="5" t="s">
        <v>28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29</v>
      </c>
      <c r="T17666" s="5" t="s">
        <v>28</v>
      </c>
      <c r="U17666" s="5" t="s">
        <v>28</v>
      </c>
      <c r="V17666" s="5"/>
    </row>
    <row r="17667" spans="1:22" x14ac:dyDescent="0.25">
      <c r="A17667" s="5">
        <f>17660</f>
      </c>
      <c r="B17667" s="5" t="s">
        <v>17688</v>
      </c>
      <c r="C17667" s="5" t="s">
        <v>29</v>
      </c>
      <c r="D17667" s="5" t="s">
        <v>28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29</v>
      </c>
      <c r="T17667" s="5" t="s">
        <v>28</v>
      </c>
      <c r="U17667" s="5" t="s">
        <v>28</v>
      </c>
      <c r="V17667" s="5"/>
    </row>
    <row r="17668" spans="1:22" x14ac:dyDescent="0.25">
      <c r="A17668" s="5">
        <f>17661</f>
      </c>
      <c r="B17668" s="5" t="s">
        <v>17689</v>
      </c>
      <c r="C17668" s="5" t="s">
        <v>29</v>
      </c>
      <c r="D17668" s="5" t="s">
        <v>28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29</v>
      </c>
      <c r="T17668" s="5" t="s">
        <v>28</v>
      </c>
      <c r="U17668" s="5" t="s">
        <v>28</v>
      </c>
      <c r="V17668" s="5"/>
    </row>
    <row r="17669" spans="1:22" x14ac:dyDescent="0.25">
      <c r="A17669" s="5">
        <f>17662</f>
      </c>
      <c r="B17669" s="5" t="s">
        <v>17690</v>
      </c>
      <c r="C17669" s="5" t="s">
        <v>29</v>
      </c>
      <c r="D17669" s="5" t="s">
        <v>28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29</v>
      </c>
      <c r="T17669" s="5" t="s">
        <v>28</v>
      </c>
      <c r="U17669" s="5" t="s">
        <v>28</v>
      </c>
      <c r="V17669" s="5"/>
    </row>
    <row r="17670" spans="1:22" x14ac:dyDescent="0.25">
      <c r="A17670" s="5">
        <f>17663</f>
      </c>
      <c r="B17670" s="5" t="s">
        <v>17691</v>
      </c>
      <c r="C17670" s="5" t="s">
        <v>29</v>
      </c>
      <c r="D17670" s="5" t="s">
        <v>28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29</v>
      </c>
      <c r="T17670" s="5" t="s">
        <v>28</v>
      </c>
      <c r="U17670" s="5" t="s">
        <v>28</v>
      </c>
      <c r="V17670" s="5"/>
    </row>
    <row r="17671" spans="1:22" x14ac:dyDescent="0.25">
      <c r="A17671" s="5">
        <f>17664</f>
      </c>
      <c r="B17671" s="5" t="s">
        <v>17692</v>
      </c>
      <c r="C17671" s="5" t="s">
        <v>29</v>
      </c>
      <c r="D17671" s="5" t="s">
        <v>28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29</v>
      </c>
      <c r="T17671" s="5" t="s">
        <v>28</v>
      </c>
      <c r="U17671" s="5" t="s">
        <v>28</v>
      </c>
      <c r="V17671" s="5"/>
    </row>
    <row r="17672" spans="1:22" x14ac:dyDescent="0.25">
      <c r="A17672" s="5">
        <f>17665</f>
      </c>
      <c r="B17672" s="5" t="s">
        <v>17693</v>
      </c>
      <c r="C17672" s="5" t="s">
        <v>29</v>
      </c>
      <c r="D17672" s="5" t="s">
        <v>28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29</v>
      </c>
      <c r="T17672" s="5" t="s">
        <v>28</v>
      </c>
      <c r="U17672" s="5" t="s">
        <v>28</v>
      </c>
      <c r="V17672" s="5"/>
    </row>
    <row r="17673" spans="1:22" x14ac:dyDescent="0.25">
      <c r="A17673" s="5">
        <f>17666</f>
      </c>
      <c r="B17673" s="5" t="s">
        <v>17694</v>
      </c>
      <c r="C17673" s="5" t="s">
        <v>29</v>
      </c>
      <c r="D17673" s="5" t="s">
        <v>28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29</v>
      </c>
      <c r="T17673" s="5" t="s">
        <v>28</v>
      </c>
      <c r="U17673" s="5" t="s">
        <v>28</v>
      </c>
      <c r="V17673" s="5"/>
    </row>
    <row r="17674" spans="1:22" x14ac:dyDescent="0.25">
      <c r="A17674" s="5">
        <f>17667</f>
      </c>
      <c r="B17674" s="5" t="s">
        <v>17695</v>
      </c>
      <c r="C17674" s="5" t="s">
        <v>29</v>
      </c>
      <c r="D17674" s="5" t="s">
        <v>28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29</v>
      </c>
      <c r="T17674" s="5" t="s">
        <v>28</v>
      </c>
      <c r="U17674" s="5" t="s">
        <v>28</v>
      </c>
      <c r="V17674" s="5"/>
    </row>
    <row r="17675" spans="1:22" x14ac:dyDescent="0.25">
      <c r="A17675" s="5">
        <f>17668</f>
      </c>
      <c r="B17675" s="5" t="s">
        <v>17696</v>
      </c>
      <c r="C17675" s="5" t="s">
        <v>29</v>
      </c>
      <c r="D17675" s="5" t="s">
        <v>28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29</v>
      </c>
      <c r="T17675" s="5" t="s">
        <v>28</v>
      </c>
      <c r="U17675" s="5" t="s">
        <v>28</v>
      </c>
      <c r="V17675" s="5"/>
    </row>
    <row r="17676" spans="1:22" x14ac:dyDescent="0.25">
      <c r="A17676" s="5">
        <f>17669</f>
      </c>
      <c r="B17676" s="5" t="s">
        <v>17697</v>
      </c>
      <c r="C17676" s="5" t="s">
        <v>29</v>
      </c>
      <c r="D17676" s="5" t="s">
        <v>28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29</v>
      </c>
      <c r="T17676" s="5" t="s">
        <v>28</v>
      </c>
      <c r="U17676" s="5" t="s">
        <v>28</v>
      </c>
      <c r="V17676" s="5"/>
    </row>
    <row r="17677" spans="1:22" x14ac:dyDescent="0.25">
      <c r="A17677" s="5">
        <f>17670</f>
      </c>
      <c r="B17677" s="5" t="s">
        <v>17698</v>
      </c>
      <c r="C17677" s="5" t="s">
        <v>29</v>
      </c>
      <c r="D17677" s="5" t="s">
        <v>28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29</v>
      </c>
      <c r="T17677" s="5" t="s">
        <v>28</v>
      </c>
      <c r="U17677" s="5" t="s">
        <v>28</v>
      </c>
      <c r="V17677" s="5"/>
    </row>
    <row r="17678" spans="1:22" x14ac:dyDescent="0.25">
      <c r="A17678" s="5">
        <f>17671</f>
      </c>
      <c r="B17678" s="5" t="s">
        <v>17699</v>
      </c>
      <c r="C17678" s="5" t="s">
        <v>29</v>
      </c>
      <c r="D17678" s="5" t="s">
        <v>28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29</v>
      </c>
      <c r="T17678" s="5" t="s">
        <v>28</v>
      </c>
      <c r="U17678" s="5" t="s">
        <v>28</v>
      </c>
      <c r="V17678" s="5"/>
    </row>
    <row r="17679" spans="1:22" x14ac:dyDescent="0.25">
      <c r="A17679" s="5">
        <f>17672</f>
      </c>
      <c r="B17679" s="5" t="s">
        <v>17700</v>
      </c>
      <c r="C17679" s="5" t="s">
        <v>29</v>
      </c>
      <c r="D17679" s="5" t="s">
        <v>28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29</v>
      </c>
      <c r="T17679" s="5" t="s">
        <v>28</v>
      </c>
      <c r="U17679" s="5" t="s">
        <v>28</v>
      </c>
      <c r="V17679" s="5"/>
    </row>
    <row r="17680" spans="1:22" x14ac:dyDescent="0.25">
      <c r="A17680" s="5">
        <f>17673</f>
      </c>
      <c r="B17680" s="5" t="s">
        <v>17701</v>
      </c>
      <c r="C17680" s="5" t="s">
        <v>29</v>
      </c>
      <c r="D17680" s="5" t="s">
        <v>28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29</v>
      </c>
      <c r="T17680" s="5" t="s">
        <v>28</v>
      </c>
      <c r="U17680" s="5" t="s">
        <v>28</v>
      </c>
      <c r="V17680" s="5"/>
    </row>
    <row r="17681" spans="1:22" x14ac:dyDescent="0.25">
      <c r="A17681" s="5">
        <f>17674</f>
      </c>
      <c r="B17681" s="5" t="s">
        <v>17702</v>
      </c>
      <c r="C17681" s="5" t="s">
        <v>29</v>
      </c>
      <c r="D17681" s="5" t="s">
        <v>28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29</v>
      </c>
      <c r="T17681" s="5" t="s">
        <v>28</v>
      </c>
      <c r="U17681" s="5" t="s">
        <v>28</v>
      </c>
      <c r="V17681" s="5"/>
    </row>
    <row r="17682" spans="1:22" x14ac:dyDescent="0.25">
      <c r="A17682" s="5">
        <f>17675</f>
      </c>
      <c r="B17682" s="5" t="s">
        <v>17703</v>
      </c>
      <c r="C17682" s="5" t="s">
        <v>29</v>
      </c>
      <c r="D17682" s="5" t="s">
        <v>28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29</v>
      </c>
      <c r="T17682" s="5" t="s">
        <v>28</v>
      </c>
      <c r="U17682" s="5" t="s">
        <v>28</v>
      </c>
      <c r="V17682" s="5"/>
    </row>
    <row r="17683" spans="1:22" x14ac:dyDescent="0.25">
      <c r="A17683" s="5">
        <f>17676</f>
      </c>
      <c r="B17683" s="5" t="s">
        <v>17704</v>
      </c>
      <c r="C17683" s="5" t="s">
        <v>29</v>
      </c>
      <c r="D17683" s="5" t="s">
        <v>28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29</v>
      </c>
      <c r="T17683" s="5" t="s">
        <v>28</v>
      </c>
      <c r="U17683" s="5" t="s">
        <v>28</v>
      </c>
      <c r="V17683" s="5"/>
    </row>
    <row r="17684" spans="1:22" x14ac:dyDescent="0.25">
      <c r="A17684" s="5">
        <f>17677</f>
      </c>
      <c r="B17684" s="5" t="s">
        <v>17705</v>
      </c>
      <c r="C17684" s="5" t="s">
        <v>29</v>
      </c>
      <c r="D17684" s="5" t="s">
        <v>28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29</v>
      </c>
      <c r="T17684" s="5" t="s">
        <v>28</v>
      </c>
      <c r="U17684" s="5" t="s">
        <v>28</v>
      </c>
      <c r="V17684" s="5"/>
    </row>
    <row r="17685" spans="1:22" x14ac:dyDescent="0.25">
      <c r="A17685" s="5">
        <f>17678</f>
      </c>
      <c r="B17685" s="5" t="s">
        <v>17706</v>
      </c>
      <c r="C17685" s="5" t="s">
        <v>29</v>
      </c>
      <c r="D17685" s="5" t="s">
        <v>28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29</v>
      </c>
      <c r="T17685" s="5" t="s">
        <v>28</v>
      </c>
      <c r="U17685" s="5" t="s">
        <v>28</v>
      </c>
      <c r="V17685" s="5"/>
    </row>
    <row r="17686" spans="1:22" x14ac:dyDescent="0.25">
      <c r="A17686" s="5">
        <f>17679</f>
      </c>
      <c r="B17686" s="5" t="s">
        <v>17707</v>
      </c>
      <c r="C17686" s="5" t="s">
        <v>29</v>
      </c>
      <c r="D17686" s="5" t="s">
        <v>28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29</v>
      </c>
      <c r="T17686" s="5" t="s">
        <v>28</v>
      </c>
      <c r="U17686" s="5" t="s">
        <v>28</v>
      </c>
      <c r="V17686" s="5"/>
    </row>
    <row r="17687" spans="1:22" x14ac:dyDescent="0.25">
      <c r="A17687" s="5">
        <f>17680</f>
      </c>
      <c r="B17687" s="5" t="s">
        <v>17708</v>
      </c>
      <c r="C17687" s="5" t="s">
        <v>29</v>
      </c>
      <c r="D17687" s="5" t="s">
        <v>28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29</v>
      </c>
      <c r="T17687" s="5" t="s">
        <v>28</v>
      </c>
      <c r="U17687" s="5" t="s">
        <v>28</v>
      </c>
      <c r="V17687" s="5"/>
    </row>
    <row r="17688" spans="1:22" x14ac:dyDescent="0.25">
      <c r="A17688" s="5">
        <f>17681</f>
      </c>
      <c r="B17688" s="5" t="s">
        <v>17709</v>
      </c>
      <c r="C17688" s="5" t="s">
        <v>29</v>
      </c>
      <c r="D17688" s="5" t="s">
        <v>28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29</v>
      </c>
      <c r="T17688" s="5" t="s">
        <v>28</v>
      </c>
      <c r="U17688" s="5" t="s">
        <v>28</v>
      </c>
      <c r="V17688" s="5"/>
    </row>
    <row r="17689" spans="1:22" x14ac:dyDescent="0.25">
      <c r="A17689" s="5">
        <f>17682</f>
      </c>
      <c r="B17689" s="5" t="s">
        <v>17710</v>
      </c>
      <c r="C17689" s="5" t="s">
        <v>29</v>
      </c>
      <c r="D17689" s="5" t="s">
        <v>28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29</v>
      </c>
      <c r="T17689" s="5" t="s">
        <v>28</v>
      </c>
      <c r="U17689" s="5" t="s">
        <v>28</v>
      </c>
      <c r="V17689" s="5"/>
    </row>
    <row r="17690" spans="1:22" x14ac:dyDescent="0.25">
      <c r="A17690" s="5">
        <f>17683</f>
      </c>
      <c r="B17690" s="5" t="s">
        <v>17711</v>
      </c>
      <c r="C17690" s="5" t="s">
        <v>29</v>
      </c>
      <c r="D17690" s="5" t="s">
        <v>28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29</v>
      </c>
      <c r="T17690" s="5" t="s">
        <v>28</v>
      </c>
      <c r="U17690" s="5" t="s">
        <v>28</v>
      </c>
      <c r="V17690" s="5"/>
    </row>
    <row r="17691" spans="1:22" x14ac:dyDescent="0.25">
      <c r="A17691" s="5">
        <f>17684</f>
      </c>
      <c r="B17691" s="5" t="s">
        <v>17712</v>
      </c>
      <c r="C17691" s="5" t="s">
        <v>29</v>
      </c>
      <c r="D17691" s="5" t="s">
        <v>28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29</v>
      </c>
      <c r="T17691" s="5" t="s">
        <v>28</v>
      </c>
      <c r="U17691" s="5" t="s">
        <v>28</v>
      </c>
      <c r="V17691" s="5"/>
    </row>
    <row r="17692" spans="1:22" x14ac:dyDescent="0.25">
      <c r="A17692" s="5">
        <f>17685</f>
      </c>
      <c r="B17692" s="5" t="s">
        <v>17713</v>
      </c>
      <c r="C17692" s="5" t="s">
        <v>29</v>
      </c>
      <c r="D17692" s="5" t="s">
        <v>28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29</v>
      </c>
      <c r="T17692" s="5" t="s">
        <v>28</v>
      </c>
      <c r="U17692" s="5" t="s">
        <v>28</v>
      </c>
      <c r="V17692" s="5"/>
    </row>
    <row r="17693" spans="1:22" x14ac:dyDescent="0.25">
      <c r="A17693" s="5">
        <f>17686</f>
      </c>
      <c r="B17693" s="5" t="s">
        <v>17714</v>
      </c>
      <c r="C17693" s="5" t="s">
        <v>29</v>
      </c>
      <c r="D17693" s="5" t="s">
        <v>28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29</v>
      </c>
      <c r="T17693" s="5" t="s">
        <v>28</v>
      </c>
      <c r="U17693" s="5" t="s">
        <v>28</v>
      </c>
      <c r="V17693" s="5"/>
    </row>
    <row r="17694" spans="1:22" x14ac:dyDescent="0.25">
      <c r="A17694" s="5">
        <f>17687</f>
      </c>
      <c r="B17694" s="5" t="s">
        <v>17715</v>
      </c>
      <c r="C17694" s="5" t="s">
        <v>29</v>
      </c>
      <c r="D17694" s="5" t="s">
        <v>28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29</v>
      </c>
      <c r="T17694" s="5" t="s">
        <v>28</v>
      </c>
      <c r="U17694" s="5" t="s">
        <v>28</v>
      </c>
      <c r="V17694" s="5"/>
    </row>
    <row r="17695" spans="1:22" x14ac:dyDescent="0.25">
      <c r="A17695" s="5">
        <f>17688</f>
      </c>
      <c r="B17695" s="5" t="s">
        <v>17716</v>
      </c>
      <c r="C17695" s="5" t="s">
        <v>29</v>
      </c>
      <c r="D17695" s="5" t="s">
        <v>28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29</v>
      </c>
      <c r="T17695" s="5" t="s">
        <v>28</v>
      </c>
      <c r="U17695" s="5" t="s">
        <v>28</v>
      </c>
      <c r="V17695" s="5"/>
    </row>
    <row r="17696" spans="1:22" x14ac:dyDescent="0.25">
      <c r="A17696" s="5">
        <f>17689</f>
      </c>
      <c r="B17696" s="5" t="s">
        <v>17717</v>
      </c>
      <c r="C17696" s="5" t="s">
        <v>29</v>
      </c>
      <c r="D17696" s="5" t="s">
        <v>28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29</v>
      </c>
      <c r="T17696" s="5" t="s">
        <v>28</v>
      </c>
      <c r="U17696" s="5" t="s">
        <v>28</v>
      </c>
      <c r="V17696" s="5"/>
    </row>
    <row r="17697" spans="1:22" x14ac:dyDescent="0.25">
      <c r="A17697" s="5">
        <f>17690</f>
      </c>
      <c r="B17697" s="5" t="s">
        <v>17718</v>
      </c>
      <c r="C17697" s="5" t="s">
        <v>29</v>
      </c>
      <c r="D17697" s="5" t="s">
        <v>28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29</v>
      </c>
      <c r="T17697" s="5" t="s">
        <v>28</v>
      </c>
      <c r="U17697" s="5" t="s">
        <v>28</v>
      </c>
      <c r="V17697" s="5"/>
    </row>
    <row r="17698" spans="1:22" x14ac:dyDescent="0.25">
      <c r="A17698" s="5">
        <f>17691</f>
      </c>
      <c r="B17698" s="5" t="s">
        <v>17719</v>
      </c>
      <c r="C17698" s="5" t="s">
        <v>29</v>
      </c>
      <c r="D17698" s="5" t="s">
        <v>28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29</v>
      </c>
      <c r="T17698" s="5" t="s">
        <v>28</v>
      </c>
      <c r="U17698" s="5" t="s">
        <v>28</v>
      </c>
      <c r="V17698" s="5"/>
    </row>
    <row r="17699" spans="1:22" x14ac:dyDescent="0.25">
      <c r="A17699" s="5">
        <f>17692</f>
      </c>
      <c r="B17699" s="5" t="s">
        <v>17720</v>
      </c>
      <c r="C17699" s="5" t="s">
        <v>29</v>
      </c>
      <c r="D17699" s="5" t="s">
        <v>28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29</v>
      </c>
      <c r="T17699" s="5" t="s">
        <v>28</v>
      </c>
      <c r="U17699" s="5" t="s">
        <v>28</v>
      </c>
      <c r="V17699" s="5"/>
    </row>
    <row r="17700" spans="1:22" x14ac:dyDescent="0.25">
      <c r="A17700" s="5">
        <f>17693</f>
      </c>
      <c r="B17700" s="5" t="s">
        <v>17721</v>
      </c>
      <c r="C17700" s="5" t="s">
        <v>28</v>
      </c>
      <c r="D17700" s="5" t="s">
        <v>28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28</v>
      </c>
      <c r="T17700" s="5" t="s">
        <v>28</v>
      </c>
      <c r="U17700" s="5" t="s">
        <v>28</v>
      </c>
      <c r="V17700" s="5"/>
    </row>
    <row r="17701" spans="1:22" x14ac:dyDescent="0.25">
      <c r="A17701" s="5">
        <f>17694</f>
      </c>
      <c r="B17701" s="5" t="s">
        <v>17722</v>
      </c>
      <c r="C17701" s="5" t="s">
        <v>28</v>
      </c>
      <c r="D17701" s="5" t="s">
        <v>28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28</v>
      </c>
      <c r="T17701" s="5" t="s">
        <v>28</v>
      </c>
      <c r="U17701" s="5" t="s">
        <v>28</v>
      </c>
      <c r="V17701" s="5"/>
    </row>
    <row r="17702" spans="1:22" x14ac:dyDescent="0.25">
      <c r="A17702" s="5">
        <f>17695</f>
      </c>
      <c r="B17702" s="5" t="s">
        <v>17723</v>
      </c>
      <c r="C17702" s="5" t="s">
        <v>28</v>
      </c>
      <c r="D17702" s="5" t="s">
        <v>28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28</v>
      </c>
      <c r="T17702" s="5" t="s">
        <v>28</v>
      </c>
      <c r="U17702" s="5" t="s">
        <v>28</v>
      </c>
      <c r="V17702" s="5"/>
    </row>
    <row r="17703" spans="1:22" x14ac:dyDescent="0.25">
      <c r="A17703" s="5">
        <f>17696</f>
      </c>
      <c r="B17703" s="5" t="s">
        <v>17724</v>
      </c>
      <c r="C17703" s="5" t="s">
        <v>28</v>
      </c>
      <c r="D17703" s="5" t="s">
        <v>28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28</v>
      </c>
      <c r="T17703" s="5" t="s">
        <v>28</v>
      </c>
      <c r="U17703" s="5" t="s">
        <v>28</v>
      </c>
      <c r="V17703" s="5"/>
    </row>
    <row r="17704" spans="1:22" x14ac:dyDescent="0.25">
      <c r="A17704" s="5">
        <f>17697</f>
      </c>
      <c r="B17704" s="5" t="s">
        <v>17725</v>
      </c>
      <c r="C17704" s="5" t="s">
        <v>28</v>
      </c>
      <c r="D17704" s="5" t="s">
        <v>28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28</v>
      </c>
      <c r="T17704" s="5" t="s">
        <v>28</v>
      </c>
      <c r="U17704" s="5" t="s">
        <v>28</v>
      </c>
      <c r="V17704" s="5"/>
    </row>
    <row r="17705" spans="1:22" x14ac:dyDescent="0.25">
      <c r="A17705" s="5">
        <f>17698</f>
      </c>
      <c r="B17705" s="5" t="s">
        <v>17726</v>
      </c>
      <c r="C17705" s="5" t="s">
        <v>28</v>
      </c>
      <c r="D17705" s="5" t="s">
        <v>28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28</v>
      </c>
      <c r="T17705" s="5" t="s">
        <v>28</v>
      </c>
      <c r="U17705" s="5" t="s">
        <v>28</v>
      </c>
      <c r="V17705" s="5"/>
    </row>
    <row r="17706" spans="1:22" x14ac:dyDescent="0.25">
      <c r="A17706" s="5">
        <f>17699</f>
      </c>
      <c r="B17706" s="5" t="s">
        <v>17727</v>
      </c>
      <c r="C17706" s="5" t="s">
        <v>28</v>
      </c>
      <c r="D17706" s="5" t="s">
        <v>28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28</v>
      </c>
      <c r="T17706" s="5" t="s">
        <v>28</v>
      </c>
      <c r="U17706" s="5" t="s">
        <v>28</v>
      </c>
      <c r="V17706" s="5"/>
    </row>
    <row r="17707" spans="1:22" x14ac:dyDescent="0.25">
      <c r="A17707" s="5">
        <f>17700</f>
      </c>
      <c r="B17707" s="5" t="s">
        <v>17728</v>
      </c>
      <c r="C17707" s="5" t="s">
        <v>28</v>
      </c>
      <c r="D17707" s="5" t="s">
        <v>28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28</v>
      </c>
      <c r="T17707" s="5" t="s">
        <v>28</v>
      </c>
      <c r="U17707" s="5" t="s">
        <v>28</v>
      </c>
      <c r="V17707" s="5"/>
    </row>
    <row r="17708" spans="1:22" x14ac:dyDescent="0.25">
      <c r="A17708" s="5">
        <f>17701</f>
      </c>
      <c r="B17708" s="5" t="s">
        <v>17729</v>
      </c>
      <c r="C17708" s="5" t="s">
        <v>28</v>
      </c>
      <c r="D17708" s="5" t="s">
        <v>28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28</v>
      </c>
      <c r="T17708" s="5" t="s">
        <v>28</v>
      </c>
      <c r="U17708" s="5" t="s">
        <v>28</v>
      </c>
      <c r="V17708" s="5"/>
    </row>
    <row r="17709" spans="1:22" x14ac:dyDescent="0.25">
      <c r="A17709" s="5">
        <f>17702</f>
      </c>
      <c r="B17709" s="5" t="s">
        <v>17730</v>
      </c>
      <c r="C17709" s="5" t="s">
        <v>28</v>
      </c>
      <c r="D17709" s="5" t="s">
        <v>28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28</v>
      </c>
      <c r="T17709" s="5" t="s">
        <v>28</v>
      </c>
      <c r="U17709" s="5" t="s">
        <v>28</v>
      </c>
      <c r="V17709" s="5"/>
    </row>
    <row r="17710" spans="1:22" x14ac:dyDescent="0.25">
      <c r="A17710" s="5">
        <f>17703</f>
      </c>
      <c r="B17710" s="5" t="s">
        <v>17731</v>
      </c>
      <c r="C17710" s="5" t="s">
        <v>28</v>
      </c>
      <c r="D17710" s="5" t="s">
        <v>28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28</v>
      </c>
      <c r="T17710" s="5" t="s">
        <v>28</v>
      </c>
      <c r="U17710" s="5" t="s">
        <v>28</v>
      </c>
      <c r="V17710" s="5"/>
    </row>
    <row r="17711" spans="1:22" x14ac:dyDescent="0.25">
      <c r="A17711" s="5">
        <f>17704</f>
      </c>
      <c r="B17711" s="5" t="s">
        <v>17732</v>
      </c>
      <c r="C17711" s="5" t="s">
        <v>28</v>
      </c>
      <c r="D17711" s="5" t="s">
        <v>28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28</v>
      </c>
      <c r="T17711" s="5" t="s">
        <v>28</v>
      </c>
      <c r="U17711" s="5" t="s">
        <v>28</v>
      </c>
      <c r="V17711" s="5"/>
    </row>
    <row r="17712" spans="1:22" x14ac:dyDescent="0.25">
      <c r="A17712" s="5">
        <f>17705</f>
      </c>
      <c r="B17712" s="5" t="s">
        <v>17733</v>
      </c>
      <c r="C17712" s="5" t="s">
        <v>28</v>
      </c>
      <c r="D17712" s="5" t="s">
        <v>28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28</v>
      </c>
      <c r="T17712" s="5" t="s">
        <v>28</v>
      </c>
      <c r="U17712" s="5" t="s">
        <v>28</v>
      </c>
      <c r="V17712" s="5"/>
    </row>
    <row r="17713" spans="1:22" x14ac:dyDescent="0.25">
      <c r="A17713" s="5">
        <f>17706</f>
      </c>
      <c r="B17713" s="5" t="s">
        <v>17734</v>
      </c>
      <c r="C17713" s="5" t="s">
        <v>28</v>
      </c>
      <c r="D17713" s="5" t="s">
        <v>28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28</v>
      </c>
      <c r="T17713" s="5" t="s">
        <v>28</v>
      </c>
      <c r="U17713" s="5" t="s">
        <v>28</v>
      </c>
      <c r="V17713" s="5"/>
    </row>
    <row r="17714" spans="1:22" x14ac:dyDescent="0.25">
      <c r="A17714" s="5">
        <f>17707</f>
      </c>
      <c r="B17714" s="5" t="s">
        <v>17735</v>
      </c>
      <c r="C17714" s="5" t="s">
        <v>28</v>
      </c>
      <c r="D17714" s="5" t="s">
        <v>28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28</v>
      </c>
      <c r="T17714" s="5" t="s">
        <v>28</v>
      </c>
      <c r="U17714" s="5" t="s">
        <v>28</v>
      </c>
      <c r="V17714" s="5"/>
    </row>
    <row r="17715" spans="1:22" x14ac:dyDescent="0.25">
      <c r="A17715" s="5">
        <f>17708</f>
      </c>
      <c r="B17715" s="5" t="s">
        <v>17736</v>
      </c>
      <c r="C17715" s="5" t="s">
        <v>28</v>
      </c>
      <c r="D17715" s="5" t="s">
        <v>28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28</v>
      </c>
      <c r="V17715" s="5"/>
    </row>
    <row r="17716" spans="1:22" x14ac:dyDescent="0.25">
      <c r="A17716" s="5">
        <f>17709</f>
      </c>
      <c r="B17716" s="5" t="s">
        <v>17737</v>
      </c>
      <c r="C17716" s="5" t="s">
        <v>28</v>
      </c>
      <c r="D17716" s="5" t="s">
        <v>28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28</v>
      </c>
      <c r="V17716" s="5"/>
    </row>
    <row r="17717" spans="1:22" x14ac:dyDescent="0.25">
      <c r="A17717" s="5">
        <f>17710</f>
      </c>
      <c r="B17717" s="5" t="s">
        <v>17738</v>
      </c>
      <c r="C17717" s="5" t="s">
        <v>28</v>
      </c>
      <c r="D17717" s="5" t="s">
        <v>29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28</v>
      </c>
      <c r="T17717" s="5" t="s">
        <v>28</v>
      </c>
      <c r="U17717" s="5" t="s">
        <v>28</v>
      </c>
      <c r="V17717" s="5"/>
    </row>
    <row r="17718" spans="1:22" x14ac:dyDescent="0.25">
      <c r="A17718" s="5">
        <f>17711</f>
      </c>
      <c r="B17718" s="5" t="s">
        <v>17739</v>
      </c>
      <c r="C17718" s="5" t="s">
        <v>28</v>
      </c>
      <c r="D17718" s="5" t="s">
        <v>29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28</v>
      </c>
      <c r="T17718" s="5" t="s">
        <v>28</v>
      </c>
      <c r="U17718" s="5" t="s">
        <v>28</v>
      </c>
      <c r="V17718" s="5"/>
    </row>
    <row r="17719" spans="1:22" x14ac:dyDescent="0.25">
      <c r="A17719" s="5">
        <f>17712</f>
      </c>
      <c r="B17719" s="5" t="s">
        <v>17740</v>
      </c>
      <c r="C17719" s="5" t="s">
        <v>28</v>
      </c>
      <c r="D17719" s="5" t="s">
        <v>29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28</v>
      </c>
      <c r="T17719" s="5" t="s">
        <v>28</v>
      </c>
      <c r="U17719" s="5" t="s">
        <v>28</v>
      </c>
      <c r="V17719" s="5"/>
    </row>
    <row r="17720" spans="1:22" x14ac:dyDescent="0.25">
      <c r="A17720" s="5">
        <f>17713</f>
      </c>
      <c r="B17720" s="5" t="s">
        <v>17741</v>
      </c>
      <c r="C17720" s="5" t="s">
        <v>28</v>
      </c>
      <c r="D17720" s="5" t="s">
        <v>29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28</v>
      </c>
      <c r="T17720" s="5" t="s">
        <v>28</v>
      </c>
      <c r="U17720" s="5" t="s">
        <v>28</v>
      </c>
      <c r="V17720" s="5"/>
    </row>
    <row r="17721" spans="1:22" x14ac:dyDescent="0.25">
      <c r="A17721" s="5">
        <f>17714</f>
      </c>
      <c r="B17721" s="5" t="s">
        <v>17742</v>
      </c>
      <c r="C17721" s="5" t="s">
        <v>28</v>
      </c>
      <c r="D17721" s="5" t="s">
        <v>29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28</v>
      </c>
      <c r="T17721" s="5" t="s">
        <v>28</v>
      </c>
      <c r="U17721" s="5" t="s">
        <v>28</v>
      </c>
      <c r="V17721" s="5"/>
    </row>
    <row r="17722" spans="1:22" x14ac:dyDescent="0.25">
      <c r="A17722" s="5">
        <f>17715</f>
      </c>
      <c r="B17722" s="5" t="s">
        <v>17743</v>
      </c>
      <c r="C17722" s="5" t="s">
        <v>28</v>
      </c>
      <c r="D17722" s="5" t="s">
        <v>29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28</v>
      </c>
      <c r="T17722" s="5" t="s">
        <v>28</v>
      </c>
      <c r="U17722" s="5" t="s">
        <v>28</v>
      </c>
      <c r="V17722" s="5"/>
    </row>
    <row r="17723" spans="1:22" x14ac:dyDescent="0.25">
      <c r="A17723" s="5">
        <f>17716</f>
      </c>
      <c r="B17723" s="5" t="s">
        <v>17744</v>
      </c>
      <c r="C17723" s="5" t="s">
        <v>28</v>
      </c>
      <c r="D17723" s="5" t="s">
        <v>29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28</v>
      </c>
      <c r="T17723" s="5" t="s">
        <v>28</v>
      </c>
      <c r="U17723" s="5" t="s">
        <v>28</v>
      </c>
      <c r="V17723" s="5"/>
    </row>
    <row r="17724" spans="1:22" x14ac:dyDescent="0.25">
      <c r="A17724" s="5">
        <f>17717</f>
      </c>
      <c r="B17724" s="5" t="s">
        <v>17745</v>
      </c>
      <c r="C17724" s="5" t="s">
        <v>28</v>
      </c>
      <c r="D17724" s="5" t="s">
        <v>29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28</v>
      </c>
      <c r="T17724" s="5" t="s">
        <v>28</v>
      </c>
      <c r="U17724" s="5" t="s">
        <v>28</v>
      </c>
      <c r="V17724" s="5"/>
    </row>
    <row r="17725" spans="1:22" x14ac:dyDescent="0.25">
      <c r="A17725" s="5">
        <f>17718</f>
      </c>
      <c r="B17725" s="5" t="s">
        <v>17746</v>
      </c>
      <c r="C17725" s="5" t="s">
        <v>28</v>
      </c>
      <c r="D17725" s="5" t="s">
        <v>29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28</v>
      </c>
      <c r="T17725" s="5" t="s">
        <v>28</v>
      </c>
      <c r="U17725" s="5" t="s">
        <v>28</v>
      </c>
      <c r="V17725" s="5"/>
    </row>
    <row r="17726" spans="1:22" x14ac:dyDescent="0.25">
      <c r="A17726" s="5">
        <f>17719</f>
      </c>
      <c r="B17726" s="5" t="s">
        <v>17747</v>
      </c>
      <c r="C17726" s="5" t="s">
        <v>28</v>
      </c>
      <c r="D17726" s="5" t="s">
        <v>29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28</v>
      </c>
      <c r="T17726" s="5" t="s">
        <v>28</v>
      </c>
      <c r="U17726" s="5" t="s">
        <v>28</v>
      </c>
      <c r="V17726" s="5"/>
    </row>
    <row r="17727" spans="1:22" x14ac:dyDescent="0.25">
      <c r="A17727" s="5">
        <f>17720</f>
      </c>
      <c r="B17727" s="5" t="s">
        <v>17748</v>
      </c>
      <c r="C17727" s="5" t="s">
        <v>28</v>
      </c>
      <c r="D17727" s="5" t="s">
        <v>29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28</v>
      </c>
      <c r="T17727" s="5" t="s">
        <v>28</v>
      </c>
      <c r="U17727" s="5" t="s">
        <v>28</v>
      </c>
      <c r="V17727" s="5"/>
    </row>
    <row r="17728" spans="1:22" x14ac:dyDescent="0.25">
      <c r="A17728" s="5">
        <f>17721</f>
      </c>
      <c r="B17728" s="5" t="s">
        <v>17749</v>
      </c>
      <c r="C17728" s="5" t="s">
        <v>28</v>
      </c>
      <c r="D17728" s="5" t="s">
        <v>29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28</v>
      </c>
      <c r="T17728" s="5" t="s">
        <v>28</v>
      </c>
      <c r="U17728" s="5" t="s">
        <v>28</v>
      </c>
      <c r="V17728" s="5"/>
    </row>
    <row r="17729" spans="1:22" x14ac:dyDescent="0.25">
      <c r="A17729" s="5">
        <f>17722</f>
      </c>
      <c r="B17729" s="5" t="s">
        <v>17750</v>
      </c>
      <c r="C17729" s="5" t="s">
        <v>28</v>
      </c>
      <c r="D17729" s="5" t="s">
        <v>29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28</v>
      </c>
      <c r="T17729" s="5" t="s">
        <v>28</v>
      </c>
      <c r="U17729" s="5" t="s">
        <v>28</v>
      </c>
      <c r="V17729" s="5"/>
    </row>
    <row r="17730" spans="1:22" x14ac:dyDescent="0.25">
      <c r="A17730" s="5">
        <f>17723</f>
      </c>
      <c r="B17730" s="5" t="s">
        <v>17751</v>
      </c>
      <c r="C17730" s="5" t="s">
        <v>28</v>
      </c>
      <c r="D17730" s="5" t="s">
        <v>29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28</v>
      </c>
      <c r="T17730" s="5" t="s">
        <v>28</v>
      </c>
      <c r="U17730" s="5" t="s">
        <v>28</v>
      </c>
      <c r="V17730" s="5"/>
    </row>
    <row r="17731" spans="1:22" x14ac:dyDescent="0.25">
      <c r="A17731" s="5">
        <f>17724</f>
      </c>
      <c r="B17731" s="5" t="s">
        <v>17752</v>
      </c>
      <c r="C17731" s="5" t="s">
        <v>28</v>
      </c>
      <c r="D17731" s="5" t="s">
        <v>29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28</v>
      </c>
      <c r="T17731" s="5" t="s">
        <v>28</v>
      </c>
      <c r="U17731" s="5" t="s">
        <v>28</v>
      </c>
      <c r="V17731" s="5"/>
    </row>
    <row r="17732" spans="1:22" x14ac:dyDescent="0.25">
      <c r="A17732" s="5">
        <f>17725</f>
      </c>
      <c r="B17732" s="5" t="s">
        <v>17753</v>
      </c>
      <c r="C17732" s="5" t="s">
        <v>28</v>
      </c>
      <c r="D17732" s="5" t="s">
        <v>29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28</v>
      </c>
      <c r="T17732" s="5" t="s">
        <v>28</v>
      </c>
      <c r="U17732" s="5" t="s">
        <v>28</v>
      </c>
      <c r="V17732" s="5"/>
    </row>
    <row r="17733" spans="1:22" x14ac:dyDescent="0.25">
      <c r="A17733" s="5">
        <f>17726</f>
      </c>
      <c r="B17733" s="5" t="s">
        <v>17754</v>
      </c>
      <c r="C17733" s="5" t="s">
        <v>28</v>
      </c>
      <c r="D17733" s="5" t="s">
        <v>29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28</v>
      </c>
      <c r="T17733" s="5" t="s">
        <v>28</v>
      </c>
      <c r="U17733" s="5" t="s">
        <v>28</v>
      </c>
      <c r="V17733" s="5"/>
    </row>
    <row r="17734" spans="1:22" x14ac:dyDescent="0.25">
      <c r="A17734" s="5">
        <f>17727</f>
      </c>
      <c r="B17734" s="5" t="s">
        <v>17755</v>
      </c>
      <c r="C17734" s="5" t="s">
        <v>28</v>
      </c>
      <c r="D17734" s="5" t="s">
        <v>29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28</v>
      </c>
      <c r="T17734" s="5" t="s">
        <v>28</v>
      </c>
      <c r="U17734" s="5" t="s">
        <v>28</v>
      </c>
      <c r="V17734" s="5"/>
    </row>
    <row r="17735" spans="1:22" x14ac:dyDescent="0.25">
      <c r="A17735" s="5">
        <f>17728</f>
      </c>
      <c r="B17735" s="5" t="s">
        <v>17756</v>
      </c>
      <c r="C17735" s="5" t="s">
        <v>28</v>
      </c>
      <c r="D17735" s="5" t="s">
        <v>29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28</v>
      </c>
      <c r="T17735" s="5" t="s">
        <v>28</v>
      </c>
      <c r="U17735" s="5" t="s">
        <v>28</v>
      </c>
      <c r="V17735" s="5"/>
    </row>
    <row r="17736" spans="1:22" x14ac:dyDescent="0.25">
      <c r="A17736" s="5">
        <f>17729</f>
      </c>
      <c r="B17736" s="5" t="s">
        <v>17757</v>
      </c>
      <c r="C17736" s="5" t="s">
        <v>28</v>
      </c>
      <c r="D17736" s="5" t="s">
        <v>29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28</v>
      </c>
      <c r="T17736" s="5" t="s">
        <v>28</v>
      </c>
      <c r="U17736" s="5" t="s">
        <v>28</v>
      </c>
      <c r="V17736" s="5"/>
    </row>
    <row r="17737" spans="1:22" x14ac:dyDescent="0.25">
      <c r="A17737" s="5">
        <f>17730</f>
      </c>
      <c r="B17737" s="5" t="s">
        <v>17758</v>
      </c>
      <c r="C17737" s="5" t="s">
        <v>28</v>
      </c>
      <c r="D17737" s="5" t="s">
        <v>29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28</v>
      </c>
      <c r="T17737" s="5" t="s">
        <v>28</v>
      </c>
      <c r="U17737" s="5" t="s">
        <v>28</v>
      </c>
      <c r="V17737" s="5"/>
    </row>
    <row r="17738" spans="1:22" x14ac:dyDescent="0.25">
      <c r="A17738" s="5">
        <f>17731</f>
      </c>
      <c r="B17738" s="5" t="s">
        <v>17759</v>
      </c>
      <c r="C17738" s="5" t="s">
        <v>28</v>
      </c>
      <c r="D17738" s="5" t="s">
        <v>29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29</v>
      </c>
      <c r="T17738" s="5" t="s">
        <v>28</v>
      </c>
      <c r="U17738" s="5" t="s">
        <v>28</v>
      </c>
      <c r="V17738" s="5"/>
    </row>
    <row r="17739" spans="1:22" x14ac:dyDescent="0.25">
      <c r="A17739" s="5">
        <f>17732</f>
      </c>
      <c r="B17739" s="5" t="s">
        <v>17760</v>
      </c>
      <c r="C17739" s="5" t="s">
        <v>28</v>
      </c>
      <c r="D17739" s="5" t="s">
        <v>29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28</v>
      </c>
      <c r="T17739" s="5" t="s">
        <v>28</v>
      </c>
      <c r="U17739" s="5" t="s">
        <v>28</v>
      </c>
      <c r="V17739" s="5"/>
    </row>
    <row r="17740" spans="1:22" x14ac:dyDescent="0.25">
      <c r="A17740" s="5">
        <f>17733</f>
      </c>
      <c r="B17740" s="5" t="s">
        <v>17761</v>
      </c>
      <c r="C17740" s="5" t="s">
        <v>28</v>
      </c>
      <c r="D17740" s="5" t="s">
        <v>29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28</v>
      </c>
      <c r="T17740" s="5" t="s">
        <v>28</v>
      </c>
      <c r="U17740" s="5" t="s">
        <v>28</v>
      </c>
      <c r="V17740" s="5"/>
    </row>
    <row r="17741" spans="1:22" x14ac:dyDescent="0.25">
      <c r="A17741" s="5">
        <f>17734</f>
      </c>
      <c r="B17741" s="5" t="s">
        <v>17762</v>
      </c>
      <c r="C17741" s="5" t="s">
        <v>28</v>
      </c>
      <c r="D17741" s="5" t="s">
        <v>29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28</v>
      </c>
      <c r="T17741" s="5" t="s">
        <v>28</v>
      </c>
      <c r="U17741" s="5" t="s">
        <v>28</v>
      </c>
      <c r="V17741" s="5"/>
    </row>
    <row r="17742" spans="1:22" x14ac:dyDescent="0.25">
      <c r="A17742" s="5">
        <f>17735</f>
      </c>
      <c r="B17742" s="5" t="s">
        <v>17763</v>
      </c>
      <c r="C17742" s="5" t="s">
        <v>28</v>
      </c>
      <c r="D17742" s="5" t="s">
        <v>29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28</v>
      </c>
      <c r="T17742" s="5" t="s">
        <v>28</v>
      </c>
      <c r="U17742" s="5" t="s">
        <v>28</v>
      </c>
      <c r="V17742" s="5"/>
    </row>
    <row r="17743" spans="1:22" x14ac:dyDescent="0.25">
      <c r="A17743" s="5">
        <f>17736</f>
      </c>
      <c r="B17743" s="5" t="s">
        <v>17764</v>
      </c>
      <c r="C17743" s="5" t="s">
        <v>28</v>
      </c>
      <c r="D17743" s="5" t="s">
        <v>29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28</v>
      </c>
      <c r="T17743" s="5" t="s">
        <v>28</v>
      </c>
      <c r="U17743" s="5" t="s">
        <v>28</v>
      </c>
      <c r="V17743" s="5"/>
    </row>
    <row r="17744" spans="1:22" x14ac:dyDescent="0.25">
      <c r="A17744" s="5">
        <f>17737</f>
      </c>
      <c r="B17744" s="5" t="s">
        <v>17765</v>
      </c>
      <c r="C17744" s="5" t="s">
        <v>28</v>
      </c>
      <c r="D17744" s="5" t="s">
        <v>29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28</v>
      </c>
      <c r="T17744" s="5" t="s">
        <v>28</v>
      </c>
      <c r="U17744" s="5" t="s">
        <v>28</v>
      </c>
      <c r="V17744" s="5"/>
    </row>
    <row r="17745" spans="1:22" x14ac:dyDescent="0.25">
      <c r="A17745" s="5">
        <f>17738</f>
      </c>
      <c r="B17745" s="5" t="s">
        <v>17766</v>
      </c>
      <c r="C17745" s="5" t="s">
        <v>28</v>
      </c>
      <c r="D17745" s="5" t="s">
        <v>29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28</v>
      </c>
      <c r="T17745" s="5" t="s">
        <v>28</v>
      </c>
      <c r="U17745" s="5" t="s">
        <v>28</v>
      </c>
      <c r="V17745" s="5"/>
    </row>
    <row r="17746" spans="1:22" x14ac:dyDescent="0.25">
      <c r="A17746" s="5">
        <f>17739</f>
      </c>
      <c r="B17746" s="5" t="s">
        <v>17767</v>
      </c>
      <c r="C17746" s="5" t="s">
        <v>28</v>
      </c>
      <c r="D17746" s="5" t="s">
        <v>29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28</v>
      </c>
      <c r="T17746" s="5" t="s">
        <v>28</v>
      </c>
      <c r="U17746" s="5" t="s">
        <v>28</v>
      </c>
      <c r="V17746" s="5"/>
    </row>
    <row r="17747" spans="1:22" x14ac:dyDescent="0.25">
      <c r="A17747" s="5">
        <f>17740</f>
      </c>
      <c r="B17747" s="5" t="s">
        <v>17768</v>
      </c>
      <c r="C17747" s="5" t="s">
        <v>28</v>
      </c>
      <c r="D17747" s="5" t="s">
        <v>29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28</v>
      </c>
      <c r="T17747" s="5" t="s">
        <v>28</v>
      </c>
      <c r="U17747" s="5" t="s">
        <v>28</v>
      </c>
      <c r="V17747" s="5"/>
    </row>
    <row r="17748" spans="1:22" x14ac:dyDescent="0.25">
      <c r="A17748" s="5">
        <f>17741</f>
      </c>
      <c r="B17748" s="5" t="s">
        <v>17769</v>
      </c>
      <c r="C17748" s="5" t="s">
        <v>28</v>
      </c>
      <c r="D17748" s="5" t="s">
        <v>29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28</v>
      </c>
      <c r="T17748" s="5" t="s">
        <v>28</v>
      </c>
      <c r="U17748" s="5" t="s">
        <v>28</v>
      </c>
      <c r="V17748" s="5"/>
    </row>
    <row r="17749" spans="1:22" x14ac:dyDescent="0.25">
      <c r="A17749" s="5">
        <f>17742</f>
      </c>
      <c r="B17749" s="5" t="s">
        <v>17770</v>
      </c>
      <c r="C17749" s="5" t="s">
        <v>28</v>
      </c>
      <c r="D17749" s="5" t="s">
        <v>29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28</v>
      </c>
      <c r="T17749" s="5" t="s">
        <v>28</v>
      </c>
      <c r="U17749" s="5" t="s">
        <v>28</v>
      </c>
      <c r="V17749" s="5"/>
    </row>
    <row r="17750" spans="1:22" x14ac:dyDescent="0.25">
      <c r="A17750" s="5">
        <f>17743</f>
      </c>
      <c r="B17750" s="5" t="s">
        <v>17771</v>
      </c>
      <c r="C17750" s="5" t="s">
        <v>28</v>
      </c>
      <c r="D17750" s="5" t="s">
        <v>29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28</v>
      </c>
      <c r="T17750" s="5" t="s">
        <v>28</v>
      </c>
      <c r="U17750" s="5" t="s">
        <v>28</v>
      </c>
      <c r="V17750" s="5"/>
    </row>
    <row r="17751" spans="1:22" x14ac:dyDescent="0.25">
      <c r="A17751" s="5">
        <f>17744</f>
      </c>
      <c r="B17751" s="5" t="s">
        <v>17772</v>
      </c>
      <c r="C17751" s="5" t="s">
        <v>28</v>
      </c>
      <c r="D17751" s="5" t="s">
        <v>29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28</v>
      </c>
      <c r="T17751" s="5" t="s">
        <v>28</v>
      </c>
      <c r="U17751" s="5" t="s">
        <v>28</v>
      </c>
      <c r="V17751" s="5"/>
    </row>
    <row r="17752" spans="1:22" x14ac:dyDescent="0.25">
      <c r="A17752" s="5">
        <f>17745</f>
      </c>
      <c r="B17752" s="5" t="s">
        <v>17773</v>
      </c>
      <c r="C17752" s="5" t="s">
        <v>28</v>
      </c>
      <c r="D17752" s="5" t="s">
        <v>29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28</v>
      </c>
      <c r="T17752" s="5" t="s">
        <v>28</v>
      </c>
      <c r="U17752" s="5" t="s">
        <v>28</v>
      </c>
      <c r="V17752" s="5"/>
    </row>
    <row r="17753" spans="1:22" x14ac:dyDescent="0.25">
      <c r="A17753" s="5">
        <f>17746</f>
      </c>
      <c r="B17753" s="5" t="s">
        <v>17774</v>
      </c>
      <c r="C17753" s="5" t="s">
        <v>29</v>
      </c>
      <c r="D17753" s="5" t="s">
        <v>28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28</v>
      </c>
      <c r="T17753" s="5" t="s">
        <v>28</v>
      </c>
      <c r="U17753" s="5" t="s">
        <v>28</v>
      </c>
      <c r="V17753" s="5"/>
    </row>
    <row r="17754" spans="1:22" x14ac:dyDescent="0.25">
      <c r="A17754" s="5">
        <f>17747</f>
      </c>
      <c r="B17754" s="5" t="s">
        <v>17775</v>
      </c>
      <c r="C17754" s="5" t="s">
        <v>29</v>
      </c>
      <c r="D17754" s="5" t="s">
        <v>28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28</v>
      </c>
      <c r="T17754" s="5" t="s">
        <v>28</v>
      </c>
      <c r="U17754" s="5" t="s">
        <v>28</v>
      </c>
      <c r="V17754" s="5"/>
    </row>
    <row r="17755" spans="1:22" x14ac:dyDescent="0.25">
      <c r="A17755" s="5">
        <f>17748</f>
      </c>
      <c r="B17755" s="5" t="s">
        <v>17776</v>
      </c>
      <c r="C17755" s="5" t="s">
        <v>28</v>
      </c>
      <c r="D17755" s="5" t="s">
        <v>29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29</v>
      </c>
      <c r="T17755" s="5" t="s">
        <v>28</v>
      </c>
      <c r="U17755" s="5" t="s">
        <v>28</v>
      </c>
      <c r="V17755" s="5"/>
    </row>
    <row r="17756" spans="1:22" x14ac:dyDescent="0.25">
      <c r="A17756" s="5">
        <f>17749</f>
      </c>
      <c r="B17756" s="5" t="s">
        <v>17777</v>
      </c>
      <c r="C17756" s="5" t="s">
        <v>29</v>
      </c>
      <c r="D17756" s="5" t="s">
        <v>28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28</v>
      </c>
      <c r="T17756" s="5" t="s">
        <v>28</v>
      </c>
      <c r="U17756" s="5" t="s">
        <v>28</v>
      </c>
      <c r="V17756" s="5"/>
    </row>
    <row r="17757" spans="1:22" x14ac:dyDescent="0.25">
      <c r="A17757" s="5">
        <f>17750</f>
      </c>
      <c r="B17757" s="5" t="s">
        <v>17778</v>
      </c>
      <c r="C17757" s="5" t="s">
        <v>29</v>
      </c>
      <c r="D17757" s="5" t="s">
        <v>28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29</v>
      </c>
      <c r="T17757" s="5" t="s">
        <v>28</v>
      </c>
      <c r="U17757" s="5" t="s">
        <v>28</v>
      </c>
      <c r="V17757" s="5"/>
    </row>
    <row r="17758" spans="1:22" x14ac:dyDescent="0.25">
      <c r="A17758" s="5">
        <f>17751</f>
      </c>
      <c r="B17758" s="5" t="s">
        <v>17779</v>
      </c>
      <c r="C17758" s="5" t="s">
        <v>29</v>
      </c>
      <c r="D17758" s="5" t="s">
        <v>28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29</v>
      </c>
      <c r="T17758" s="5" t="s">
        <v>28</v>
      </c>
      <c r="U17758" s="5" t="s">
        <v>28</v>
      </c>
      <c r="V17758" s="5"/>
    </row>
    <row r="17759" spans="1:22" x14ac:dyDescent="0.25">
      <c r="A17759" s="5">
        <f>17752</f>
      </c>
      <c r="B17759" s="5" t="s">
        <v>17780</v>
      </c>
      <c r="C17759" s="5" t="s">
        <v>29</v>
      </c>
      <c r="D17759" s="5" t="s">
        <v>28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28</v>
      </c>
      <c r="T17759" s="5" t="s">
        <v>28</v>
      </c>
      <c r="U17759" s="5" t="s">
        <v>28</v>
      </c>
      <c r="V17759" s="5"/>
    </row>
    <row r="17760" spans="1:22" x14ac:dyDescent="0.25">
      <c r="A17760" s="5">
        <f>17753</f>
      </c>
      <c r="B17760" s="5" t="s">
        <v>17781</v>
      </c>
      <c r="C17760" s="5" t="s">
        <v>29</v>
      </c>
      <c r="D17760" s="5" t="s">
        <v>28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29</v>
      </c>
      <c r="T17760" s="5" t="s">
        <v>28</v>
      </c>
      <c r="U17760" s="5" t="s">
        <v>28</v>
      </c>
      <c r="V17760" s="5"/>
    </row>
    <row r="17761" spans="1:22" x14ac:dyDescent="0.25">
      <c r="A17761" s="5">
        <f>17754</f>
      </c>
      <c r="B17761" s="5" t="s">
        <v>17782</v>
      </c>
      <c r="C17761" s="5" t="s">
        <v>29</v>
      </c>
      <c r="D17761" s="5" t="s">
        <v>28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29</v>
      </c>
      <c r="T17761" s="5" t="s">
        <v>28</v>
      </c>
      <c r="U17761" s="5" t="s">
        <v>28</v>
      </c>
      <c r="V17761" s="5"/>
    </row>
    <row r="17762" spans="1:22" x14ac:dyDescent="0.25">
      <c r="A17762" s="5">
        <f>17755</f>
      </c>
      <c r="B17762" s="5" t="s">
        <v>17783</v>
      </c>
      <c r="C17762" s="5" t="s">
        <v>29</v>
      </c>
      <c r="D17762" s="5" t="s">
        <v>28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29</v>
      </c>
      <c r="T17762" s="5" t="s">
        <v>28</v>
      </c>
      <c r="U17762" s="5" t="s">
        <v>28</v>
      </c>
      <c r="V17762" s="5"/>
    </row>
    <row r="17763" spans="1:22" x14ac:dyDescent="0.25">
      <c r="A17763" s="5">
        <f>17756</f>
      </c>
      <c r="B17763" s="5" t="s">
        <v>17784</v>
      </c>
      <c r="C17763" s="5" t="s">
        <v>29</v>
      </c>
      <c r="D17763" s="5" t="s">
        <v>28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29</v>
      </c>
      <c r="T17763" s="5" t="s">
        <v>28</v>
      </c>
      <c r="U17763" s="5" t="s">
        <v>28</v>
      </c>
      <c r="V17763" s="5"/>
    </row>
    <row r="17764" spans="1:22" x14ac:dyDescent="0.25">
      <c r="A17764" s="5">
        <f>17757</f>
      </c>
      <c r="B17764" s="5" t="s">
        <v>17785</v>
      </c>
      <c r="C17764" s="5" t="s">
        <v>29</v>
      </c>
      <c r="D17764" s="5" t="s">
        <v>28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29</v>
      </c>
      <c r="T17764" s="5" t="s">
        <v>28</v>
      </c>
      <c r="U17764" s="5" t="s">
        <v>28</v>
      </c>
      <c r="V17764" s="5"/>
    </row>
    <row r="17765" spans="1:22" x14ac:dyDescent="0.25">
      <c r="A17765" s="5">
        <f>17758</f>
      </c>
      <c r="B17765" s="5" t="s">
        <v>17786</v>
      </c>
      <c r="C17765" s="5" t="s">
        <v>29</v>
      </c>
      <c r="D17765" s="5" t="s">
        <v>28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29</v>
      </c>
      <c r="T17765" s="5" t="s">
        <v>28</v>
      </c>
      <c r="U17765" s="5" t="s">
        <v>28</v>
      </c>
      <c r="V17765" s="5"/>
    </row>
    <row r="17766" spans="1:22" x14ac:dyDescent="0.25">
      <c r="A17766" s="5">
        <f>17759</f>
      </c>
      <c r="B17766" s="5" t="s">
        <v>17787</v>
      </c>
      <c r="C17766" s="5" t="s">
        <v>29</v>
      </c>
      <c r="D17766" s="5" t="s">
        <v>28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29</v>
      </c>
      <c r="T17766" s="5" t="s">
        <v>28</v>
      </c>
      <c r="U17766" s="5" t="s">
        <v>28</v>
      </c>
      <c r="V17766" s="5"/>
    </row>
    <row r="17767" spans="1:22" x14ac:dyDescent="0.25">
      <c r="A17767" s="5">
        <f>17760</f>
      </c>
      <c r="B17767" s="5" t="s">
        <v>17788</v>
      </c>
      <c r="C17767" s="5" t="s">
        <v>29</v>
      </c>
      <c r="D17767" s="5" t="s">
        <v>28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29</v>
      </c>
      <c r="T17767" s="5" t="s">
        <v>28</v>
      </c>
      <c r="U17767" s="5" t="s">
        <v>28</v>
      </c>
      <c r="V17767" s="5"/>
    </row>
    <row r="17768" spans="1:22" x14ac:dyDescent="0.25">
      <c r="A17768" s="5">
        <f>17761</f>
      </c>
      <c r="B17768" s="5" t="s">
        <v>17789</v>
      </c>
      <c r="C17768" s="5" t="s">
        <v>29</v>
      </c>
      <c r="D17768" s="5" t="s">
        <v>28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29</v>
      </c>
      <c r="T17768" s="5" t="s">
        <v>28</v>
      </c>
      <c r="U17768" s="5" t="s">
        <v>28</v>
      </c>
      <c r="V17768" s="5"/>
    </row>
    <row r="17769" spans="1:22" x14ac:dyDescent="0.25">
      <c r="A17769" s="5">
        <f>17762</f>
      </c>
      <c r="B17769" s="5" t="s">
        <v>17790</v>
      </c>
      <c r="C17769" s="5" t="s">
        <v>29</v>
      </c>
      <c r="D17769" s="5" t="s">
        <v>28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29</v>
      </c>
      <c r="T17769" s="5" t="s">
        <v>28</v>
      </c>
      <c r="U17769" s="5" t="s">
        <v>28</v>
      </c>
      <c r="V17769" s="5"/>
    </row>
    <row r="17770" spans="1:22" x14ac:dyDescent="0.25">
      <c r="A17770" s="5">
        <f>17763</f>
      </c>
      <c r="B17770" s="5" t="s">
        <v>17791</v>
      </c>
      <c r="C17770" s="5" t="s">
        <v>29</v>
      </c>
      <c r="D17770" s="5" t="s">
        <v>28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29</v>
      </c>
      <c r="T17770" s="5" t="s">
        <v>28</v>
      </c>
      <c r="U17770" s="5" t="s">
        <v>28</v>
      </c>
      <c r="V17770" s="5"/>
    </row>
    <row r="17771" spans="1:22" x14ac:dyDescent="0.25">
      <c r="A17771" s="5">
        <f>17764</f>
      </c>
      <c r="B17771" s="5" t="s">
        <v>17792</v>
      </c>
      <c r="C17771" s="5" t="s">
        <v>29</v>
      </c>
      <c r="D17771" s="5" t="s">
        <v>28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29</v>
      </c>
      <c r="T17771" s="5" t="s">
        <v>28</v>
      </c>
      <c r="U17771" s="5" t="s">
        <v>28</v>
      </c>
      <c r="V17771" s="5"/>
    </row>
    <row r="17772" spans="1:22" x14ac:dyDescent="0.25">
      <c r="A17772" s="5">
        <f>17765</f>
      </c>
      <c r="B17772" s="5" t="s">
        <v>17793</v>
      </c>
      <c r="C17772" s="5" t="s">
        <v>29</v>
      </c>
      <c r="D17772" s="5" t="s">
        <v>28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29</v>
      </c>
      <c r="T17772" s="5" t="s">
        <v>28</v>
      </c>
      <c r="U17772" s="5" t="s">
        <v>28</v>
      </c>
      <c r="V17772" s="5"/>
    </row>
    <row r="17773" spans="1:22" x14ac:dyDescent="0.25">
      <c r="A17773" s="5">
        <f>17766</f>
      </c>
      <c r="B17773" s="5" t="s">
        <v>17794</v>
      </c>
      <c r="C17773" s="5" t="s">
        <v>29</v>
      </c>
      <c r="D17773" s="5" t="s">
        <v>28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29</v>
      </c>
      <c r="T17773" s="5" t="s">
        <v>28</v>
      </c>
      <c r="U17773" s="5" t="s">
        <v>28</v>
      </c>
      <c r="V17773" s="5"/>
    </row>
    <row r="17774" spans="1:22" x14ac:dyDescent="0.25">
      <c r="A17774" s="5">
        <f>17767</f>
      </c>
      <c r="B17774" s="5" t="s">
        <v>17795</v>
      </c>
      <c r="C17774" s="5" t="s">
        <v>29</v>
      </c>
      <c r="D17774" s="5" t="s">
        <v>28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29</v>
      </c>
      <c r="T17774" s="5" t="s">
        <v>28</v>
      </c>
      <c r="U17774" s="5" t="s">
        <v>28</v>
      </c>
      <c r="V17774" s="5"/>
    </row>
    <row r="17775" spans="1:22" x14ac:dyDescent="0.25">
      <c r="A17775" s="5">
        <f>17768</f>
      </c>
      <c r="B17775" s="5" t="s">
        <v>17796</v>
      </c>
      <c r="C17775" s="5" t="s">
        <v>29</v>
      </c>
      <c r="D17775" s="5" t="s">
        <v>28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29</v>
      </c>
      <c r="T17775" s="5" t="s">
        <v>28</v>
      </c>
      <c r="U17775" s="5" t="s">
        <v>28</v>
      </c>
      <c r="V17775" s="5"/>
    </row>
    <row r="17776" spans="1:22" x14ac:dyDescent="0.25">
      <c r="A17776" s="5">
        <f>17769</f>
      </c>
      <c r="B17776" s="5" t="s">
        <v>17797</v>
      </c>
      <c r="C17776" s="5" t="s">
        <v>29</v>
      </c>
      <c r="D17776" s="5" t="s">
        <v>28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29</v>
      </c>
      <c r="T17776" s="5" t="s">
        <v>28</v>
      </c>
      <c r="U17776" s="5" t="s">
        <v>28</v>
      </c>
      <c r="V17776" s="5"/>
    </row>
    <row r="17777" spans="1:22" x14ac:dyDescent="0.25">
      <c r="A17777" s="5">
        <f>17770</f>
      </c>
      <c r="B17777" s="5" t="s">
        <v>17798</v>
      </c>
      <c r="C17777" s="5" t="s">
        <v>29</v>
      </c>
      <c r="D17777" s="5" t="s">
        <v>28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29</v>
      </c>
      <c r="T17777" s="5" t="s">
        <v>28</v>
      </c>
      <c r="U17777" s="5" t="s">
        <v>28</v>
      </c>
      <c r="V17777" s="5"/>
    </row>
    <row r="17778" spans="1:22" x14ac:dyDescent="0.25">
      <c r="A17778" s="5">
        <f>17771</f>
      </c>
      <c r="B17778" s="5" t="s">
        <v>17799</v>
      </c>
      <c r="C17778" s="5" t="s">
        <v>29</v>
      </c>
      <c r="D17778" s="5" t="s">
        <v>28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29</v>
      </c>
      <c r="T17778" s="5" t="s">
        <v>28</v>
      </c>
      <c r="U17778" s="5" t="s">
        <v>28</v>
      </c>
      <c r="V17778" s="5"/>
    </row>
    <row r="17779" spans="1:22" x14ac:dyDescent="0.25">
      <c r="A17779" s="5">
        <f>17772</f>
      </c>
      <c r="B17779" s="5" t="s">
        <v>17800</v>
      </c>
      <c r="C17779" s="5" t="s">
        <v>29</v>
      </c>
      <c r="D17779" s="5" t="s">
        <v>28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29</v>
      </c>
      <c r="T17779" s="5" t="s">
        <v>28</v>
      </c>
      <c r="U17779" s="5" t="s">
        <v>28</v>
      </c>
      <c r="V17779" s="5"/>
    </row>
    <row r="17780" spans="1:22" x14ac:dyDescent="0.25">
      <c r="A17780" s="5">
        <f>17773</f>
      </c>
      <c r="B17780" s="5" t="s">
        <v>17801</v>
      </c>
      <c r="C17780" s="5" t="s">
        <v>29</v>
      </c>
      <c r="D17780" s="5" t="s">
        <v>28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29</v>
      </c>
      <c r="T17780" s="5" t="s">
        <v>28</v>
      </c>
      <c r="U17780" s="5" t="s">
        <v>28</v>
      </c>
      <c r="V17780" s="5"/>
    </row>
    <row r="17781" spans="1:22" x14ac:dyDescent="0.25">
      <c r="A17781" s="5">
        <f>17774</f>
      </c>
      <c r="B17781" s="5" t="s">
        <v>17802</v>
      </c>
      <c r="C17781" s="5" t="s">
        <v>29</v>
      </c>
      <c r="D17781" s="5" t="s">
        <v>28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29</v>
      </c>
      <c r="T17781" s="5" t="s">
        <v>28</v>
      </c>
      <c r="U17781" s="5" t="s">
        <v>28</v>
      </c>
      <c r="V17781" s="5"/>
    </row>
    <row r="17782" spans="1:22" x14ac:dyDescent="0.25">
      <c r="A17782" s="5">
        <f>17775</f>
      </c>
      <c r="B17782" s="5" t="s">
        <v>17803</v>
      </c>
      <c r="C17782" s="5" t="s">
        <v>29</v>
      </c>
      <c r="D17782" s="5" t="s">
        <v>28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29</v>
      </c>
      <c r="T17782" s="5" t="s">
        <v>28</v>
      </c>
      <c r="U17782" s="5" t="s">
        <v>28</v>
      </c>
      <c r="V17782" s="5"/>
    </row>
    <row r="17783" spans="1:22" x14ac:dyDescent="0.25">
      <c r="A17783" s="5">
        <f>17776</f>
      </c>
      <c r="B17783" s="5" t="s">
        <v>17804</v>
      </c>
      <c r="C17783" s="5" t="s">
        <v>29</v>
      </c>
      <c r="D17783" s="5" t="s">
        <v>28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29</v>
      </c>
      <c r="T17783" s="5" t="s">
        <v>28</v>
      </c>
      <c r="U17783" s="5" t="s">
        <v>28</v>
      </c>
      <c r="V17783" s="5"/>
    </row>
    <row r="17784" spans="1:22" x14ac:dyDescent="0.25">
      <c r="A17784" s="5">
        <f>17777</f>
      </c>
      <c r="B17784" s="5" t="s">
        <v>17805</v>
      </c>
      <c r="C17784" s="5" t="s">
        <v>29</v>
      </c>
      <c r="D17784" s="5" t="s">
        <v>28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29</v>
      </c>
      <c r="T17784" s="5" t="s">
        <v>28</v>
      </c>
      <c r="U17784" s="5" t="s">
        <v>28</v>
      </c>
      <c r="V17784" s="5"/>
    </row>
    <row r="17785" spans="1:22" x14ac:dyDescent="0.25">
      <c r="A17785" s="5">
        <f>17778</f>
      </c>
      <c r="B17785" s="5" t="s">
        <v>17806</v>
      </c>
      <c r="C17785" s="5" t="s">
        <v>29</v>
      </c>
      <c r="D17785" s="5" t="s">
        <v>28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29</v>
      </c>
      <c r="T17785" s="5" t="s">
        <v>28</v>
      </c>
      <c r="U17785" s="5" t="s">
        <v>28</v>
      </c>
      <c r="V17785" s="5"/>
    </row>
    <row r="17786" spans="1:22" x14ac:dyDescent="0.25">
      <c r="A17786" s="5">
        <f>17779</f>
      </c>
      <c r="B17786" s="5" t="s">
        <v>17807</v>
      </c>
      <c r="C17786" s="5" t="s">
        <v>29</v>
      </c>
      <c r="D17786" s="5" t="s">
        <v>28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29</v>
      </c>
      <c r="T17786" s="5" t="s">
        <v>28</v>
      </c>
      <c r="U17786" s="5" t="s">
        <v>28</v>
      </c>
      <c r="V17786" s="5"/>
    </row>
    <row r="17787" spans="1:22" x14ac:dyDescent="0.25">
      <c r="A17787" s="5">
        <f>17780</f>
      </c>
      <c r="B17787" s="5" t="s">
        <v>17808</v>
      </c>
      <c r="C17787" s="5" t="s">
        <v>29</v>
      </c>
      <c r="D17787" s="5" t="s">
        <v>28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29</v>
      </c>
      <c r="T17787" s="5" t="s">
        <v>28</v>
      </c>
      <c r="U17787" s="5" t="s">
        <v>28</v>
      </c>
      <c r="V17787" s="5"/>
    </row>
    <row r="17788" spans="1:22" x14ac:dyDescent="0.25">
      <c r="A17788" s="5">
        <f>17781</f>
      </c>
      <c r="B17788" s="5" t="s">
        <v>17809</v>
      </c>
      <c r="C17788" s="5" t="s">
        <v>29</v>
      </c>
      <c r="D17788" s="5" t="s">
        <v>28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29</v>
      </c>
      <c r="T17788" s="5" t="s">
        <v>28</v>
      </c>
      <c r="U17788" s="5" t="s">
        <v>28</v>
      </c>
      <c r="V17788" s="5"/>
    </row>
    <row r="17789" spans="1:22" x14ac:dyDescent="0.25">
      <c r="A17789" s="5">
        <f>17782</f>
      </c>
      <c r="B17789" s="5" t="s">
        <v>17810</v>
      </c>
      <c r="C17789" s="5" t="s">
        <v>29</v>
      </c>
      <c r="D17789" s="5" t="s">
        <v>28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29</v>
      </c>
      <c r="T17789" s="5" t="s">
        <v>28</v>
      </c>
      <c r="U17789" s="5" t="s">
        <v>28</v>
      </c>
      <c r="V17789" s="5"/>
    </row>
    <row r="17790" spans="1:22" x14ac:dyDescent="0.25">
      <c r="A17790" s="5">
        <f>17783</f>
      </c>
      <c r="B17790" s="5" t="s">
        <v>17811</v>
      </c>
      <c r="C17790" s="5" t="s">
        <v>29</v>
      </c>
      <c r="D17790" s="5" t="s">
        <v>28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29</v>
      </c>
      <c r="T17790" s="5" t="s">
        <v>28</v>
      </c>
      <c r="U17790" s="5" t="s">
        <v>28</v>
      </c>
      <c r="V17790" s="5"/>
    </row>
    <row r="17791" spans="1:22" x14ac:dyDescent="0.25">
      <c r="A17791" s="5">
        <f>17784</f>
      </c>
      <c r="B17791" s="5" t="s">
        <v>17812</v>
      </c>
      <c r="C17791" s="5" t="s">
        <v>29</v>
      </c>
      <c r="D17791" s="5" t="s">
        <v>28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29</v>
      </c>
      <c r="T17791" s="5" t="s">
        <v>28</v>
      </c>
      <c r="U17791" s="5" t="s">
        <v>28</v>
      </c>
      <c r="V17791" s="5"/>
    </row>
    <row r="17792" spans="1:22" x14ac:dyDescent="0.25">
      <c r="A17792" s="5">
        <f>17785</f>
      </c>
      <c r="B17792" s="5" t="s">
        <v>17813</v>
      </c>
      <c r="C17792" s="5" t="s">
        <v>29</v>
      </c>
      <c r="D17792" s="5" t="s">
        <v>28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29</v>
      </c>
      <c r="T17792" s="5" t="s">
        <v>28</v>
      </c>
      <c r="U17792" s="5" t="s">
        <v>28</v>
      </c>
      <c r="V17792" s="5"/>
    </row>
    <row r="17793" spans="1:22" x14ac:dyDescent="0.25">
      <c r="A17793" s="5">
        <f>17786</f>
      </c>
      <c r="B17793" s="5" t="s">
        <v>17814</v>
      </c>
      <c r="C17793" s="5" t="s">
        <v>29</v>
      </c>
      <c r="D17793" s="5" t="s">
        <v>28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29</v>
      </c>
      <c r="T17793" s="5" t="s">
        <v>28</v>
      </c>
      <c r="U17793" s="5" t="s">
        <v>28</v>
      </c>
      <c r="V17793" s="5"/>
    </row>
    <row r="17794" spans="1:22" x14ac:dyDescent="0.25">
      <c r="A17794" s="5">
        <f>17787</f>
      </c>
      <c r="B17794" s="5" t="s">
        <v>17815</v>
      </c>
      <c r="C17794" s="5" t="s">
        <v>29</v>
      </c>
      <c r="D17794" s="5" t="s">
        <v>28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29</v>
      </c>
      <c r="T17794" s="5" t="s">
        <v>28</v>
      </c>
      <c r="U17794" s="5" t="s">
        <v>28</v>
      </c>
      <c r="V17794" s="5"/>
    </row>
    <row r="17795" spans="1:22" x14ac:dyDescent="0.25">
      <c r="A17795" s="5">
        <f>17788</f>
      </c>
      <c r="B17795" s="5" t="s">
        <v>17816</v>
      </c>
      <c r="C17795" s="5" t="s">
        <v>29</v>
      </c>
      <c r="D17795" s="5" t="s">
        <v>28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29</v>
      </c>
      <c r="T17795" s="5" t="s">
        <v>28</v>
      </c>
      <c r="U17795" s="5" t="s">
        <v>28</v>
      </c>
      <c r="V17795" s="5"/>
    </row>
    <row r="17796" spans="1:22" x14ac:dyDescent="0.25">
      <c r="A17796" s="5">
        <f>17789</f>
      </c>
      <c r="B17796" s="5" t="s">
        <v>17817</v>
      </c>
      <c r="C17796" s="5" t="s">
        <v>29</v>
      </c>
      <c r="D17796" s="5" t="s">
        <v>28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29</v>
      </c>
      <c r="T17796" s="5" t="s">
        <v>28</v>
      </c>
      <c r="U17796" s="5" t="s">
        <v>28</v>
      </c>
      <c r="V17796" s="5"/>
    </row>
    <row r="17797" spans="1:22" x14ac:dyDescent="0.25">
      <c r="A17797" s="5">
        <f>17790</f>
      </c>
      <c r="B17797" s="5" t="s">
        <v>17818</v>
      </c>
      <c r="C17797" s="5" t="s">
        <v>29</v>
      </c>
      <c r="D17797" s="5" t="s">
        <v>28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29</v>
      </c>
      <c r="T17797" s="5" t="s">
        <v>28</v>
      </c>
      <c r="U17797" s="5" t="s">
        <v>28</v>
      </c>
      <c r="V17797" s="5"/>
    </row>
    <row r="17798" spans="1:22" x14ac:dyDescent="0.25">
      <c r="A17798" s="5">
        <f>17791</f>
      </c>
      <c r="B17798" s="5" t="s">
        <v>17819</v>
      </c>
      <c r="C17798" s="5" t="s">
        <v>29</v>
      </c>
      <c r="D17798" s="5" t="s">
        <v>28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29</v>
      </c>
      <c r="T17798" s="5" t="s">
        <v>28</v>
      </c>
      <c r="U17798" s="5" t="s">
        <v>28</v>
      </c>
      <c r="V17798" s="5"/>
    </row>
    <row r="17799" spans="1:22" x14ac:dyDescent="0.25">
      <c r="A17799" s="5">
        <f>17792</f>
      </c>
      <c r="B17799" s="5" t="s">
        <v>17820</v>
      </c>
      <c r="C17799" s="5" t="s">
        <v>29</v>
      </c>
      <c r="D17799" s="5" t="s">
        <v>28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29</v>
      </c>
      <c r="T17799" s="5" t="s">
        <v>28</v>
      </c>
      <c r="U17799" s="5" t="s">
        <v>28</v>
      </c>
      <c r="V17799" s="5"/>
    </row>
    <row r="17800" spans="1:22" x14ac:dyDescent="0.25">
      <c r="A17800" s="5">
        <f>17793</f>
      </c>
      <c r="B17800" s="5" t="s">
        <v>17821</v>
      </c>
      <c r="C17800" s="5" t="s">
        <v>29</v>
      </c>
      <c r="D17800" s="5" t="s">
        <v>28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29</v>
      </c>
      <c r="T17800" s="5" t="s">
        <v>28</v>
      </c>
      <c r="U17800" s="5" t="s">
        <v>28</v>
      </c>
      <c r="V17800" s="5"/>
    </row>
    <row r="17801" spans="1:22" x14ac:dyDescent="0.25">
      <c r="A17801" s="5">
        <f>17794</f>
      </c>
      <c r="B17801" s="5" t="s">
        <v>17822</v>
      </c>
      <c r="C17801" s="5" t="s">
        <v>29</v>
      </c>
      <c r="D17801" s="5" t="s">
        <v>28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29</v>
      </c>
      <c r="T17801" s="5" t="s">
        <v>28</v>
      </c>
      <c r="U17801" s="5" t="s">
        <v>28</v>
      </c>
      <c r="V17801" s="5"/>
    </row>
    <row r="17802" spans="1:22" x14ac:dyDescent="0.25">
      <c r="A17802" s="5">
        <f>17795</f>
      </c>
      <c r="B17802" s="5" t="s">
        <v>17823</v>
      </c>
      <c r="C17802" s="5" t="s">
        <v>29</v>
      </c>
      <c r="D17802" s="5" t="s">
        <v>28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29</v>
      </c>
      <c r="T17802" s="5" t="s">
        <v>28</v>
      </c>
      <c r="U17802" s="5" t="s">
        <v>28</v>
      </c>
      <c r="V17802" s="5"/>
    </row>
    <row r="17803" spans="1:22" x14ac:dyDescent="0.25">
      <c r="A17803" s="5">
        <f>17796</f>
      </c>
      <c r="B17803" s="5" t="s">
        <v>17824</v>
      </c>
      <c r="C17803" s="5" t="s">
        <v>29</v>
      </c>
      <c r="D17803" s="5" t="s">
        <v>28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29</v>
      </c>
      <c r="T17803" s="5" t="s">
        <v>28</v>
      </c>
      <c r="U17803" s="5" t="s">
        <v>28</v>
      </c>
      <c r="V17803" s="5"/>
    </row>
    <row r="17804" spans="1:22" x14ac:dyDescent="0.25">
      <c r="A17804" s="5">
        <f>17797</f>
      </c>
      <c r="B17804" s="5" t="s">
        <v>17825</v>
      </c>
      <c r="C17804" s="5" t="s">
        <v>29</v>
      </c>
      <c r="D17804" s="5" t="s">
        <v>28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29</v>
      </c>
      <c r="T17804" s="5" t="s">
        <v>28</v>
      </c>
      <c r="U17804" s="5" t="s">
        <v>28</v>
      </c>
      <c r="V17804" s="5"/>
    </row>
    <row r="17805" spans="1:22" x14ac:dyDescent="0.25">
      <c r="A17805" s="5">
        <f>17798</f>
      </c>
      <c r="B17805" s="5" t="s">
        <v>17826</v>
      </c>
      <c r="C17805" s="5" t="s">
        <v>29</v>
      </c>
      <c r="D17805" s="5" t="s">
        <v>28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29</v>
      </c>
      <c r="T17805" s="5" t="s">
        <v>28</v>
      </c>
      <c r="U17805" s="5" t="s">
        <v>28</v>
      </c>
      <c r="V17805" s="5"/>
    </row>
    <row r="17806" spans="1:22" x14ac:dyDescent="0.25">
      <c r="A17806" s="5">
        <f>17799</f>
      </c>
      <c r="B17806" s="5" t="s">
        <v>17827</v>
      </c>
      <c r="C17806" s="5" t="s">
        <v>29</v>
      </c>
      <c r="D17806" s="5" t="s">
        <v>28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29</v>
      </c>
      <c r="T17806" s="5" t="s">
        <v>28</v>
      </c>
      <c r="U17806" s="5" t="s">
        <v>28</v>
      </c>
      <c r="V17806" s="5"/>
    </row>
    <row r="17807" spans="1:22" x14ac:dyDescent="0.25">
      <c r="A17807" s="5">
        <f>17800</f>
      </c>
      <c r="B17807" s="5" t="s">
        <v>17828</v>
      </c>
      <c r="C17807" s="5" t="s">
        <v>29</v>
      </c>
      <c r="D17807" s="5" t="s">
        <v>28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29</v>
      </c>
      <c r="T17807" s="5" t="s">
        <v>28</v>
      </c>
      <c r="U17807" s="5" t="s">
        <v>28</v>
      </c>
      <c r="V17807" s="5"/>
    </row>
    <row r="17808" spans="1:22" x14ac:dyDescent="0.25">
      <c r="A17808" s="5">
        <f>17801</f>
      </c>
      <c r="B17808" s="5" t="s">
        <v>17829</v>
      </c>
      <c r="C17808" s="5" t="s">
        <v>29</v>
      </c>
      <c r="D17808" s="5" t="s">
        <v>28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29</v>
      </c>
      <c r="T17808" s="5" t="s">
        <v>28</v>
      </c>
      <c r="U17808" s="5" t="s">
        <v>28</v>
      </c>
      <c r="V17808" s="5"/>
    </row>
    <row r="17809" spans="1:22" x14ac:dyDescent="0.25">
      <c r="A17809" s="5">
        <f>17802</f>
      </c>
      <c r="B17809" s="5" t="s">
        <v>17830</v>
      </c>
      <c r="C17809" s="5" t="s">
        <v>29</v>
      </c>
      <c r="D17809" s="5" t="s">
        <v>28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29</v>
      </c>
      <c r="T17809" s="5" t="s">
        <v>28</v>
      </c>
      <c r="U17809" s="5" t="s">
        <v>28</v>
      </c>
      <c r="V17809" s="5"/>
    </row>
    <row r="17810" spans="1:22" x14ac:dyDescent="0.25">
      <c r="A17810" s="5">
        <f>17803</f>
      </c>
      <c r="B17810" s="5" t="s">
        <v>17831</v>
      </c>
      <c r="C17810" s="5" t="s">
        <v>29</v>
      </c>
      <c r="D17810" s="5" t="s">
        <v>28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29</v>
      </c>
      <c r="T17810" s="5" t="s">
        <v>28</v>
      </c>
      <c r="U17810" s="5" t="s">
        <v>28</v>
      </c>
      <c r="V17810" s="5"/>
    </row>
    <row r="17811" spans="1:22" x14ac:dyDescent="0.25">
      <c r="A17811" s="5">
        <f>17804</f>
      </c>
      <c r="B17811" s="5" t="s">
        <v>17832</v>
      </c>
      <c r="C17811" s="5" t="s">
        <v>29</v>
      </c>
      <c r="D17811" s="5" t="s">
        <v>28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29</v>
      </c>
      <c r="T17811" s="5" t="s">
        <v>28</v>
      </c>
      <c r="U17811" s="5" t="s">
        <v>28</v>
      </c>
      <c r="V17811" s="5"/>
    </row>
    <row r="17812" spans="1:22" x14ac:dyDescent="0.25">
      <c r="A17812" s="5">
        <f>17805</f>
      </c>
      <c r="B17812" s="5" t="s">
        <v>17833</v>
      </c>
      <c r="C17812" s="5" t="s">
        <v>29</v>
      </c>
      <c r="D17812" s="5" t="s">
        <v>28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29</v>
      </c>
      <c r="T17812" s="5" t="s">
        <v>28</v>
      </c>
      <c r="U17812" s="5" t="s">
        <v>28</v>
      </c>
      <c r="V17812" s="5"/>
    </row>
    <row r="17813" spans="1:22" x14ac:dyDescent="0.25">
      <c r="A17813" s="5">
        <f>17806</f>
      </c>
      <c r="B17813" s="5" t="s">
        <v>17834</v>
      </c>
      <c r="C17813" s="5" t="s">
        <v>29</v>
      </c>
      <c r="D17813" s="5" t="s">
        <v>28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29</v>
      </c>
      <c r="T17813" s="5" t="s">
        <v>28</v>
      </c>
      <c r="U17813" s="5" t="s">
        <v>28</v>
      </c>
      <c r="V17813" s="5"/>
    </row>
    <row r="17814" spans="1:22" x14ac:dyDescent="0.25">
      <c r="A17814" s="5">
        <f>17807</f>
      </c>
      <c r="B17814" s="5" t="s">
        <v>17835</v>
      </c>
      <c r="C17814" s="5" t="s">
        <v>29</v>
      </c>
      <c r="D17814" s="5" t="s">
        <v>28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29</v>
      </c>
      <c r="T17814" s="5" t="s">
        <v>28</v>
      </c>
      <c r="U17814" s="5" t="s">
        <v>28</v>
      </c>
      <c r="V17814" s="5"/>
    </row>
    <row r="17815" spans="1:22" x14ac:dyDescent="0.25">
      <c r="A17815" s="5">
        <f>17808</f>
      </c>
      <c r="B17815" s="5" t="s">
        <v>17836</v>
      </c>
      <c r="C17815" s="5" t="s">
        <v>29</v>
      </c>
      <c r="D17815" s="5" t="s">
        <v>28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29</v>
      </c>
      <c r="T17815" s="5" t="s">
        <v>28</v>
      </c>
      <c r="U17815" s="5" t="s">
        <v>28</v>
      </c>
      <c r="V17815" s="5"/>
    </row>
    <row r="17816" spans="1:22" x14ac:dyDescent="0.25">
      <c r="A17816" s="5">
        <f>17809</f>
      </c>
      <c r="B17816" s="5" t="s">
        <v>17837</v>
      </c>
      <c r="C17816" s="5" t="s">
        <v>29</v>
      </c>
      <c r="D17816" s="5" t="s">
        <v>28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29</v>
      </c>
      <c r="T17816" s="5" t="s">
        <v>28</v>
      </c>
      <c r="U17816" s="5" t="s">
        <v>28</v>
      </c>
      <c r="V17816" s="5"/>
    </row>
    <row r="17817" spans="1:22" x14ac:dyDescent="0.25">
      <c r="A17817" s="5">
        <f>17810</f>
      </c>
      <c r="B17817" s="5" t="s">
        <v>17838</v>
      </c>
      <c r="C17817" s="5" t="s">
        <v>29</v>
      </c>
      <c r="D17817" s="5" t="s">
        <v>28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29</v>
      </c>
      <c r="T17817" s="5" t="s">
        <v>28</v>
      </c>
      <c r="U17817" s="5" t="s">
        <v>28</v>
      </c>
      <c r="V17817" s="5"/>
    </row>
    <row r="17818" spans="1:22" x14ac:dyDescent="0.25">
      <c r="A17818" s="5">
        <f>17811</f>
      </c>
      <c r="B17818" s="5" t="s">
        <v>17839</v>
      </c>
      <c r="C17818" s="5" t="s">
        <v>29</v>
      </c>
      <c r="D17818" s="5" t="s">
        <v>28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29</v>
      </c>
      <c r="T17818" s="5" t="s">
        <v>28</v>
      </c>
      <c r="U17818" s="5" t="s">
        <v>28</v>
      </c>
      <c r="V17818" s="5"/>
    </row>
    <row r="17819" spans="1:22" x14ac:dyDescent="0.25">
      <c r="A17819" s="5">
        <f>17812</f>
      </c>
      <c r="B17819" s="5" t="s">
        <v>17840</v>
      </c>
      <c r="C17819" s="5" t="s">
        <v>29</v>
      </c>
      <c r="D17819" s="5" t="s">
        <v>28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29</v>
      </c>
      <c r="T17819" s="5" t="s">
        <v>28</v>
      </c>
      <c r="U17819" s="5" t="s">
        <v>28</v>
      </c>
      <c r="V17819" s="5"/>
    </row>
    <row r="17820" spans="1:22" x14ac:dyDescent="0.25">
      <c r="A17820" s="5">
        <f>17813</f>
      </c>
      <c r="B17820" s="5" t="s">
        <v>17841</v>
      </c>
      <c r="C17820" s="5" t="s">
        <v>29</v>
      </c>
      <c r="D17820" s="5" t="s">
        <v>28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29</v>
      </c>
      <c r="T17820" s="5" t="s">
        <v>28</v>
      </c>
      <c r="U17820" s="5" t="s">
        <v>28</v>
      </c>
      <c r="V17820" s="5"/>
    </row>
    <row r="17821" spans="1:22" x14ac:dyDescent="0.25">
      <c r="A17821" s="5">
        <f>17814</f>
      </c>
      <c r="B17821" s="5" t="s">
        <v>17842</v>
      </c>
      <c r="C17821" s="5" t="s">
        <v>29</v>
      </c>
      <c r="D17821" s="5" t="s">
        <v>28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29</v>
      </c>
      <c r="T17821" s="5" t="s">
        <v>28</v>
      </c>
      <c r="U17821" s="5" t="s">
        <v>28</v>
      </c>
      <c r="V17821" s="5"/>
    </row>
    <row r="17822" spans="1:22" x14ac:dyDescent="0.25">
      <c r="A17822" s="5">
        <f>17815</f>
      </c>
      <c r="B17822" s="5" t="s">
        <v>17843</v>
      </c>
      <c r="C17822" s="5" t="s">
        <v>29</v>
      </c>
      <c r="D17822" s="5" t="s">
        <v>28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29</v>
      </c>
      <c r="T17822" s="5" t="s">
        <v>28</v>
      </c>
      <c r="U17822" s="5" t="s">
        <v>28</v>
      </c>
      <c r="V17822" s="5"/>
    </row>
    <row r="17823" spans="1:22" x14ac:dyDescent="0.25">
      <c r="A17823" s="5">
        <f>17816</f>
      </c>
      <c r="B17823" s="5" t="s">
        <v>17844</v>
      </c>
      <c r="C17823" s="5" t="s">
        <v>29</v>
      </c>
      <c r="D17823" s="5" t="s">
        <v>28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29</v>
      </c>
      <c r="T17823" s="5" t="s">
        <v>28</v>
      </c>
      <c r="U17823" s="5" t="s">
        <v>28</v>
      </c>
      <c r="V17823" s="5"/>
    </row>
    <row r="17824" spans="1:22" x14ac:dyDescent="0.25">
      <c r="A17824" s="5">
        <f>17817</f>
      </c>
      <c r="B17824" s="5" t="s">
        <v>17845</v>
      </c>
      <c r="C17824" s="5" t="s">
        <v>29</v>
      </c>
      <c r="D17824" s="5" t="s">
        <v>28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29</v>
      </c>
      <c r="T17824" s="5" t="s">
        <v>28</v>
      </c>
      <c r="U17824" s="5" t="s">
        <v>28</v>
      </c>
      <c r="V17824" s="5"/>
    </row>
    <row r="17825" spans="1:22" x14ac:dyDescent="0.25">
      <c r="A17825" s="5">
        <f>17818</f>
      </c>
      <c r="B17825" s="5" t="s">
        <v>17846</v>
      </c>
      <c r="C17825" s="5" t="s">
        <v>29</v>
      </c>
      <c r="D17825" s="5" t="s">
        <v>28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29</v>
      </c>
      <c r="T17825" s="5" t="s">
        <v>28</v>
      </c>
      <c r="U17825" s="5" t="s">
        <v>28</v>
      </c>
      <c r="V17825" s="5"/>
    </row>
    <row r="17826" spans="1:22" x14ac:dyDescent="0.25">
      <c r="A17826" s="5">
        <f>17819</f>
      </c>
      <c r="B17826" s="5" t="s">
        <v>17847</v>
      </c>
      <c r="C17826" s="5" t="s">
        <v>29</v>
      </c>
      <c r="D17826" s="5" t="s">
        <v>28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29</v>
      </c>
      <c r="T17826" s="5" t="s">
        <v>28</v>
      </c>
      <c r="U17826" s="5" t="s">
        <v>28</v>
      </c>
      <c r="V17826" s="5"/>
    </row>
    <row r="17827" spans="1:22" x14ac:dyDescent="0.25">
      <c r="A17827" s="5">
        <f>17820</f>
      </c>
      <c r="B17827" s="5" t="s">
        <v>17848</v>
      </c>
      <c r="C17827" s="5" t="s">
        <v>29</v>
      </c>
      <c r="D17827" s="5" t="s">
        <v>28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29</v>
      </c>
      <c r="T17827" s="5" t="s">
        <v>28</v>
      </c>
      <c r="U17827" s="5" t="s">
        <v>28</v>
      </c>
      <c r="V17827" s="5"/>
    </row>
    <row r="17828" spans="1:22" x14ac:dyDescent="0.25">
      <c r="A17828" s="5">
        <f>17821</f>
      </c>
      <c r="B17828" s="5" t="s">
        <v>17849</v>
      </c>
      <c r="C17828" s="5" t="s">
        <v>29</v>
      </c>
      <c r="D17828" s="5" t="s">
        <v>28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29</v>
      </c>
      <c r="T17828" s="5" t="s">
        <v>28</v>
      </c>
      <c r="U17828" s="5" t="s">
        <v>28</v>
      </c>
      <c r="V17828" s="5"/>
    </row>
    <row r="17829" spans="1:22" x14ac:dyDescent="0.25">
      <c r="A17829" s="5">
        <f>17822</f>
      </c>
      <c r="B17829" s="5" t="s">
        <v>17850</v>
      </c>
      <c r="C17829" s="5" t="s">
        <v>29</v>
      </c>
      <c r="D17829" s="5" t="s">
        <v>28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29</v>
      </c>
      <c r="T17829" s="5" t="s">
        <v>28</v>
      </c>
      <c r="U17829" s="5" t="s">
        <v>28</v>
      </c>
      <c r="V17829" s="5"/>
    </row>
    <row r="17830" spans="1:22" x14ac:dyDescent="0.25">
      <c r="A17830" s="5">
        <f>17823</f>
      </c>
      <c r="B17830" s="5" t="s">
        <v>17851</v>
      </c>
      <c r="C17830" s="5" t="s">
        <v>29</v>
      </c>
      <c r="D17830" s="5" t="s">
        <v>28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29</v>
      </c>
      <c r="T17830" s="5" t="s">
        <v>28</v>
      </c>
      <c r="U17830" s="5" t="s">
        <v>28</v>
      </c>
      <c r="V17830" s="5"/>
    </row>
    <row r="17831" spans="1:22" x14ac:dyDescent="0.25">
      <c r="A17831" s="5">
        <f>17824</f>
      </c>
      <c r="B17831" s="5" t="s">
        <v>17852</v>
      </c>
      <c r="C17831" s="5" t="s">
        <v>29</v>
      </c>
      <c r="D17831" s="5" t="s">
        <v>28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29</v>
      </c>
      <c r="T17831" s="5" t="s">
        <v>28</v>
      </c>
      <c r="U17831" s="5" t="s">
        <v>28</v>
      </c>
      <c r="V17831" s="5"/>
    </row>
    <row r="17832" spans="1:22" x14ac:dyDescent="0.25">
      <c r="A17832" s="5">
        <f>17825</f>
      </c>
      <c r="B17832" s="5" t="s">
        <v>17853</v>
      </c>
      <c r="C17832" s="5" t="s">
        <v>29</v>
      </c>
      <c r="D17832" s="5" t="s">
        <v>28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29</v>
      </c>
      <c r="T17832" s="5" t="s">
        <v>28</v>
      </c>
      <c r="U17832" s="5" t="s">
        <v>28</v>
      </c>
      <c r="V17832" s="5"/>
    </row>
    <row r="17833" spans="1:22" x14ac:dyDescent="0.25">
      <c r="A17833" s="5">
        <f>17826</f>
      </c>
      <c r="B17833" s="5" t="s">
        <v>17854</v>
      </c>
      <c r="C17833" s="5" t="s">
        <v>29</v>
      </c>
      <c r="D17833" s="5" t="s">
        <v>28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29</v>
      </c>
      <c r="T17833" s="5" t="s">
        <v>28</v>
      </c>
      <c r="U17833" s="5" t="s">
        <v>28</v>
      </c>
      <c r="V17833" s="5"/>
    </row>
    <row r="17834" spans="1:22" x14ac:dyDescent="0.25">
      <c r="A17834" s="5">
        <f>17827</f>
      </c>
      <c r="B17834" s="5" t="s">
        <v>17855</v>
      </c>
      <c r="C17834" s="5" t="s">
        <v>29</v>
      </c>
      <c r="D17834" s="5" t="s">
        <v>28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29</v>
      </c>
      <c r="T17834" s="5" t="s">
        <v>28</v>
      </c>
      <c r="U17834" s="5" t="s">
        <v>28</v>
      </c>
      <c r="V17834" s="5"/>
    </row>
    <row r="17835" spans="1:22" x14ac:dyDescent="0.25">
      <c r="A17835" s="5">
        <f>17828</f>
      </c>
      <c r="B17835" s="5" t="s">
        <v>17856</v>
      </c>
      <c r="C17835" s="5" t="s">
        <v>29</v>
      </c>
      <c r="D17835" s="5" t="s">
        <v>28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29</v>
      </c>
      <c r="T17835" s="5" t="s">
        <v>28</v>
      </c>
      <c r="U17835" s="5" t="s">
        <v>28</v>
      </c>
      <c r="V17835" s="5"/>
    </row>
    <row r="17836" spans="1:22" x14ac:dyDescent="0.25">
      <c r="A17836" s="5">
        <f>17829</f>
      </c>
      <c r="B17836" s="5" t="s">
        <v>17857</v>
      </c>
      <c r="C17836" s="5" t="s">
        <v>29</v>
      </c>
      <c r="D17836" s="5" t="s">
        <v>28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29</v>
      </c>
      <c r="T17836" s="5" t="s">
        <v>28</v>
      </c>
      <c r="U17836" s="5" t="s">
        <v>28</v>
      </c>
      <c r="V17836" s="5"/>
    </row>
    <row r="17837" spans="1:22" x14ac:dyDescent="0.25">
      <c r="A17837" s="5">
        <f>17830</f>
      </c>
      <c r="B17837" s="5" t="s">
        <v>17858</v>
      </c>
      <c r="C17837" s="5" t="s">
        <v>29</v>
      </c>
      <c r="D17837" s="5" t="s">
        <v>28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29</v>
      </c>
      <c r="T17837" s="5" t="s">
        <v>28</v>
      </c>
      <c r="U17837" s="5" t="s">
        <v>28</v>
      </c>
      <c r="V17837" s="5"/>
    </row>
    <row r="17838" spans="1:22" x14ac:dyDescent="0.25">
      <c r="A17838" s="5">
        <f>17831</f>
      </c>
      <c r="B17838" s="5" t="s">
        <v>17859</v>
      </c>
      <c r="C17838" s="5" t="s">
        <v>29</v>
      </c>
      <c r="D17838" s="5" t="s">
        <v>28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29</v>
      </c>
      <c r="T17838" s="5" t="s">
        <v>28</v>
      </c>
      <c r="U17838" s="5" t="s">
        <v>28</v>
      </c>
      <c r="V17838" s="5"/>
    </row>
    <row r="17839" spans="1:22" x14ac:dyDescent="0.25">
      <c r="A17839" s="5">
        <f>17832</f>
      </c>
      <c r="B17839" s="5" t="s">
        <v>17860</v>
      </c>
      <c r="C17839" s="5" t="s">
        <v>29</v>
      </c>
      <c r="D17839" s="5" t="s">
        <v>28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29</v>
      </c>
      <c r="T17839" s="5" t="s">
        <v>28</v>
      </c>
      <c r="U17839" s="5" t="s">
        <v>28</v>
      </c>
      <c r="V17839" s="5"/>
    </row>
    <row r="17840" spans="1:22" x14ac:dyDescent="0.25">
      <c r="A17840" s="5">
        <f>17833</f>
      </c>
      <c r="B17840" s="5" t="s">
        <v>17861</v>
      </c>
      <c r="C17840" s="5" t="s">
        <v>29</v>
      </c>
      <c r="D17840" s="5" t="s">
        <v>28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29</v>
      </c>
      <c r="T17840" s="5" t="s">
        <v>28</v>
      </c>
      <c r="U17840" s="5" t="s">
        <v>28</v>
      </c>
      <c r="V17840" s="5"/>
    </row>
    <row r="17841" spans="1:22" x14ac:dyDescent="0.25">
      <c r="A17841" s="5">
        <f>17834</f>
      </c>
      <c r="B17841" s="5" t="s">
        <v>17862</v>
      </c>
      <c r="C17841" s="5" t="s">
        <v>29</v>
      </c>
      <c r="D17841" s="5" t="s">
        <v>28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29</v>
      </c>
      <c r="T17841" s="5" t="s">
        <v>28</v>
      </c>
      <c r="U17841" s="5" t="s">
        <v>28</v>
      </c>
      <c r="V17841" s="5"/>
    </row>
    <row r="17842" spans="1:22" x14ac:dyDescent="0.25">
      <c r="A17842" s="5">
        <f>17835</f>
      </c>
      <c r="B17842" s="5" t="s">
        <v>17863</v>
      </c>
      <c r="C17842" s="5" t="s">
        <v>29</v>
      </c>
      <c r="D17842" s="5" t="s">
        <v>28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29</v>
      </c>
      <c r="T17842" s="5" t="s">
        <v>28</v>
      </c>
      <c r="U17842" s="5" t="s">
        <v>28</v>
      </c>
      <c r="V17842" s="5"/>
    </row>
    <row r="17843" spans="1:22" x14ac:dyDescent="0.25">
      <c r="A17843" s="5">
        <f>17836</f>
      </c>
      <c r="B17843" s="5" t="s">
        <v>17864</v>
      </c>
      <c r="C17843" s="5" t="s">
        <v>29</v>
      </c>
      <c r="D17843" s="5" t="s">
        <v>28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29</v>
      </c>
      <c r="T17843" s="5" t="s">
        <v>28</v>
      </c>
      <c r="U17843" s="5" t="s">
        <v>28</v>
      </c>
      <c r="V17843" s="5"/>
    </row>
    <row r="17844" spans="1:22" x14ac:dyDescent="0.25">
      <c r="A17844" s="5">
        <f>17837</f>
      </c>
      <c r="B17844" s="5" t="s">
        <v>17865</v>
      </c>
      <c r="C17844" s="5" t="s">
        <v>29</v>
      </c>
      <c r="D17844" s="5" t="s">
        <v>28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29</v>
      </c>
      <c r="T17844" s="5" t="s">
        <v>28</v>
      </c>
      <c r="U17844" s="5" t="s">
        <v>28</v>
      </c>
      <c r="V17844" s="5"/>
    </row>
    <row r="17845" spans="1:22" x14ac:dyDescent="0.25">
      <c r="A17845" s="5">
        <f>17838</f>
      </c>
      <c r="B17845" s="5" t="s">
        <v>17866</v>
      </c>
      <c r="C17845" s="5" t="s">
        <v>29</v>
      </c>
      <c r="D17845" s="5" t="s">
        <v>28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29</v>
      </c>
      <c r="T17845" s="5" t="s">
        <v>28</v>
      </c>
      <c r="U17845" s="5" t="s">
        <v>28</v>
      </c>
      <c r="V17845" s="5"/>
    </row>
    <row r="17846" spans="1:22" x14ac:dyDescent="0.25">
      <c r="A17846" s="5">
        <f>17839</f>
      </c>
      <c r="B17846" s="5" t="s">
        <v>17867</v>
      </c>
      <c r="C17846" s="5" t="s">
        <v>29</v>
      </c>
      <c r="D17846" s="5" t="s">
        <v>28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29</v>
      </c>
      <c r="T17846" s="5" t="s">
        <v>28</v>
      </c>
      <c r="U17846" s="5" t="s">
        <v>28</v>
      </c>
      <c r="V17846" s="5"/>
    </row>
    <row r="17847" spans="1:22" x14ac:dyDescent="0.25">
      <c r="A17847" s="5">
        <f>17840</f>
      </c>
      <c r="B17847" s="5" t="s">
        <v>17868</v>
      </c>
      <c r="C17847" s="5" t="s">
        <v>29</v>
      </c>
      <c r="D17847" s="5" t="s">
        <v>28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29</v>
      </c>
      <c r="T17847" s="5" t="s">
        <v>28</v>
      </c>
      <c r="U17847" s="5" t="s">
        <v>28</v>
      </c>
      <c r="V17847" s="5"/>
    </row>
    <row r="17848" spans="1:22" x14ac:dyDescent="0.25">
      <c r="A17848" s="5">
        <f>17841</f>
      </c>
      <c r="B17848" s="5" t="s">
        <v>17869</v>
      </c>
      <c r="C17848" s="5" t="s">
        <v>29</v>
      </c>
      <c r="D17848" s="5" t="s">
        <v>28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29</v>
      </c>
      <c r="T17848" s="5" t="s">
        <v>28</v>
      </c>
      <c r="U17848" s="5" t="s">
        <v>28</v>
      </c>
      <c r="V17848" s="5"/>
    </row>
    <row r="17849" spans="1:22" x14ac:dyDescent="0.25">
      <c r="A17849" s="5">
        <f>17842</f>
      </c>
      <c r="B17849" s="5" t="s">
        <v>17870</v>
      </c>
      <c r="C17849" s="5" t="s">
        <v>29</v>
      </c>
      <c r="D17849" s="5" t="s">
        <v>28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29</v>
      </c>
      <c r="T17849" s="5" t="s">
        <v>28</v>
      </c>
      <c r="U17849" s="5" t="s">
        <v>28</v>
      </c>
      <c r="V17849" s="5"/>
    </row>
    <row r="17850" spans="1:22" x14ac:dyDescent="0.25">
      <c r="A17850" s="5">
        <f>17843</f>
      </c>
      <c r="B17850" s="5" t="s">
        <v>17871</v>
      </c>
      <c r="C17850" s="5" t="s">
        <v>29</v>
      </c>
      <c r="D17850" s="5" t="s">
        <v>28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29</v>
      </c>
      <c r="T17850" s="5" t="s">
        <v>28</v>
      </c>
      <c r="U17850" s="5" t="s">
        <v>28</v>
      </c>
      <c r="V17850" s="5"/>
    </row>
    <row r="17851" spans="1:22" x14ac:dyDescent="0.25">
      <c r="A17851" s="5">
        <f>17844</f>
      </c>
      <c r="B17851" s="5" t="s">
        <v>17872</v>
      </c>
      <c r="C17851" s="5" t="s">
        <v>29</v>
      </c>
      <c r="D17851" s="5" t="s">
        <v>28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29</v>
      </c>
      <c r="T17851" s="5" t="s">
        <v>28</v>
      </c>
      <c r="U17851" s="5" t="s">
        <v>28</v>
      </c>
      <c r="V17851" s="5"/>
    </row>
    <row r="17852" spans="1:22" x14ac:dyDescent="0.25">
      <c r="A17852" s="5">
        <f>17845</f>
      </c>
      <c r="B17852" s="5" t="s">
        <v>17873</v>
      </c>
      <c r="C17852" s="5" t="s">
        <v>29</v>
      </c>
      <c r="D17852" s="5" t="s">
        <v>28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29</v>
      </c>
      <c r="T17852" s="5" t="s">
        <v>28</v>
      </c>
      <c r="U17852" s="5" t="s">
        <v>28</v>
      </c>
      <c r="V17852" s="5"/>
    </row>
    <row r="17853" spans="1:22" x14ac:dyDescent="0.25">
      <c r="A17853" s="5">
        <f>17846</f>
      </c>
      <c r="B17853" s="5" t="s">
        <v>17874</v>
      </c>
      <c r="C17853" s="5" t="s">
        <v>29</v>
      </c>
      <c r="D17853" s="5" t="s">
        <v>28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29</v>
      </c>
      <c r="T17853" s="5" t="s">
        <v>28</v>
      </c>
      <c r="U17853" s="5" t="s">
        <v>28</v>
      </c>
      <c r="V17853" s="5"/>
    </row>
    <row r="17854" spans="1:22" x14ac:dyDescent="0.25">
      <c r="A17854" s="5">
        <f>17847</f>
      </c>
      <c r="B17854" s="5" t="s">
        <v>17875</v>
      </c>
      <c r="C17854" s="5" t="s">
        <v>29</v>
      </c>
      <c r="D17854" s="5" t="s">
        <v>28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29</v>
      </c>
      <c r="T17854" s="5" t="s">
        <v>28</v>
      </c>
      <c r="U17854" s="5" t="s">
        <v>28</v>
      </c>
      <c r="V17854" s="5"/>
    </row>
    <row r="17855" spans="1:22" x14ac:dyDescent="0.25">
      <c r="A17855" s="5">
        <f>17848</f>
      </c>
      <c r="B17855" s="5" t="s">
        <v>17876</v>
      </c>
      <c r="C17855" s="5" t="s">
        <v>29</v>
      </c>
      <c r="D17855" s="5" t="s">
        <v>28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29</v>
      </c>
      <c r="T17855" s="5" t="s">
        <v>28</v>
      </c>
      <c r="U17855" s="5" t="s">
        <v>28</v>
      </c>
      <c r="V17855" s="5"/>
    </row>
    <row r="17856" spans="1:22" x14ac:dyDescent="0.25">
      <c r="A17856" s="5">
        <f>17849</f>
      </c>
      <c r="B17856" s="5" t="s">
        <v>17877</v>
      </c>
      <c r="C17856" s="5" t="s">
        <v>29</v>
      </c>
      <c r="D17856" s="5" t="s">
        <v>28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29</v>
      </c>
      <c r="T17856" s="5" t="s">
        <v>28</v>
      </c>
      <c r="U17856" s="5" t="s">
        <v>28</v>
      </c>
      <c r="V17856" s="5"/>
    </row>
    <row r="17857" spans="1:22" x14ac:dyDescent="0.25">
      <c r="A17857" s="5">
        <f>17850</f>
      </c>
      <c r="B17857" s="5" t="s">
        <v>17878</v>
      </c>
      <c r="C17857" s="5" t="s">
        <v>29</v>
      </c>
      <c r="D17857" s="5" t="s">
        <v>28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29</v>
      </c>
      <c r="T17857" s="5" t="s">
        <v>28</v>
      </c>
      <c r="U17857" s="5" t="s">
        <v>28</v>
      </c>
      <c r="V17857" s="5"/>
    </row>
    <row r="17858" spans="1:22" x14ac:dyDescent="0.25">
      <c r="A17858" s="5">
        <f>17851</f>
      </c>
      <c r="B17858" s="5" t="s">
        <v>17879</v>
      </c>
      <c r="C17858" s="5" t="s">
        <v>29</v>
      </c>
      <c r="D17858" s="5" t="s">
        <v>28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29</v>
      </c>
      <c r="T17858" s="5" t="s">
        <v>28</v>
      </c>
      <c r="U17858" s="5" t="s">
        <v>28</v>
      </c>
      <c r="V17858" s="5"/>
    </row>
    <row r="17859" spans="1:22" x14ac:dyDescent="0.25">
      <c r="A17859" s="5">
        <f>17852</f>
      </c>
      <c r="B17859" s="5" t="s">
        <v>17880</v>
      </c>
      <c r="C17859" s="5" t="s">
        <v>29</v>
      </c>
      <c r="D17859" s="5" t="s">
        <v>28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29</v>
      </c>
      <c r="T17859" s="5" t="s">
        <v>28</v>
      </c>
      <c r="U17859" s="5" t="s">
        <v>28</v>
      </c>
      <c r="V17859" s="5"/>
    </row>
    <row r="17860" spans="1:22" x14ac:dyDescent="0.25">
      <c r="A17860" s="5">
        <f>17853</f>
      </c>
      <c r="B17860" s="5" t="s">
        <v>17881</v>
      </c>
      <c r="C17860" s="5" t="s">
        <v>29</v>
      </c>
      <c r="D17860" s="5" t="s">
        <v>28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29</v>
      </c>
      <c r="T17860" s="5" t="s">
        <v>28</v>
      </c>
      <c r="U17860" s="5" t="s">
        <v>28</v>
      </c>
      <c r="V17860" s="5"/>
    </row>
    <row r="17861" spans="1:22" x14ac:dyDescent="0.25">
      <c r="A17861" s="5">
        <f>17854</f>
      </c>
      <c r="B17861" s="5" t="s">
        <v>17882</v>
      </c>
      <c r="C17861" s="5" t="s">
        <v>29</v>
      </c>
      <c r="D17861" s="5" t="s">
        <v>28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29</v>
      </c>
      <c r="T17861" s="5" t="s">
        <v>28</v>
      </c>
      <c r="U17861" s="5" t="s">
        <v>28</v>
      </c>
      <c r="V17861" s="5"/>
    </row>
    <row r="17862" spans="1:22" x14ac:dyDescent="0.25">
      <c r="A17862" s="5">
        <f>17855</f>
      </c>
      <c r="B17862" s="5" t="s">
        <v>17883</v>
      </c>
      <c r="C17862" s="5" t="s">
        <v>29</v>
      </c>
      <c r="D17862" s="5" t="s">
        <v>28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29</v>
      </c>
      <c r="T17862" s="5" t="s">
        <v>28</v>
      </c>
      <c r="U17862" s="5" t="s">
        <v>28</v>
      </c>
      <c r="V17862" s="5"/>
    </row>
    <row r="17863" spans="1:22" x14ac:dyDescent="0.25">
      <c r="A17863" s="5">
        <f>17856</f>
      </c>
      <c r="B17863" s="5" t="s">
        <v>17884</v>
      </c>
      <c r="C17863" s="5" t="s">
        <v>29</v>
      </c>
      <c r="D17863" s="5" t="s">
        <v>28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29</v>
      </c>
      <c r="T17863" s="5" t="s">
        <v>28</v>
      </c>
      <c r="U17863" s="5" t="s">
        <v>28</v>
      </c>
      <c r="V17863" s="5"/>
    </row>
    <row r="17864" spans="1:22" x14ac:dyDescent="0.25">
      <c r="A17864" s="5">
        <f>17857</f>
      </c>
      <c r="B17864" s="5" t="s">
        <v>17885</v>
      </c>
      <c r="C17864" s="5" t="s">
        <v>29</v>
      </c>
      <c r="D17864" s="5" t="s">
        <v>28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29</v>
      </c>
      <c r="T17864" s="5" t="s">
        <v>28</v>
      </c>
      <c r="U17864" s="5" t="s">
        <v>28</v>
      </c>
      <c r="V17864" s="5"/>
    </row>
    <row r="17865" spans="1:22" x14ac:dyDescent="0.25">
      <c r="A17865" s="5">
        <f>17858</f>
      </c>
      <c r="B17865" s="5" t="s">
        <v>17886</v>
      </c>
      <c r="C17865" s="5" t="s">
        <v>29</v>
      </c>
      <c r="D17865" s="5" t="s">
        <v>28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29</v>
      </c>
      <c r="T17865" s="5" t="s">
        <v>28</v>
      </c>
      <c r="U17865" s="5" t="s">
        <v>28</v>
      </c>
      <c r="V17865" s="5"/>
    </row>
    <row r="17866" spans="1:22" x14ac:dyDescent="0.25">
      <c r="A17866" s="5">
        <f>17859</f>
      </c>
      <c r="B17866" s="5" t="s">
        <v>17887</v>
      </c>
      <c r="C17866" s="5" t="s">
        <v>29</v>
      </c>
      <c r="D17866" s="5" t="s">
        <v>28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29</v>
      </c>
      <c r="T17866" s="5" t="s">
        <v>28</v>
      </c>
      <c r="U17866" s="5" t="s">
        <v>28</v>
      </c>
      <c r="V17866" s="5"/>
    </row>
    <row r="17867" spans="1:22" x14ac:dyDescent="0.25">
      <c r="A17867" s="5">
        <f>17860</f>
      </c>
      <c r="B17867" s="5" t="s">
        <v>17888</v>
      </c>
      <c r="C17867" s="5" t="s">
        <v>29</v>
      </c>
      <c r="D17867" s="5" t="s">
        <v>28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29</v>
      </c>
      <c r="T17867" s="5" t="s">
        <v>28</v>
      </c>
      <c r="U17867" s="5" t="s">
        <v>28</v>
      </c>
      <c r="V17867" s="5"/>
    </row>
    <row r="17868" spans="1:22" x14ac:dyDescent="0.25">
      <c r="A17868" s="5">
        <f>17861</f>
      </c>
      <c r="B17868" s="5" t="s">
        <v>17889</v>
      </c>
      <c r="C17868" s="5" t="s">
        <v>29</v>
      </c>
      <c r="D17868" s="5" t="s">
        <v>28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29</v>
      </c>
      <c r="T17868" s="5" t="s">
        <v>28</v>
      </c>
      <c r="U17868" s="5" t="s">
        <v>28</v>
      </c>
      <c r="V17868" s="5"/>
    </row>
    <row r="17869" spans="1:22" x14ac:dyDescent="0.25">
      <c r="A17869" s="5">
        <f>17862</f>
      </c>
      <c r="B17869" s="5" t="s">
        <v>17890</v>
      </c>
      <c r="C17869" s="5" t="s">
        <v>29</v>
      </c>
      <c r="D17869" s="5" t="s">
        <v>28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29</v>
      </c>
      <c r="T17869" s="5" t="s">
        <v>28</v>
      </c>
      <c r="U17869" s="5" t="s">
        <v>28</v>
      </c>
      <c r="V17869" s="5"/>
    </row>
    <row r="17870" spans="1:22" x14ac:dyDescent="0.25">
      <c r="A17870" s="5">
        <f>17863</f>
      </c>
      <c r="B17870" s="5" t="s">
        <v>17891</v>
      </c>
      <c r="C17870" s="5" t="s">
        <v>29</v>
      </c>
      <c r="D17870" s="5" t="s">
        <v>28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29</v>
      </c>
      <c r="T17870" s="5" t="s">
        <v>28</v>
      </c>
      <c r="U17870" s="5" t="s">
        <v>28</v>
      </c>
      <c r="V17870" s="5"/>
    </row>
    <row r="17871" spans="1:22" x14ac:dyDescent="0.25">
      <c r="A17871" s="5">
        <f>17864</f>
      </c>
      <c r="B17871" s="5" t="s">
        <v>17892</v>
      </c>
      <c r="C17871" s="5" t="s">
        <v>29</v>
      </c>
      <c r="D17871" s="5" t="s">
        <v>28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29</v>
      </c>
      <c r="T17871" s="5" t="s">
        <v>28</v>
      </c>
      <c r="U17871" s="5" t="s">
        <v>28</v>
      </c>
      <c r="V17871" s="5"/>
    </row>
    <row r="17872" spans="1:22" x14ac:dyDescent="0.25">
      <c r="A17872" s="5">
        <f>17865</f>
      </c>
      <c r="B17872" s="5" t="s">
        <v>17893</v>
      </c>
      <c r="C17872" s="5" t="s">
        <v>29</v>
      </c>
      <c r="D17872" s="5" t="s">
        <v>28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29</v>
      </c>
      <c r="T17872" s="5" t="s">
        <v>28</v>
      </c>
      <c r="U17872" s="5" t="s">
        <v>28</v>
      </c>
      <c r="V17872" s="5"/>
    </row>
    <row r="17873" spans="1:22" x14ac:dyDescent="0.25">
      <c r="A17873" s="5">
        <f>17866</f>
      </c>
      <c r="B17873" s="5" t="s">
        <v>17894</v>
      </c>
      <c r="C17873" s="5" t="s">
        <v>29</v>
      </c>
      <c r="D17873" s="5" t="s">
        <v>28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29</v>
      </c>
      <c r="T17873" s="5" t="s">
        <v>28</v>
      </c>
      <c r="U17873" s="5" t="s">
        <v>28</v>
      </c>
      <c r="V17873" s="5"/>
    </row>
    <row r="17874" spans="1:22" x14ac:dyDescent="0.25">
      <c r="A17874" s="5">
        <f>17867</f>
      </c>
      <c r="B17874" s="5" t="s">
        <v>17895</v>
      </c>
      <c r="C17874" s="5" t="s">
        <v>29</v>
      </c>
      <c r="D17874" s="5" t="s">
        <v>28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29</v>
      </c>
      <c r="T17874" s="5" t="s">
        <v>28</v>
      </c>
      <c r="U17874" s="5" t="s">
        <v>28</v>
      </c>
      <c r="V17874" s="5"/>
    </row>
    <row r="17875" spans="1:22" x14ac:dyDescent="0.25">
      <c r="A17875" s="5">
        <f>17868</f>
      </c>
      <c r="B17875" s="5" t="s">
        <v>17896</v>
      </c>
      <c r="C17875" s="5" t="s">
        <v>29</v>
      </c>
      <c r="D17875" s="5" t="s">
        <v>28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29</v>
      </c>
      <c r="T17875" s="5" t="s">
        <v>28</v>
      </c>
      <c r="U17875" s="5" t="s">
        <v>28</v>
      </c>
      <c r="V17875" s="5"/>
    </row>
    <row r="17876" spans="1:22" x14ac:dyDescent="0.25">
      <c r="A17876" s="5">
        <f>17869</f>
      </c>
      <c r="B17876" s="5" t="s">
        <v>17897</v>
      </c>
      <c r="C17876" s="5" t="s">
        <v>29</v>
      </c>
      <c r="D17876" s="5" t="s">
        <v>28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29</v>
      </c>
      <c r="T17876" s="5" t="s">
        <v>28</v>
      </c>
      <c r="U17876" s="5" t="s">
        <v>28</v>
      </c>
      <c r="V17876" s="5"/>
    </row>
    <row r="17877" spans="1:22" x14ac:dyDescent="0.25">
      <c r="A17877" s="5">
        <f>17870</f>
      </c>
      <c r="B17877" s="5" t="s">
        <v>17898</v>
      </c>
      <c r="C17877" s="5" t="s">
        <v>29</v>
      </c>
      <c r="D17877" s="5" t="s">
        <v>28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29</v>
      </c>
      <c r="T17877" s="5" t="s">
        <v>28</v>
      </c>
      <c r="U17877" s="5" t="s">
        <v>28</v>
      </c>
      <c r="V17877" s="5"/>
    </row>
    <row r="17878" spans="1:22" x14ac:dyDescent="0.25">
      <c r="A17878" s="5">
        <f>17871</f>
      </c>
      <c r="B17878" s="5" t="s">
        <v>17899</v>
      </c>
      <c r="C17878" s="5" t="s">
        <v>29</v>
      </c>
      <c r="D17878" s="5" t="s">
        <v>28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29</v>
      </c>
      <c r="T17878" s="5" t="s">
        <v>28</v>
      </c>
      <c r="U17878" s="5" t="s">
        <v>28</v>
      </c>
      <c r="V17878" s="5"/>
    </row>
    <row r="17879" spans="1:22" x14ac:dyDescent="0.25">
      <c r="A17879" s="5">
        <f>17872</f>
      </c>
      <c r="B17879" s="5" t="s">
        <v>17900</v>
      </c>
      <c r="C17879" s="5" t="s">
        <v>29</v>
      </c>
      <c r="D17879" s="5" t="s">
        <v>28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29</v>
      </c>
      <c r="T17879" s="5" t="s">
        <v>28</v>
      </c>
      <c r="U17879" s="5" t="s">
        <v>28</v>
      </c>
      <c r="V17879" s="5"/>
    </row>
    <row r="17880" spans="1:22" x14ac:dyDescent="0.25">
      <c r="A17880" s="5">
        <f>17873</f>
      </c>
      <c r="B17880" s="5" t="s">
        <v>17901</v>
      </c>
      <c r="C17880" s="5" t="s">
        <v>29</v>
      </c>
      <c r="D17880" s="5" t="s">
        <v>28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29</v>
      </c>
      <c r="T17880" s="5" t="s">
        <v>28</v>
      </c>
      <c r="U17880" s="5" t="s">
        <v>28</v>
      </c>
      <c r="V17880" s="5"/>
    </row>
    <row r="17881" spans="1:22" x14ac:dyDescent="0.25">
      <c r="A17881" s="5">
        <f>17874</f>
      </c>
      <c r="B17881" s="5" t="s">
        <v>17902</v>
      </c>
      <c r="C17881" s="5" t="s">
        <v>29</v>
      </c>
      <c r="D17881" s="5" t="s">
        <v>28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29</v>
      </c>
      <c r="T17881" s="5" t="s">
        <v>28</v>
      </c>
      <c r="U17881" s="5" t="s">
        <v>28</v>
      </c>
      <c r="V17881" s="5"/>
    </row>
    <row r="17882" spans="1:22" x14ac:dyDescent="0.25">
      <c r="A17882" s="5">
        <f>17875</f>
      </c>
      <c r="B17882" s="5" t="s">
        <v>17903</v>
      </c>
      <c r="C17882" s="5" t="s">
        <v>29</v>
      </c>
      <c r="D17882" s="5" t="s">
        <v>28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29</v>
      </c>
      <c r="T17882" s="5" t="s">
        <v>28</v>
      </c>
      <c r="U17882" s="5" t="s">
        <v>28</v>
      </c>
      <c r="V17882" s="5"/>
    </row>
    <row r="17883" spans="1:22" x14ac:dyDescent="0.25">
      <c r="A17883" s="5">
        <f>17876</f>
      </c>
      <c r="B17883" s="5" t="s">
        <v>17904</v>
      </c>
      <c r="C17883" s="5" t="s">
        <v>29</v>
      </c>
      <c r="D17883" s="5" t="s">
        <v>28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29</v>
      </c>
      <c r="T17883" s="5" t="s">
        <v>28</v>
      </c>
      <c r="U17883" s="5" t="s">
        <v>28</v>
      </c>
      <c r="V17883" s="5"/>
    </row>
    <row r="17884" spans="1:22" x14ac:dyDescent="0.25">
      <c r="A17884" s="5">
        <f>17877</f>
      </c>
      <c r="B17884" s="5" t="s">
        <v>17905</v>
      </c>
      <c r="C17884" s="5" t="s">
        <v>29</v>
      </c>
      <c r="D17884" s="5" t="s">
        <v>28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29</v>
      </c>
      <c r="T17884" s="5" t="s">
        <v>28</v>
      </c>
      <c r="U17884" s="5" t="s">
        <v>28</v>
      </c>
      <c r="V17884" s="5"/>
    </row>
    <row r="17885" spans="1:22" x14ac:dyDescent="0.25">
      <c r="A17885" s="5">
        <f>17878</f>
      </c>
      <c r="B17885" s="5" t="s">
        <v>17906</v>
      </c>
      <c r="C17885" s="5" t="s">
        <v>29</v>
      </c>
      <c r="D17885" s="5" t="s">
        <v>28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29</v>
      </c>
      <c r="T17885" s="5" t="s">
        <v>28</v>
      </c>
      <c r="U17885" s="5" t="s">
        <v>28</v>
      </c>
      <c r="V17885" s="5"/>
    </row>
    <row r="17886" spans="1:22" x14ac:dyDescent="0.25">
      <c r="A17886" s="5">
        <f>17879</f>
      </c>
      <c r="B17886" s="5" t="s">
        <v>17907</v>
      </c>
      <c r="C17886" s="5" t="s">
        <v>29</v>
      </c>
      <c r="D17886" s="5" t="s">
        <v>28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29</v>
      </c>
      <c r="T17886" s="5" t="s">
        <v>28</v>
      </c>
      <c r="U17886" s="5" t="s">
        <v>28</v>
      </c>
      <c r="V17886" s="5"/>
    </row>
    <row r="17887" spans="1:22" x14ac:dyDescent="0.25">
      <c r="A17887" s="5">
        <f>17880</f>
      </c>
      <c r="B17887" s="5" t="s">
        <v>17908</v>
      </c>
      <c r="C17887" s="5" t="s">
        <v>29</v>
      </c>
      <c r="D17887" s="5" t="s">
        <v>28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29</v>
      </c>
      <c r="T17887" s="5" t="s">
        <v>28</v>
      </c>
      <c r="U17887" s="5" t="s">
        <v>28</v>
      </c>
      <c r="V17887" s="5"/>
    </row>
    <row r="17888" spans="1:22" x14ac:dyDescent="0.25">
      <c r="A17888" s="5">
        <f>17881</f>
      </c>
      <c r="B17888" s="5" t="s">
        <v>17909</v>
      </c>
      <c r="C17888" s="5" t="s">
        <v>29</v>
      </c>
      <c r="D17888" s="5" t="s">
        <v>28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29</v>
      </c>
      <c r="T17888" s="5" t="s">
        <v>28</v>
      </c>
      <c r="U17888" s="5" t="s">
        <v>28</v>
      </c>
      <c r="V17888" s="5"/>
    </row>
    <row r="17889" spans="1:22" x14ac:dyDescent="0.25">
      <c r="A17889" s="5">
        <f>17882</f>
      </c>
      <c r="B17889" s="5" t="s">
        <v>17910</v>
      </c>
      <c r="C17889" s="5" t="s">
        <v>29</v>
      </c>
      <c r="D17889" s="5" t="s">
        <v>28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29</v>
      </c>
      <c r="T17889" s="5" t="s">
        <v>28</v>
      </c>
      <c r="U17889" s="5" t="s">
        <v>28</v>
      </c>
      <c r="V17889" s="5"/>
    </row>
    <row r="17890" spans="1:22" x14ac:dyDescent="0.25">
      <c r="A17890" s="5">
        <f>17883</f>
      </c>
      <c r="B17890" s="5" t="s">
        <v>17911</v>
      </c>
      <c r="C17890" s="5" t="s">
        <v>29</v>
      </c>
      <c r="D17890" s="5" t="s">
        <v>28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29</v>
      </c>
      <c r="T17890" s="5" t="s">
        <v>28</v>
      </c>
      <c r="U17890" s="5" t="s">
        <v>28</v>
      </c>
      <c r="V17890" s="5"/>
    </row>
    <row r="17891" spans="1:22" x14ac:dyDescent="0.25">
      <c r="A17891" s="5">
        <f>17884</f>
      </c>
      <c r="B17891" s="5" t="s">
        <v>17912</v>
      </c>
      <c r="C17891" s="5" t="s">
        <v>29</v>
      </c>
      <c r="D17891" s="5" t="s">
        <v>28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29</v>
      </c>
      <c r="T17891" s="5" t="s">
        <v>28</v>
      </c>
      <c r="U17891" s="5" t="s">
        <v>28</v>
      </c>
      <c r="V17891" s="5"/>
    </row>
    <row r="17892" spans="1:22" x14ac:dyDescent="0.25">
      <c r="A17892" s="5">
        <f>17885</f>
      </c>
      <c r="B17892" s="5" t="s">
        <v>17913</v>
      </c>
      <c r="C17892" s="5" t="s">
        <v>29</v>
      </c>
      <c r="D17892" s="5" t="s">
        <v>28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29</v>
      </c>
      <c r="T17892" s="5" t="s">
        <v>28</v>
      </c>
      <c r="U17892" s="5" t="s">
        <v>28</v>
      </c>
      <c r="V17892" s="5"/>
    </row>
    <row r="17893" spans="1:22" x14ac:dyDescent="0.25">
      <c r="A17893" s="5">
        <f>17886</f>
      </c>
      <c r="B17893" s="5" t="s">
        <v>17914</v>
      </c>
      <c r="C17893" s="5" t="s">
        <v>29</v>
      </c>
      <c r="D17893" s="5" t="s">
        <v>28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29</v>
      </c>
      <c r="T17893" s="5" t="s">
        <v>28</v>
      </c>
      <c r="U17893" s="5" t="s">
        <v>28</v>
      </c>
      <c r="V17893" s="5"/>
    </row>
    <row r="17894" spans="1:22" x14ac:dyDescent="0.25">
      <c r="A17894" s="5">
        <f>17887</f>
      </c>
      <c r="B17894" s="5" t="s">
        <v>17915</v>
      </c>
      <c r="C17894" s="5" t="s">
        <v>29</v>
      </c>
      <c r="D17894" s="5" t="s">
        <v>28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29</v>
      </c>
      <c r="T17894" s="5" t="s">
        <v>28</v>
      </c>
      <c r="U17894" s="5" t="s">
        <v>28</v>
      </c>
      <c r="V17894" s="5"/>
    </row>
    <row r="17895" spans="1:22" x14ac:dyDescent="0.25">
      <c r="A17895" s="5">
        <f>17888</f>
      </c>
      <c r="B17895" s="5" t="s">
        <v>17916</v>
      </c>
      <c r="C17895" s="5" t="s">
        <v>29</v>
      </c>
      <c r="D17895" s="5" t="s">
        <v>28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29</v>
      </c>
      <c r="T17895" s="5" t="s">
        <v>28</v>
      </c>
      <c r="U17895" s="5" t="s">
        <v>28</v>
      </c>
      <c r="V17895" s="5"/>
    </row>
    <row r="17896" spans="1:22" x14ac:dyDescent="0.25">
      <c r="A17896" s="5">
        <f>17889</f>
      </c>
      <c r="B17896" s="5" t="s">
        <v>17917</v>
      </c>
      <c r="C17896" s="5" t="s">
        <v>29</v>
      </c>
      <c r="D17896" s="5" t="s">
        <v>28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29</v>
      </c>
      <c r="T17896" s="5" t="s">
        <v>28</v>
      </c>
      <c r="U17896" s="5" t="s">
        <v>28</v>
      </c>
      <c r="V17896" s="5"/>
    </row>
    <row r="17897" spans="1:22" x14ac:dyDescent="0.25">
      <c r="A17897" s="5">
        <f>17890</f>
      </c>
      <c r="B17897" s="5" t="s">
        <v>17918</v>
      </c>
      <c r="C17897" s="5" t="s">
        <v>29</v>
      </c>
      <c r="D17897" s="5" t="s">
        <v>28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29</v>
      </c>
      <c r="T17897" s="5" t="s">
        <v>28</v>
      </c>
      <c r="U17897" s="5" t="s">
        <v>28</v>
      </c>
      <c r="V17897" s="5"/>
    </row>
    <row r="17898" spans="1:22" x14ac:dyDescent="0.25">
      <c r="A17898" s="5">
        <f>17891</f>
      </c>
      <c r="B17898" s="5" t="s">
        <v>17919</v>
      </c>
      <c r="C17898" s="5" t="s">
        <v>29</v>
      </c>
      <c r="D17898" s="5" t="s">
        <v>28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29</v>
      </c>
      <c r="T17898" s="5" t="s">
        <v>28</v>
      </c>
      <c r="U17898" s="5" t="s">
        <v>28</v>
      </c>
      <c r="V17898" s="5"/>
    </row>
    <row r="17899" spans="1:22" x14ac:dyDescent="0.25">
      <c r="A17899" s="5">
        <f>17892</f>
      </c>
      <c r="B17899" s="5" t="s">
        <v>17920</v>
      </c>
      <c r="C17899" s="5" t="s">
        <v>29</v>
      </c>
      <c r="D17899" s="5" t="s">
        <v>28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29</v>
      </c>
      <c r="T17899" s="5" t="s">
        <v>28</v>
      </c>
      <c r="U17899" s="5" t="s">
        <v>28</v>
      </c>
      <c r="V17899" s="5"/>
    </row>
    <row r="17900" spans="1:22" x14ac:dyDescent="0.25">
      <c r="A17900" s="5">
        <f>17893</f>
      </c>
      <c r="B17900" s="5" t="s">
        <v>17921</v>
      </c>
      <c r="C17900" s="5" t="s">
        <v>29</v>
      </c>
      <c r="D17900" s="5" t="s">
        <v>28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29</v>
      </c>
      <c r="T17900" s="5" t="s">
        <v>28</v>
      </c>
      <c r="U17900" s="5" t="s">
        <v>28</v>
      </c>
      <c r="V17900" s="5"/>
    </row>
    <row r="17901" spans="1:22" x14ac:dyDescent="0.25">
      <c r="A17901" s="5">
        <f>17894</f>
      </c>
      <c r="B17901" s="5" t="s">
        <v>17922</v>
      </c>
      <c r="C17901" s="5" t="s">
        <v>29</v>
      </c>
      <c r="D17901" s="5" t="s">
        <v>28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29</v>
      </c>
      <c r="T17901" s="5" t="s">
        <v>28</v>
      </c>
      <c r="U17901" s="5" t="s">
        <v>28</v>
      </c>
      <c r="V17901" s="5"/>
    </row>
    <row r="17902" spans="1:22" x14ac:dyDescent="0.25">
      <c r="A17902" s="5">
        <f>17895</f>
      </c>
      <c r="B17902" s="5" t="s">
        <v>17923</v>
      </c>
      <c r="C17902" s="5" t="s">
        <v>29</v>
      </c>
      <c r="D17902" s="5" t="s">
        <v>28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29</v>
      </c>
      <c r="T17902" s="5" t="s">
        <v>28</v>
      </c>
      <c r="U17902" s="5" t="s">
        <v>28</v>
      </c>
      <c r="V17902" s="5"/>
    </row>
    <row r="17903" spans="1:22" x14ac:dyDescent="0.25">
      <c r="A17903" s="5">
        <f>17896</f>
      </c>
      <c r="B17903" s="5" t="s">
        <v>17924</v>
      </c>
      <c r="C17903" s="5" t="s">
        <v>29</v>
      </c>
      <c r="D17903" s="5" t="s">
        <v>28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29</v>
      </c>
      <c r="T17903" s="5" t="s">
        <v>28</v>
      </c>
      <c r="U17903" s="5" t="s">
        <v>28</v>
      </c>
      <c r="V17903" s="5"/>
    </row>
    <row r="17904" spans="1:22" x14ac:dyDescent="0.25">
      <c r="A17904" s="5">
        <f>17897</f>
      </c>
      <c r="B17904" s="5" t="s">
        <v>17925</v>
      </c>
      <c r="C17904" s="5" t="s">
        <v>29</v>
      </c>
      <c r="D17904" s="5" t="s">
        <v>28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29</v>
      </c>
      <c r="T17904" s="5" t="s">
        <v>28</v>
      </c>
      <c r="U17904" s="5" t="s">
        <v>28</v>
      </c>
      <c r="V17904" s="5"/>
    </row>
    <row r="17905" spans="1:22" x14ac:dyDescent="0.25">
      <c r="A17905" s="5">
        <f>17898</f>
      </c>
      <c r="B17905" s="5" t="s">
        <v>17926</v>
      </c>
      <c r="C17905" s="5" t="s">
        <v>29</v>
      </c>
      <c r="D17905" s="5" t="s">
        <v>28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29</v>
      </c>
      <c r="T17905" s="5" t="s">
        <v>28</v>
      </c>
      <c r="U17905" s="5" t="s">
        <v>28</v>
      </c>
      <c r="V17905" s="5"/>
    </row>
    <row r="17906" spans="1:22" x14ac:dyDescent="0.25">
      <c r="A17906" s="5">
        <f>17899</f>
      </c>
      <c r="B17906" s="5" t="s">
        <v>17927</v>
      </c>
      <c r="C17906" s="5" t="s">
        <v>29</v>
      </c>
      <c r="D17906" s="5" t="s">
        <v>28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29</v>
      </c>
      <c r="T17906" s="5" t="s">
        <v>28</v>
      </c>
      <c r="U17906" s="5" t="s">
        <v>28</v>
      </c>
      <c r="V17906" s="5"/>
    </row>
    <row r="17907" spans="1:22" x14ac:dyDescent="0.25">
      <c r="A17907" s="5">
        <f>17900</f>
      </c>
      <c r="B17907" s="5" t="s">
        <v>17928</v>
      </c>
      <c r="C17907" s="5" t="s">
        <v>29</v>
      </c>
      <c r="D17907" s="5" t="s">
        <v>28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29</v>
      </c>
      <c r="T17907" s="5" t="s">
        <v>28</v>
      </c>
      <c r="U17907" s="5" t="s">
        <v>28</v>
      </c>
      <c r="V17907" s="5"/>
    </row>
    <row r="17908" spans="1:22" x14ac:dyDescent="0.25">
      <c r="A17908" s="5">
        <f>17901</f>
      </c>
      <c r="B17908" s="5" t="s">
        <v>17929</v>
      </c>
      <c r="C17908" s="5" t="s">
        <v>29</v>
      </c>
      <c r="D17908" s="5" t="s">
        <v>28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29</v>
      </c>
      <c r="T17908" s="5" t="s">
        <v>28</v>
      </c>
      <c r="U17908" s="5" t="s">
        <v>28</v>
      </c>
      <c r="V17908" s="5"/>
    </row>
    <row r="17909" spans="1:22" x14ac:dyDescent="0.25">
      <c r="A17909" s="5">
        <f>17902</f>
      </c>
      <c r="B17909" s="5" t="s">
        <v>17930</v>
      </c>
      <c r="C17909" s="5" t="s">
        <v>29</v>
      </c>
      <c r="D17909" s="5" t="s">
        <v>28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29</v>
      </c>
      <c r="T17909" s="5" t="s">
        <v>28</v>
      </c>
      <c r="U17909" s="5" t="s">
        <v>28</v>
      </c>
      <c r="V17909" s="5"/>
    </row>
    <row r="17910" spans="1:22" x14ac:dyDescent="0.25">
      <c r="A17910" s="5">
        <f>17903</f>
      </c>
      <c r="B17910" s="5" t="s">
        <v>17931</v>
      </c>
      <c r="C17910" s="5" t="s">
        <v>29</v>
      </c>
      <c r="D17910" s="5" t="s">
        <v>28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29</v>
      </c>
      <c r="T17910" s="5" t="s">
        <v>28</v>
      </c>
      <c r="U17910" s="5" t="s">
        <v>28</v>
      </c>
      <c r="V17910" s="5"/>
    </row>
    <row r="17911" spans="1:22" x14ac:dyDescent="0.25">
      <c r="A17911" s="5">
        <f>17904</f>
      </c>
      <c r="B17911" s="5" t="s">
        <v>17932</v>
      </c>
      <c r="C17911" s="5" t="s">
        <v>29</v>
      </c>
      <c r="D17911" s="5" t="s">
        <v>28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29</v>
      </c>
      <c r="T17911" s="5" t="s">
        <v>28</v>
      </c>
      <c r="U17911" s="5" t="s">
        <v>28</v>
      </c>
      <c r="V17911" s="5"/>
    </row>
    <row r="17912" spans="1:22" x14ac:dyDescent="0.25">
      <c r="A17912" s="5">
        <f>17905</f>
      </c>
      <c r="B17912" s="5" t="s">
        <v>17933</v>
      </c>
      <c r="C17912" s="5" t="s">
        <v>29</v>
      </c>
      <c r="D17912" s="5" t="s">
        <v>28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29</v>
      </c>
      <c r="T17912" s="5" t="s">
        <v>28</v>
      </c>
      <c r="U17912" s="5" t="s">
        <v>28</v>
      </c>
      <c r="V17912" s="5"/>
    </row>
    <row r="17913" spans="1:22" x14ac:dyDescent="0.25">
      <c r="A17913" s="5">
        <f>17906</f>
      </c>
      <c r="B17913" s="5" t="s">
        <v>17934</v>
      </c>
      <c r="C17913" s="5" t="s">
        <v>29</v>
      </c>
      <c r="D17913" s="5" t="s">
        <v>28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29</v>
      </c>
      <c r="T17913" s="5" t="s">
        <v>28</v>
      </c>
      <c r="U17913" s="5" t="s">
        <v>28</v>
      </c>
      <c r="V17913" s="5"/>
    </row>
    <row r="17914" spans="1:22" x14ac:dyDescent="0.25">
      <c r="A17914" s="5">
        <f>17907</f>
      </c>
      <c r="B17914" s="5" t="s">
        <v>17935</v>
      </c>
      <c r="C17914" s="5" t="s">
        <v>29</v>
      </c>
      <c r="D17914" s="5" t="s">
        <v>28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29</v>
      </c>
      <c r="T17914" s="5" t="s">
        <v>28</v>
      </c>
      <c r="U17914" s="5" t="s">
        <v>28</v>
      </c>
      <c r="V17914" s="5"/>
    </row>
    <row r="17915" spans="1:22" x14ac:dyDescent="0.25">
      <c r="A17915" s="5">
        <f>17908</f>
      </c>
      <c r="B17915" s="5" t="s">
        <v>17936</v>
      </c>
      <c r="C17915" s="5" t="s">
        <v>29</v>
      </c>
      <c r="D17915" s="5" t="s">
        <v>28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29</v>
      </c>
      <c r="T17915" s="5" t="s">
        <v>28</v>
      </c>
      <c r="U17915" s="5" t="s">
        <v>28</v>
      </c>
      <c r="V17915" s="5"/>
    </row>
    <row r="17916" spans="1:22" x14ac:dyDescent="0.25">
      <c r="A17916" s="5">
        <f>17909</f>
      </c>
      <c r="B17916" s="5" t="s">
        <v>17937</v>
      </c>
      <c r="C17916" s="5" t="s">
        <v>29</v>
      </c>
      <c r="D17916" s="5" t="s">
        <v>28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29</v>
      </c>
      <c r="T17916" s="5" t="s">
        <v>28</v>
      </c>
      <c r="U17916" s="5" t="s">
        <v>28</v>
      </c>
      <c r="V17916" s="5"/>
    </row>
    <row r="17917" spans="1:22" x14ac:dyDescent="0.25">
      <c r="A17917" s="5">
        <f>17910</f>
      </c>
      <c r="B17917" s="5" t="s">
        <v>17938</v>
      </c>
      <c r="C17917" s="5" t="s">
        <v>29</v>
      </c>
      <c r="D17917" s="5" t="s">
        <v>28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29</v>
      </c>
      <c r="T17917" s="5" t="s">
        <v>28</v>
      </c>
      <c r="U17917" s="5" t="s">
        <v>28</v>
      </c>
      <c r="V17917" s="5"/>
    </row>
    <row r="17918" spans="1:22" x14ac:dyDescent="0.25">
      <c r="A17918" s="5">
        <f>17911</f>
      </c>
      <c r="B17918" s="5" t="s">
        <v>17939</v>
      </c>
      <c r="C17918" s="5" t="s">
        <v>29</v>
      </c>
      <c r="D17918" s="5" t="s">
        <v>28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29</v>
      </c>
      <c r="T17918" s="5" t="s">
        <v>28</v>
      </c>
      <c r="U17918" s="5" t="s">
        <v>28</v>
      </c>
      <c r="V17918" s="5"/>
    </row>
    <row r="17919" spans="1:22" x14ac:dyDescent="0.25">
      <c r="A17919" s="5">
        <f>17912</f>
      </c>
      <c r="B17919" s="5" t="s">
        <v>17940</v>
      </c>
      <c r="C17919" s="5" t="s">
        <v>29</v>
      </c>
      <c r="D17919" s="5" t="s">
        <v>28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29</v>
      </c>
      <c r="T17919" s="5" t="s">
        <v>28</v>
      </c>
      <c r="U17919" s="5" t="s">
        <v>28</v>
      </c>
      <c r="V17919" s="5"/>
    </row>
    <row r="17920" spans="1:22" x14ac:dyDescent="0.25">
      <c r="A17920" s="5">
        <f>17913</f>
      </c>
      <c r="B17920" s="5" t="s">
        <v>17941</v>
      </c>
      <c r="C17920" s="5" t="s">
        <v>29</v>
      </c>
      <c r="D17920" s="5" t="s">
        <v>28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29</v>
      </c>
      <c r="T17920" s="5" t="s">
        <v>28</v>
      </c>
      <c r="U17920" s="5" t="s">
        <v>28</v>
      </c>
      <c r="V17920" s="5"/>
    </row>
    <row r="17921" spans="1:22" x14ac:dyDescent="0.25">
      <c r="A17921" s="5">
        <f>17914</f>
      </c>
      <c r="B17921" s="5" t="s">
        <v>17942</v>
      </c>
      <c r="C17921" s="5" t="s">
        <v>29</v>
      </c>
      <c r="D17921" s="5" t="s">
        <v>28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29</v>
      </c>
      <c r="T17921" s="5" t="s">
        <v>28</v>
      </c>
      <c r="U17921" s="5" t="s">
        <v>28</v>
      </c>
      <c r="V17921" s="5"/>
    </row>
    <row r="17922" spans="1:22" x14ac:dyDescent="0.25">
      <c r="A17922" s="5">
        <f>17915</f>
      </c>
      <c r="B17922" s="5" t="s">
        <v>17943</v>
      </c>
      <c r="C17922" s="5" t="s">
        <v>29</v>
      </c>
      <c r="D17922" s="5" t="s">
        <v>28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29</v>
      </c>
      <c r="T17922" s="5" t="s">
        <v>28</v>
      </c>
      <c r="U17922" s="5" t="s">
        <v>28</v>
      </c>
      <c r="V17922" s="5"/>
    </row>
    <row r="17923" spans="1:22" x14ac:dyDescent="0.25">
      <c r="A17923" s="5">
        <f>17916</f>
      </c>
      <c r="B17923" s="5" t="s">
        <v>17944</v>
      </c>
      <c r="C17923" s="5" t="s">
        <v>29</v>
      </c>
      <c r="D17923" s="5" t="s">
        <v>28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29</v>
      </c>
      <c r="T17923" s="5" t="s">
        <v>28</v>
      </c>
      <c r="U17923" s="5" t="s">
        <v>28</v>
      </c>
      <c r="V17923" s="5"/>
    </row>
    <row r="17924" spans="1:22" x14ac:dyDescent="0.25">
      <c r="A17924" s="5">
        <f>17917</f>
      </c>
      <c r="B17924" s="5" t="s">
        <v>17945</v>
      </c>
      <c r="C17924" s="5" t="s">
        <v>29</v>
      </c>
      <c r="D17924" s="5" t="s">
        <v>28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29</v>
      </c>
      <c r="T17924" s="5" t="s">
        <v>28</v>
      </c>
      <c r="U17924" s="5" t="s">
        <v>28</v>
      </c>
      <c r="V17924" s="5"/>
    </row>
    <row r="17925" spans="1:22" x14ac:dyDescent="0.25">
      <c r="A17925" s="5">
        <f>17918</f>
      </c>
      <c r="B17925" s="5" t="s">
        <v>17946</v>
      </c>
      <c r="C17925" s="5" t="s">
        <v>29</v>
      </c>
      <c r="D17925" s="5" t="s">
        <v>28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29</v>
      </c>
      <c r="T17925" s="5" t="s">
        <v>28</v>
      </c>
      <c r="U17925" s="5" t="s">
        <v>28</v>
      </c>
      <c r="V17925" s="5"/>
    </row>
    <row r="17926" spans="1:22" x14ac:dyDescent="0.25">
      <c r="A17926" s="5">
        <f>17919</f>
      </c>
      <c r="B17926" s="5" t="s">
        <v>17947</v>
      </c>
      <c r="C17926" s="5" t="s">
        <v>29</v>
      </c>
      <c r="D17926" s="5" t="s">
        <v>28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29</v>
      </c>
      <c r="T17926" s="5" t="s">
        <v>28</v>
      </c>
      <c r="U17926" s="5" t="s">
        <v>28</v>
      </c>
      <c r="V17926" s="5"/>
    </row>
    <row r="17927" spans="1:22" x14ac:dyDescent="0.25">
      <c r="A17927" s="5">
        <f>17920</f>
      </c>
      <c r="B17927" s="5" t="s">
        <v>17948</v>
      </c>
      <c r="C17927" s="5" t="s">
        <v>29</v>
      </c>
      <c r="D17927" s="5" t="s">
        <v>28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29</v>
      </c>
      <c r="T17927" s="5" t="s">
        <v>28</v>
      </c>
      <c r="U17927" s="5" t="s">
        <v>28</v>
      </c>
      <c r="V17927" s="5"/>
    </row>
    <row r="17928" spans="1:22" x14ac:dyDescent="0.25">
      <c r="A17928" s="5">
        <f>17921</f>
      </c>
      <c r="B17928" s="5" t="s">
        <v>17949</v>
      </c>
      <c r="C17928" s="5" t="s">
        <v>29</v>
      </c>
      <c r="D17928" s="5" t="s">
        <v>28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29</v>
      </c>
      <c r="T17928" s="5" t="s">
        <v>28</v>
      </c>
      <c r="U17928" s="5" t="s">
        <v>28</v>
      </c>
      <c r="V17928" s="5"/>
    </row>
    <row r="17929" spans="1:22" x14ac:dyDescent="0.25">
      <c r="A17929" s="5">
        <f>17922</f>
      </c>
      <c r="B17929" s="5" t="s">
        <v>17950</v>
      </c>
      <c r="C17929" s="5" t="s">
        <v>29</v>
      </c>
      <c r="D17929" s="5" t="s">
        <v>28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29</v>
      </c>
      <c r="T17929" s="5" t="s">
        <v>28</v>
      </c>
      <c r="U17929" s="5" t="s">
        <v>28</v>
      </c>
      <c r="V17929" s="5"/>
    </row>
    <row r="17930" spans="1:22" x14ac:dyDescent="0.25">
      <c r="A17930" s="5">
        <f>17923</f>
      </c>
      <c r="B17930" s="5" t="s">
        <v>17951</v>
      </c>
      <c r="C17930" s="5" t="s">
        <v>29</v>
      </c>
      <c r="D17930" s="5" t="s">
        <v>28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29</v>
      </c>
      <c r="T17930" s="5" t="s">
        <v>28</v>
      </c>
      <c r="U17930" s="5" t="s">
        <v>28</v>
      </c>
      <c r="V17930" s="5"/>
    </row>
    <row r="17931" spans="1:22" x14ac:dyDescent="0.25">
      <c r="A17931" s="5">
        <f>17924</f>
      </c>
      <c r="B17931" s="5" t="s">
        <v>17952</v>
      </c>
      <c r="C17931" s="5" t="s">
        <v>29</v>
      </c>
      <c r="D17931" s="5" t="s">
        <v>28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29</v>
      </c>
      <c r="T17931" s="5" t="s">
        <v>28</v>
      </c>
      <c r="U17931" s="5" t="s">
        <v>28</v>
      </c>
      <c r="V17931" s="5"/>
    </row>
    <row r="17932" spans="1:22" x14ac:dyDescent="0.25">
      <c r="A17932" s="5">
        <f>17925</f>
      </c>
      <c r="B17932" s="5" t="s">
        <v>17953</v>
      </c>
      <c r="C17932" s="5" t="s">
        <v>29</v>
      </c>
      <c r="D17932" s="5" t="s">
        <v>28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29</v>
      </c>
      <c r="T17932" s="5" t="s">
        <v>28</v>
      </c>
      <c r="U17932" s="5" t="s">
        <v>28</v>
      </c>
      <c r="V17932" s="5"/>
    </row>
    <row r="17933" spans="1:22" x14ac:dyDescent="0.25">
      <c r="A17933" s="5">
        <f>17926</f>
      </c>
      <c r="B17933" s="5" t="s">
        <v>17954</v>
      </c>
      <c r="C17933" s="5" t="s">
        <v>29</v>
      </c>
      <c r="D17933" s="5" t="s">
        <v>28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29</v>
      </c>
      <c r="T17933" s="5" t="s">
        <v>28</v>
      </c>
      <c r="U17933" s="5" t="s">
        <v>28</v>
      </c>
      <c r="V17933" s="5"/>
    </row>
    <row r="17934" spans="1:22" x14ac:dyDescent="0.25">
      <c r="A17934" s="5">
        <f>17927</f>
      </c>
      <c r="B17934" s="5" t="s">
        <v>17955</v>
      </c>
      <c r="C17934" s="5" t="s">
        <v>29</v>
      </c>
      <c r="D17934" s="5" t="s">
        <v>28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29</v>
      </c>
      <c r="T17934" s="5" t="s">
        <v>28</v>
      </c>
      <c r="U17934" s="5" t="s">
        <v>28</v>
      </c>
      <c r="V17934" s="5"/>
    </row>
    <row r="17935" spans="1:22" x14ac:dyDescent="0.25">
      <c r="A17935" s="5">
        <f>17928</f>
      </c>
      <c r="B17935" s="5" t="s">
        <v>17956</v>
      </c>
      <c r="C17935" s="5" t="s">
        <v>29</v>
      </c>
      <c r="D17935" s="5" t="s">
        <v>28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29</v>
      </c>
      <c r="T17935" s="5" t="s">
        <v>28</v>
      </c>
      <c r="U17935" s="5" t="s">
        <v>28</v>
      </c>
      <c r="V17935" s="5"/>
    </row>
    <row r="17936" spans="1:22" x14ac:dyDescent="0.25">
      <c r="A17936" s="5">
        <f>17929</f>
      </c>
      <c r="B17936" s="5" t="s">
        <v>17957</v>
      </c>
      <c r="C17936" s="5" t="s">
        <v>29</v>
      </c>
      <c r="D17936" s="5" t="s">
        <v>28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29</v>
      </c>
      <c r="T17936" s="5" t="s">
        <v>28</v>
      </c>
      <c r="U17936" s="5" t="s">
        <v>28</v>
      </c>
      <c r="V17936" s="5"/>
    </row>
    <row r="17937" spans="1:22" x14ac:dyDescent="0.25">
      <c r="A17937" s="5">
        <f>17930</f>
      </c>
      <c r="B17937" s="5" t="s">
        <v>17958</v>
      </c>
      <c r="C17937" s="5" t="s">
        <v>29</v>
      </c>
      <c r="D17937" s="5" t="s">
        <v>28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29</v>
      </c>
      <c r="T17937" s="5" t="s">
        <v>28</v>
      </c>
      <c r="U17937" s="5" t="s">
        <v>28</v>
      </c>
      <c r="V17937" s="5"/>
    </row>
    <row r="17938" spans="1:22" x14ac:dyDescent="0.25">
      <c r="A17938" s="5">
        <f>17931</f>
      </c>
      <c r="B17938" s="5" t="s">
        <v>17959</v>
      </c>
      <c r="C17938" s="5" t="s">
        <v>29</v>
      </c>
      <c r="D17938" s="5" t="s">
        <v>28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29</v>
      </c>
      <c r="T17938" s="5" t="s">
        <v>28</v>
      </c>
      <c r="U17938" s="5" t="s">
        <v>28</v>
      </c>
      <c r="V17938" s="5"/>
    </row>
    <row r="17939" spans="1:22" x14ac:dyDescent="0.25">
      <c r="A17939" s="5">
        <f>17932</f>
      </c>
      <c r="B17939" s="5" t="s">
        <v>17960</v>
      </c>
      <c r="C17939" s="5" t="s">
        <v>29</v>
      </c>
      <c r="D17939" s="5" t="s">
        <v>28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29</v>
      </c>
      <c r="T17939" s="5" t="s">
        <v>28</v>
      </c>
      <c r="U17939" s="5" t="s">
        <v>28</v>
      </c>
      <c r="V17939" s="5"/>
    </row>
    <row r="17940" spans="1:22" x14ac:dyDescent="0.25">
      <c r="A17940" s="5">
        <f>17933</f>
      </c>
      <c r="B17940" s="5" t="s">
        <v>17961</v>
      </c>
      <c r="C17940" s="5" t="s">
        <v>29</v>
      </c>
      <c r="D17940" s="5" t="s">
        <v>28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29</v>
      </c>
      <c r="T17940" s="5" t="s">
        <v>28</v>
      </c>
      <c r="U17940" s="5" t="s">
        <v>28</v>
      </c>
      <c r="V17940" s="5"/>
    </row>
    <row r="17941" spans="1:22" x14ac:dyDescent="0.25">
      <c r="A17941" s="5">
        <f>17934</f>
      </c>
      <c r="B17941" s="5" t="s">
        <v>17962</v>
      </c>
      <c r="C17941" s="5" t="s">
        <v>29</v>
      </c>
      <c r="D17941" s="5" t="s">
        <v>28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29</v>
      </c>
      <c r="T17941" s="5" t="s">
        <v>28</v>
      </c>
      <c r="U17941" s="5" t="s">
        <v>28</v>
      </c>
      <c r="V17941" s="5"/>
    </row>
    <row r="17942" spans="1:22" x14ac:dyDescent="0.25">
      <c r="A17942" s="5">
        <f>17935</f>
      </c>
      <c r="B17942" s="5" t="s">
        <v>17963</v>
      </c>
      <c r="C17942" s="5" t="s">
        <v>29</v>
      </c>
      <c r="D17942" s="5" t="s">
        <v>28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29</v>
      </c>
      <c r="T17942" s="5" t="s">
        <v>28</v>
      </c>
      <c r="U17942" s="5" t="s">
        <v>28</v>
      </c>
      <c r="V17942" s="5"/>
    </row>
    <row r="17943" spans="1:22" x14ac:dyDescent="0.25">
      <c r="A17943" s="5">
        <f>17936</f>
      </c>
      <c r="B17943" s="5" t="s">
        <v>17964</v>
      </c>
      <c r="C17943" s="5" t="s">
        <v>29</v>
      </c>
      <c r="D17943" s="5" t="s">
        <v>28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29</v>
      </c>
      <c r="T17943" s="5" t="s">
        <v>28</v>
      </c>
      <c r="U17943" s="5" t="s">
        <v>28</v>
      </c>
      <c r="V17943" s="5"/>
    </row>
    <row r="17944" spans="1:22" x14ac:dyDescent="0.25">
      <c r="A17944" s="5">
        <f>17937</f>
      </c>
      <c r="B17944" s="5" t="s">
        <v>17965</v>
      </c>
      <c r="C17944" s="5" t="s">
        <v>29</v>
      </c>
      <c r="D17944" s="5" t="s">
        <v>28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29</v>
      </c>
      <c r="T17944" s="5" t="s">
        <v>28</v>
      </c>
      <c r="U17944" s="5" t="s">
        <v>28</v>
      </c>
      <c r="V17944" s="5"/>
    </row>
    <row r="17945" spans="1:22" x14ac:dyDescent="0.25">
      <c r="A17945" s="5">
        <f>17938</f>
      </c>
      <c r="B17945" s="5" t="s">
        <v>17966</v>
      </c>
      <c r="C17945" s="5" t="s">
        <v>29</v>
      </c>
      <c r="D17945" s="5" t="s">
        <v>28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29</v>
      </c>
      <c r="T17945" s="5" t="s">
        <v>28</v>
      </c>
      <c r="U17945" s="5" t="s">
        <v>28</v>
      </c>
      <c r="V17945" s="5"/>
    </row>
    <row r="17946" spans="1:22" x14ac:dyDescent="0.25">
      <c r="A17946" s="5">
        <f>17939</f>
      </c>
      <c r="B17946" s="5" t="s">
        <v>17967</v>
      </c>
      <c r="C17946" s="5" t="s">
        <v>29</v>
      </c>
      <c r="D17946" s="5" t="s">
        <v>28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29</v>
      </c>
      <c r="T17946" s="5" t="s">
        <v>28</v>
      </c>
      <c r="U17946" s="5" t="s">
        <v>28</v>
      </c>
      <c r="V17946" s="5"/>
    </row>
    <row r="17947" spans="1:22" x14ac:dyDescent="0.25">
      <c r="A17947" s="5">
        <f>17940</f>
      </c>
      <c r="B17947" s="5" t="s">
        <v>17968</v>
      </c>
      <c r="C17947" s="5" t="s">
        <v>29</v>
      </c>
      <c r="D17947" s="5" t="s">
        <v>28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29</v>
      </c>
      <c r="T17947" s="5" t="s">
        <v>28</v>
      </c>
      <c r="U17947" s="5" t="s">
        <v>28</v>
      </c>
      <c r="V17947" s="5"/>
    </row>
    <row r="17948" spans="1:22" x14ac:dyDescent="0.25">
      <c r="A17948" s="5">
        <f>17941</f>
      </c>
      <c r="B17948" s="5" t="s">
        <v>17969</v>
      </c>
      <c r="C17948" s="5" t="s">
        <v>29</v>
      </c>
      <c r="D17948" s="5" t="s">
        <v>28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29</v>
      </c>
      <c r="T17948" s="5" t="s">
        <v>28</v>
      </c>
      <c r="U17948" s="5" t="s">
        <v>28</v>
      </c>
      <c r="V17948" s="5"/>
    </row>
    <row r="17949" spans="1:22" x14ac:dyDescent="0.25">
      <c r="A17949" s="5">
        <f>17942</f>
      </c>
      <c r="B17949" s="5" t="s">
        <v>17970</v>
      </c>
      <c r="C17949" s="5" t="s">
        <v>29</v>
      </c>
      <c r="D17949" s="5" t="s">
        <v>28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29</v>
      </c>
      <c r="T17949" s="5" t="s">
        <v>28</v>
      </c>
      <c r="U17949" s="5" t="s">
        <v>28</v>
      </c>
      <c r="V17949" s="5"/>
    </row>
    <row r="17950" spans="1:22" x14ac:dyDescent="0.25">
      <c r="A17950" s="5">
        <f>17943</f>
      </c>
      <c r="B17950" s="5" t="s">
        <v>17971</v>
      </c>
      <c r="C17950" s="5" t="s">
        <v>29</v>
      </c>
      <c r="D17950" s="5" t="s">
        <v>28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29</v>
      </c>
      <c r="T17950" s="5" t="s">
        <v>28</v>
      </c>
      <c r="U17950" s="5" t="s">
        <v>28</v>
      </c>
      <c r="V17950" s="5"/>
    </row>
    <row r="17951" spans="1:22" x14ac:dyDescent="0.25">
      <c r="A17951" s="5">
        <f>17944</f>
      </c>
      <c r="B17951" s="5" t="s">
        <v>17972</v>
      </c>
      <c r="C17951" s="5" t="s">
        <v>29</v>
      </c>
      <c r="D17951" s="5" t="s">
        <v>28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29</v>
      </c>
      <c r="T17951" s="5" t="s">
        <v>28</v>
      </c>
      <c r="U17951" s="5" t="s">
        <v>28</v>
      </c>
      <c r="V17951" s="5"/>
    </row>
    <row r="17952" spans="1:22" x14ac:dyDescent="0.25">
      <c r="A17952" s="5">
        <f>17945</f>
      </c>
      <c r="B17952" s="5" t="s">
        <v>17973</v>
      </c>
      <c r="C17952" s="5" t="s">
        <v>29</v>
      </c>
      <c r="D17952" s="5" t="s">
        <v>28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29</v>
      </c>
      <c r="T17952" s="5" t="s">
        <v>28</v>
      </c>
      <c r="U17952" s="5" t="s">
        <v>28</v>
      </c>
      <c r="V17952" s="5"/>
    </row>
    <row r="17953" spans="1:22" x14ac:dyDescent="0.25">
      <c r="A17953" s="5">
        <f>17946</f>
      </c>
      <c r="B17953" s="5" t="s">
        <v>17974</v>
      </c>
      <c r="C17953" s="5" t="s">
        <v>29</v>
      </c>
      <c r="D17953" s="5" t="s">
        <v>28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29</v>
      </c>
      <c r="T17953" s="5" t="s">
        <v>28</v>
      </c>
      <c r="U17953" s="5" t="s">
        <v>28</v>
      </c>
      <c r="V17953" s="5"/>
    </row>
    <row r="17954" spans="1:22" x14ac:dyDescent="0.25">
      <c r="A17954" s="5">
        <f>17947</f>
      </c>
      <c r="B17954" s="5" t="s">
        <v>17975</v>
      </c>
      <c r="C17954" s="5" t="s">
        <v>29</v>
      </c>
      <c r="D17954" s="5" t="s">
        <v>28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29</v>
      </c>
      <c r="T17954" s="5" t="s">
        <v>28</v>
      </c>
      <c r="U17954" s="5" t="s">
        <v>28</v>
      </c>
      <c r="V17954" s="5"/>
    </row>
    <row r="17955" spans="1:22" x14ac:dyDescent="0.25">
      <c r="A17955" s="5">
        <f>17948</f>
      </c>
      <c r="B17955" s="5" t="s">
        <v>17976</v>
      </c>
      <c r="C17955" s="5" t="s">
        <v>29</v>
      </c>
      <c r="D17955" s="5" t="s">
        <v>28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29</v>
      </c>
      <c r="T17955" s="5" t="s">
        <v>28</v>
      </c>
      <c r="U17955" s="5" t="s">
        <v>28</v>
      </c>
      <c r="V17955" s="5"/>
    </row>
    <row r="17956" spans="1:22" x14ac:dyDescent="0.25">
      <c r="A17956" s="5">
        <f>17949</f>
      </c>
      <c r="B17956" s="5" t="s">
        <v>17977</v>
      </c>
      <c r="C17956" s="5" t="s">
        <v>29</v>
      </c>
      <c r="D17956" s="5" t="s">
        <v>28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29</v>
      </c>
      <c r="T17956" s="5" t="s">
        <v>28</v>
      </c>
      <c r="U17956" s="5" t="s">
        <v>28</v>
      </c>
      <c r="V17956" s="5"/>
    </row>
    <row r="17957" spans="1:22" x14ac:dyDescent="0.25">
      <c r="A17957" s="5">
        <f>17950</f>
      </c>
      <c r="B17957" s="5" t="s">
        <v>17978</v>
      </c>
      <c r="C17957" s="5" t="s">
        <v>29</v>
      </c>
      <c r="D17957" s="5" t="s">
        <v>28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29</v>
      </c>
      <c r="T17957" s="5" t="s">
        <v>28</v>
      </c>
      <c r="U17957" s="5" t="s">
        <v>28</v>
      </c>
      <c r="V17957" s="5"/>
    </row>
    <row r="17958" spans="1:22" x14ac:dyDescent="0.25">
      <c r="A17958" s="5">
        <f>17951</f>
      </c>
      <c r="B17958" s="5" t="s">
        <v>17979</v>
      </c>
      <c r="C17958" s="5" t="s">
        <v>29</v>
      </c>
      <c r="D17958" s="5" t="s">
        <v>28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29</v>
      </c>
      <c r="T17958" s="5" t="s">
        <v>28</v>
      </c>
      <c r="U17958" s="5" t="s">
        <v>28</v>
      </c>
      <c r="V17958" s="5"/>
    </row>
    <row r="17959" spans="1:22" x14ac:dyDescent="0.25">
      <c r="A17959" s="5">
        <f>17952</f>
      </c>
      <c r="B17959" s="5" t="s">
        <v>17980</v>
      </c>
      <c r="C17959" s="5" t="s">
        <v>29</v>
      </c>
      <c r="D17959" s="5" t="s">
        <v>28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29</v>
      </c>
      <c r="T17959" s="5" t="s">
        <v>28</v>
      </c>
      <c r="U17959" s="5" t="s">
        <v>28</v>
      </c>
      <c r="V17959" s="5"/>
    </row>
    <row r="17960" spans="1:22" x14ac:dyDescent="0.25">
      <c r="A17960" s="5">
        <f>17953</f>
      </c>
      <c r="B17960" s="5" t="s">
        <v>17981</v>
      </c>
      <c r="C17960" s="5" t="s">
        <v>29</v>
      </c>
      <c r="D17960" s="5" t="s">
        <v>28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29</v>
      </c>
      <c r="T17960" s="5" t="s">
        <v>28</v>
      </c>
      <c r="U17960" s="5" t="s">
        <v>28</v>
      </c>
      <c r="V17960" s="5"/>
    </row>
    <row r="17961" spans="1:22" x14ac:dyDescent="0.25">
      <c r="A17961" s="5">
        <f>17954</f>
      </c>
      <c r="B17961" s="5" t="s">
        <v>17982</v>
      </c>
      <c r="C17961" s="5" t="s">
        <v>29</v>
      </c>
      <c r="D17961" s="5" t="s">
        <v>28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29</v>
      </c>
      <c r="T17961" s="5" t="s">
        <v>28</v>
      </c>
      <c r="U17961" s="5" t="s">
        <v>28</v>
      </c>
      <c r="V17961" s="5"/>
    </row>
    <row r="17962" spans="1:22" x14ac:dyDescent="0.25">
      <c r="A17962" s="5">
        <f>17955</f>
      </c>
      <c r="B17962" s="5" t="s">
        <v>17983</v>
      </c>
      <c r="C17962" s="5" t="s">
        <v>29</v>
      </c>
      <c r="D17962" s="5" t="s">
        <v>28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29</v>
      </c>
      <c r="T17962" s="5" t="s">
        <v>28</v>
      </c>
      <c r="U17962" s="5" t="s">
        <v>28</v>
      </c>
      <c r="V17962" s="5"/>
    </row>
    <row r="17963" spans="1:22" x14ac:dyDescent="0.25">
      <c r="A17963" s="5">
        <f>17956</f>
      </c>
      <c r="B17963" s="5" t="s">
        <v>17984</v>
      </c>
      <c r="C17963" s="5" t="s">
        <v>29</v>
      </c>
      <c r="D17963" s="5" t="s">
        <v>28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29</v>
      </c>
      <c r="T17963" s="5" t="s">
        <v>28</v>
      </c>
      <c r="U17963" s="5" t="s">
        <v>28</v>
      </c>
      <c r="V17963" s="5"/>
    </row>
    <row r="17964" spans="1:22" x14ac:dyDescent="0.25">
      <c r="A17964" s="5">
        <f>17957</f>
      </c>
      <c r="B17964" s="5" t="s">
        <v>17985</v>
      </c>
      <c r="C17964" s="5" t="s">
        <v>29</v>
      </c>
      <c r="D17964" s="5" t="s">
        <v>28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29</v>
      </c>
      <c r="T17964" s="5" t="s">
        <v>28</v>
      </c>
      <c r="U17964" s="5" t="s">
        <v>28</v>
      </c>
      <c r="V17964" s="5"/>
    </row>
    <row r="17965" spans="1:22" x14ac:dyDescent="0.25">
      <c r="A17965" s="5">
        <f>17958</f>
      </c>
      <c r="B17965" s="5" t="s">
        <v>17986</v>
      </c>
      <c r="C17965" s="5" t="s">
        <v>29</v>
      </c>
      <c r="D17965" s="5" t="s">
        <v>28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29</v>
      </c>
      <c r="T17965" s="5" t="s">
        <v>28</v>
      </c>
      <c r="U17965" s="5" t="s">
        <v>28</v>
      </c>
      <c r="V17965" s="5"/>
    </row>
    <row r="17966" spans="1:22" x14ac:dyDescent="0.25">
      <c r="A17966" s="5">
        <f>17959</f>
      </c>
      <c r="B17966" s="5" t="s">
        <v>17987</v>
      </c>
      <c r="C17966" s="5" t="s">
        <v>29</v>
      </c>
      <c r="D17966" s="5" t="s">
        <v>28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29</v>
      </c>
      <c r="T17966" s="5" t="s">
        <v>28</v>
      </c>
      <c r="U17966" s="5" t="s">
        <v>28</v>
      </c>
      <c r="V17966" s="5"/>
    </row>
    <row r="17967" spans="1:22" x14ac:dyDescent="0.25">
      <c r="A17967" s="5">
        <f>17960</f>
      </c>
      <c r="B17967" s="5" t="s">
        <v>17988</v>
      </c>
      <c r="C17967" s="5" t="s">
        <v>29</v>
      </c>
      <c r="D17967" s="5" t="s">
        <v>28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29</v>
      </c>
      <c r="T17967" s="5" t="s">
        <v>28</v>
      </c>
      <c r="U17967" s="5" t="s">
        <v>28</v>
      </c>
      <c r="V17967" s="5"/>
    </row>
    <row r="17968" spans="1:22" x14ac:dyDescent="0.25">
      <c r="A17968" s="5">
        <f>17961</f>
      </c>
      <c r="B17968" s="5" t="s">
        <v>17989</v>
      </c>
      <c r="C17968" s="5" t="s">
        <v>29</v>
      </c>
      <c r="D17968" s="5" t="s">
        <v>28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29</v>
      </c>
      <c r="T17968" s="5" t="s">
        <v>28</v>
      </c>
      <c r="U17968" s="5" t="s">
        <v>28</v>
      </c>
      <c r="V17968" s="5"/>
    </row>
    <row r="17969" spans="1:22" x14ac:dyDescent="0.25">
      <c r="A17969" s="5">
        <f>17962</f>
      </c>
      <c r="B17969" s="5" t="s">
        <v>17990</v>
      </c>
      <c r="C17969" s="5" t="s">
        <v>29</v>
      </c>
      <c r="D17969" s="5" t="s">
        <v>28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29</v>
      </c>
      <c r="T17969" s="5" t="s">
        <v>28</v>
      </c>
      <c r="U17969" s="5" t="s">
        <v>28</v>
      </c>
      <c r="V17969" s="5"/>
    </row>
    <row r="17970" spans="1:22" x14ac:dyDescent="0.25">
      <c r="A17970" s="5">
        <f>17963</f>
      </c>
      <c r="B17970" s="5" t="s">
        <v>17991</v>
      </c>
      <c r="C17970" s="5" t="s">
        <v>29</v>
      </c>
      <c r="D17970" s="5" t="s">
        <v>28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29</v>
      </c>
      <c r="T17970" s="5" t="s">
        <v>28</v>
      </c>
      <c r="U17970" s="5" t="s">
        <v>28</v>
      </c>
      <c r="V17970" s="5"/>
    </row>
    <row r="17971" spans="1:22" x14ac:dyDescent="0.25">
      <c r="A17971" s="5">
        <f>17964</f>
      </c>
      <c r="B17971" s="5" t="s">
        <v>17992</v>
      </c>
      <c r="C17971" s="5" t="s">
        <v>29</v>
      </c>
      <c r="D17971" s="5" t="s">
        <v>28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29</v>
      </c>
      <c r="T17971" s="5" t="s">
        <v>28</v>
      </c>
      <c r="U17971" s="5" t="s">
        <v>28</v>
      </c>
      <c r="V17971" s="5"/>
    </row>
    <row r="17972" spans="1:22" x14ac:dyDescent="0.25">
      <c r="A17972" s="5">
        <f>17965</f>
      </c>
      <c r="B17972" s="5" t="s">
        <v>17993</v>
      </c>
      <c r="C17972" s="5" t="s">
        <v>29</v>
      </c>
      <c r="D17972" s="5" t="s">
        <v>28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29</v>
      </c>
      <c r="T17972" s="5" t="s">
        <v>28</v>
      </c>
      <c r="U17972" s="5" t="s">
        <v>28</v>
      </c>
      <c r="V17972" s="5"/>
    </row>
    <row r="17973" spans="1:22" x14ac:dyDescent="0.25">
      <c r="A17973" s="5">
        <f>17966</f>
      </c>
      <c r="B17973" s="5" t="s">
        <v>17994</v>
      </c>
      <c r="C17973" s="5" t="s">
        <v>29</v>
      </c>
      <c r="D17973" s="5" t="s">
        <v>28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29</v>
      </c>
      <c r="T17973" s="5" t="s">
        <v>28</v>
      </c>
      <c r="U17973" s="5" t="s">
        <v>28</v>
      </c>
      <c r="V17973" s="5"/>
    </row>
    <row r="17974" spans="1:22" x14ac:dyDescent="0.25">
      <c r="A17974" s="5">
        <f>17967</f>
      </c>
      <c r="B17974" s="5" t="s">
        <v>17995</v>
      </c>
      <c r="C17974" s="5" t="s">
        <v>29</v>
      </c>
      <c r="D17974" s="5" t="s">
        <v>28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29</v>
      </c>
      <c r="T17974" s="5" t="s">
        <v>28</v>
      </c>
      <c r="U17974" s="5" t="s">
        <v>28</v>
      </c>
      <c r="V17974" s="5"/>
    </row>
    <row r="17975" spans="1:22" x14ac:dyDescent="0.25">
      <c r="A17975" s="5">
        <f>17968</f>
      </c>
      <c r="B17975" s="5" t="s">
        <v>17996</v>
      </c>
      <c r="C17975" s="5" t="s">
        <v>29</v>
      </c>
      <c r="D17975" s="5" t="s">
        <v>28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29</v>
      </c>
      <c r="T17975" s="5" t="s">
        <v>28</v>
      </c>
      <c r="U17975" s="5" t="s">
        <v>28</v>
      </c>
      <c r="V17975" s="5"/>
    </row>
    <row r="17976" spans="1:22" x14ac:dyDescent="0.25">
      <c r="A17976" s="5">
        <f>17969</f>
      </c>
      <c r="B17976" s="5" t="s">
        <v>17997</v>
      </c>
      <c r="C17976" s="5" t="s">
        <v>29</v>
      </c>
      <c r="D17976" s="5" t="s">
        <v>28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29</v>
      </c>
      <c r="T17976" s="5" t="s">
        <v>28</v>
      </c>
      <c r="U17976" s="5" t="s">
        <v>28</v>
      </c>
      <c r="V17976" s="5"/>
    </row>
    <row r="17977" spans="1:22" x14ac:dyDescent="0.25">
      <c r="A17977" s="5">
        <f>17970</f>
      </c>
      <c r="B17977" s="5" t="s">
        <v>17998</v>
      </c>
      <c r="C17977" s="5" t="s">
        <v>29</v>
      </c>
      <c r="D17977" s="5" t="s">
        <v>28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29</v>
      </c>
      <c r="T17977" s="5" t="s">
        <v>28</v>
      </c>
      <c r="U17977" s="5" t="s">
        <v>28</v>
      </c>
      <c r="V17977" s="5"/>
    </row>
    <row r="17978" spans="1:22" x14ac:dyDescent="0.25">
      <c r="A17978" s="5">
        <f>17971</f>
      </c>
      <c r="B17978" s="5" t="s">
        <v>17999</v>
      </c>
      <c r="C17978" s="5" t="s">
        <v>29</v>
      </c>
      <c r="D17978" s="5" t="s">
        <v>28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29</v>
      </c>
      <c r="T17978" s="5" t="s">
        <v>28</v>
      </c>
      <c r="U17978" s="5" t="s">
        <v>28</v>
      </c>
      <c r="V17978" s="5"/>
    </row>
    <row r="17979" spans="1:22" x14ac:dyDescent="0.25">
      <c r="A17979" s="5">
        <f>17972</f>
      </c>
      <c r="B17979" s="5" t="s">
        <v>18000</v>
      </c>
      <c r="C17979" s="5" t="s">
        <v>29</v>
      </c>
      <c r="D17979" s="5" t="s">
        <v>28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29</v>
      </c>
      <c r="T17979" s="5" t="s">
        <v>28</v>
      </c>
      <c r="U17979" s="5" t="s">
        <v>28</v>
      </c>
      <c r="V17979" s="5"/>
    </row>
    <row r="17980" spans="1:22" x14ac:dyDescent="0.25">
      <c r="A17980" s="5">
        <f>17973</f>
      </c>
      <c r="B17980" s="5" t="s">
        <v>18001</v>
      </c>
      <c r="C17980" s="5" t="s">
        <v>29</v>
      </c>
      <c r="D17980" s="5" t="s">
        <v>28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29</v>
      </c>
      <c r="T17980" s="5" t="s">
        <v>28</v>
      </c>
      <c r="U17980" s="5" t="s">
        <v>28</v>
      </c>
      <c r="V17980" s="5"/>
    </row>
    <row r="17981" spans="1:22" x14ac:dyDescent="0.25">
      <c r="A17981" s="5">
        <f>17974</f>
      </c>
      <c r="B17981" s="5" t="s">
        <v>18002</v>
      </c>
      <c r="C17981" s="5" t="s">
        <v>29</v>
      </c>
      <c r="D17981" s="5" t="s">
        <v>28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29</v>
      </c>
      <c r="T17981" s="5" t="s">
        <v>28</v>
      </c>
      <c r="U17981" s="5" t="s">
        <v>28</v>
      </c>
      <c r="V17981" s="5"/>
    </row>
    <row r="17982" spans="1:22" x14ac:dyDescent="0.25">
      <c r="A17982" s="5">
        <f>17975</f>
      </c>
      <c r="B17982" s="5" t="s">
        <v>18003</v>
      </c>
      <c r="C17982" s="5" t="s">
        <v>29</v>
      </c>
      <c r="D17982" s="5" t="s">
        <v>28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29</v>
      </c>
      <c r="T17982" s="5" t="s">
        <v>28</v>
      </c>
      <c r="U17982" s="5" t="s">
        <v>28</v>
      </c>
      <c r="V17982" s="5"/>
    </row>
    <row r="17983" spans="1:22" x14ac:dyDescent="0.25">
      <c r="A17983" s="5">
        <f>17976</f>
      </c>
      <c r="B17983" s="5" t="s">
        <v>18004</v>
      </c>
      <c r="C17983" s="5" t="s">
        <v>29</v>
      </c>
      <c r="D17983" s="5" t="s">
        <v>28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29</v>
      </c>
      <c r="T17983" s="5" t="s">
        <v>28</v>
      </c>
      <c r="U17983" s="5" t="s">
        <v>28</v>
      </c>
      <c r="V17983" s="5"/>
    </row>
    <row r="17984" spans="1:22" x14ac:dyDescent="0.25">
      <c r="A17984" s="5">
        <f>17977</f>
      </c>
      <c r="B17984" s="5" t="s">
        <v>18005</v>
      </c>
      <c r="C17984" s="5" t="s">
        <v>29</v>
      </c>
      <c r="D17984" s="5" t="s">
        <v>28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29</v>
      </c>
      <c r="T17984" s="5" t="s">
        <v>28</v>
      </c>
      <c r="U17984" s="5" t="s">
        <v>28</v>
      </c>
      <c r="V17984" s="5"/>
    </row>
    <row r="17985" spans="1:22" x14ac:dyDescent="0.25">
      <c r="A17985" s="5">
        <f>17978</f>
      </c>
      <c r="B17985" s="5" t="s">
        <v>18006</v>
      </c>
      <c r="C17985" s="5" t="s">
        <v>29</v>
      </c>
      <c r="D17985" s="5" t="s">
        <v>28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29</v>
      </c>
      <c r="T17985" s="5" t="s">
        <v>28</v>
      </c>
      <c r="U17985" s="5" t="s">
        <v>28</v>
      </c>
      <c r="V17985" s="5"/>
    </row>
    <row r="17986" spans="1:22" x14ac:dyDescent="0.25">
      <c r="A17986" s="5">
        <f>17979</f>
      </c>
      <c r="B17986" s="5" t="s">
        <v>18007</v>
      </c>
      <c r="C17986" s="5" t="s">
        <v>29</v>
      </c>
      <c r="D17986" s="5" t="s">
        <v>28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29</v>
      </c>
      <c r="T17986" s="5" t="s">
        <v>28</v>
      </c>
      <c r="U17986" s="5" t="s">
        <v>28</v>
      </c>
      <c r="V17986" s="5"/>
    </row>
    <row r="17987" spans="1:22" x14ac:dyDescent="0.25">
      <c r="A17987" s="5">
        <f>17980</f>
      </c>
      <c r="B17987" s="5" t="s">
        <v>18008</v>
      </c>
      <c r="C17987" s="5" t="s">
        <v>29</v>
      </c>
      <c r="D17987" s="5" t="s">
        <v>28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29</v>
      </c>
      <c r="T17987" s="5" t="s">
        <v>28</v>
      </c>
      <c r="U17987" s="5" t="s">
        <v>28</v>
      </c>
      <c r="V17987" s="5"/>
    </row>
    <row r="17988" spans="1:22" x14ac:dyDescent="0.25">
      <c r="A17988" s="5">
        <f>17981</f>
      </c>
      <c r="B17988" s="5" t="s">
        <v>18009</v>
      </c>
      <c r="C17988" s="5" t="s">
        <v>29</v>
      </c>
      <c r="D17988" s="5" t="s">
        <v>28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29</v>
      </c>
      <c r="T17988" s="5" t="s">
        <v>28</v>
      </c>
      <c r="U17988" s="5" t="s">
        <v>28</v>
      </c>
      <c r="V17988" s="5"/>
    </row>
    <row r="17989" spans="1:22" x14ac:dyDescent="0.25">
      <c r="A17989" s="5">
        <f>17982</f>
      </c>
      <c r="B17989" s="5" t="s">
        <v>18010</v>
      </c>
      <c r="C17989" s="5" t="s">
        <v>29</v>
      </c>
      <c r="D17989" s="5" t="s">
        <v>28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29</v>
      </c>
      <c r="T17989" s="5" t="s">
        <v>28</v>
      </c>
      <c r="U17989" s="5" t="s">
        <v>28</v>
      </c>
      <c r="V17989" s="5"/>
    </row>
    <row r="17990" spans="1:22" x14ac:dyDescent="0.25">
      <c r="A17990" s="5">
        <f>17983</f>
      </c>
      <c r="B17990" s="5" t="s">
        <v>18011</v>
      </c>
      <c r="C17990" s="5" t="s">
        <v>29</v>
      </c>
      <c r="D17990" s="5" t="s">
        <v>28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29</v>
      </c>
      <c r="T17990" s="5" t="s">
        <v>28</v>
      </c>
      <c r="U17990" s="5" t="s">
        <v>28</v>
      </c>
      <c r="V17990" s="5"/>
    </row>
    <row r="17991" spans="1:22" x14ac:dyDescent="0.25">
      <c r="A17991" s="5">
        <f>17984</f>
      </c>
      <c r="B17991" s="5" t="s">
        <v>18012</v>
      </c>
      <c r="C17991" s="5" t="s">
        <v>29</v>
      </c>
      <c r="D17991" s="5" t="s">
        <v>28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29</v>
      </c>
      <c r="T17991" s="5" t="s">
        <v>28</v>
      </c>
      <c r="U17991" s="5" t="s">
        <v>28</v>
      </c>
      <c r="V17991" s="5"/>
    </row>
    <row r="17992" spans="1:22" x14ac:dyDescent="0.25">
      <c r="A17992" s="5">
        <f>17985</f>
      </c>
      <c r="B17992" s="5" t="s">
        <v>18013</v>
      </c>
      <c r="C17992" s="5" t="s">
        <v>29</v>
      </c>
      <c r="D17992" s="5" t="s">
        <v>28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29</v>
      </c>
      <c r="T17992" s="5" t="s">
        <v>28</v>
      </c>
      <c r="U17992" s="5" t="s">
        <v>28</v>
      </c>
      <c r="V17992" s="5"/>
    </row>
    <row r="17993" spans="1:22" x14ac:dyDescent="0.25">
      <c r="A17993" s="5">
        <f>17986</f>
      </c>
      <c r="B17993" s="5" t="s">
        <v>18014</v>
      </c>
      <c r="C17993" s="5" t="s">
        <v>29</v>
      </c>
      <c r="D17993" s="5" t="s">
        <v>28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29</v>
      </c>
      <c r="T17993" s="5" t="s">
        <v>28</v>
      </c>
      <c r="U17993" s="5" t="s">
        <v>28</v>
      </c>
      <c r="V17993" s="5"/>
    </row>
    <row r="17994" spans="1:22" x14ac:dyDescent="0.25">
      <c r="A17994" s="5">
        <f>17987</f>
      </c>
      <c r="B17994" s="5" t="s">
        <v>18015</v>
      </c>
      <c r="C17994" s="5" t="s">
        <v>29</v>
      </c>
      <c r="D17994" s="5" t="s">
        <v>28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29</v>
      </c>
      <c r="T17994" s="5" t="s">
        <v>28</v>
      </c>
      <c r="U17994" s="5" t="s">
        <v>28</v>
      </c>
      <c r="V17994" s="5"/>
    </row>
    <row r="17995" spans="1:22" x14ac:dyDescent="0.25">
      <c r="A17995" s="5">
        <f>17988</f>
      </c>
      <c r="B17995" s="5" t="s">
        <v>18016</v>
      </c>
      <c r="C17995" s="5" t="s">
        <v>29</v>
      </c>
      <c r="D17995" s="5" t="s">
        <v>28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29</v>
      </c>
      <c r="T17995" s="5" t="s">
        <v>28</v>
      </c>
      <c r="U17995" s="5" t="s">
        <v>28</v>
      </c>
      <c r="V17995" s="5"/>
    </row>
    <row r="17996" spans="1:22" x14ac:dyDescent="0.25">
      <c r="A17996" s="5">
        <f>17989</f>
      </c>
      <c r="B17996" s="5" t="s">
        <v>18017</v>
      </c>
      <c r="C17996" s="5" t="s">
        <v>29</v>
      </c>
      <c r="D17996" s="5" t="s">
        <v>28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29</v>
      </c>
      <c r="T17996" s="5" t="s">
        <v>28</v>
      </c>
      <c r="U17996" s="5" t="s">
        <v>28</v>
      </c>
      <c r="V17996" s="5"/>
    </row>
    <row r="17997" spans="1:22" x14ac:dyDescent="0.25">
      <c r="A17997" s="5">
        <f>17990</f>
      </c>
      <c r="B17997" s="5" t="s">
        <v>18018</v>
      </c>
      <c r="C17997" s="5" t="s">
        <v>29</v>
      </c>
      <c r="D17997" s="5" t="s">
        <v>28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29</v>
      </c>
      <c r="T17997" s="5" t="s">
        <v>28</v>
      </c>
      <c r="U17997" s="5" t="s">
        <v>28</v>
      </c>
      <c r="V17997" s="5"/>
    </row>
    <row r="17998" spans="1:22" x14ac:dyDescent="0.25">
      <c r="A17998" s="5">
        <f>17991</f>
      </c>
      <c r="B17998" s="5" t="s">
        <v>18019</v>
      </c>
      <c r="C17998" s="5" t="s">
        <v>29</v>
      </c>
      <c r="D17998" s="5" t="s">
        <v>28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29</v>
      </c>
      <c r="T17998" s="5" t="s">
        <v>28</v>
      </c>
      <c r="U17998" s="5" t="s">
        <v>28</v>
      </c>
      <c r="V17998" s="5"/>
    </row>
    <row r="17999" spans="1:22" x14ac:dyDescent="0.25">
      <c r="A17999" s="5">
        <f>17992</f>
      </c>
      <c r="B17999" s="5" t="s">
        <v>18020</v>
      </c>
      <c r="C17999" s="5" t="s">
        <v>29</v>
      </c>
      <c r="D17999" s="5" t="s">
        <v>28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29</v>
      </c>
      <c r="T17999" s="5" t="s">
        <v>28</v>
      </c>
      <c r="U17999" s="5" t="s">
        <v>28</v>
      </c>
      <c r="V17999" s="5"/>
    </row>
    <row r="18000" spans="1:22" x14ac:dyDescent="0.25">
      <c r="A18000" s="5">
        <f>17993</f>
      </c>
      <c r="B18000" s="5" t="s">
        <v>18021</v>
      </c>
      <c r="C18000" s="5" t="s">
        <v>29</v>
      </c>
      <c r="D18000" s="5" t="s">
        <v>28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29</v>
      </c>
      <c r="T18000" s="5" t="s">
        <v>28</v>
      </c>
      <c r="U18000" s="5" t="s">
        <v>28</v>
      </c>
      <c r="V18000" s="5"/>
    </row>
    <row r="18001" spans="1:22" x14ac:dyDescent="0.25">
      <c r="A18001" s="5">
        <f>17994</f>
      </c>
      <c r="B18001" s="5" t="s">
        <v>18022</v>
      </c>
      <c r="C18001" s="5" t="s">
        <v>29</v>
      </c>
      <c r="D18001" s="5" t="s">
        <v>28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29</v>
      </c>
      <c r="T18001" s="5" t="s">
        <v>28</v>
      </c>
      <c r="U18001" s="5" t="s">
        <v>28</v>
      </c>
      <c r="V18001" s="5"/>
    </row>
    <row r="18002" spans="1:22" x14ac:dyDescent="0.25">
      <c r="A18002" s="5">
        <f>17995</f>
      </c>
      <c r="B18002" s="5" t="s">
        <v>18023</v>
      </c>
      <c r="C18002" s="5" t="s">
        <v>29</v>
      </c>
      <c r="D18002" s="5" t="s">
        <v>28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29</v>
      </c>
      <c r="T18002" s="5" t="s">
        <v>28</v>
      </c>
      <c r="U18002" s="5" t="s">
        <v>28</v>
      </c>
      <c r="V18002" s="5"/>
    </row>
    <row r="18003" spans="1:22" x14ac:dyDescent="0.25">
      <c r="A18003" s="5">
        <f>17996</f>
      </c>
      <c r="B18003" s="5" t="s">
        <v>18024</v>
      </c>
      <c r="C18003" s="5" t="s">
        <v>29</v>
      </c>
      <c r="D18003" s="5" t="s">
        <v>28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29</v>
      </c>
      <c r="T18003" s="5" t="s">
        <v>28</v>
      </c>
      <c r="U18003" s="5" t="s">
        <v>28</v>
      </c>
      <c r="V18003" s="5"/>
    </row>
    <row r="18004" spans="1:22" x14ac:dyDescent="0.25">
      <c r="A18004" s="5">
        <f>17997</f>
      </c>
      <c r="B18004" s="5" t="s">
        <v>18025</v>
      </c>
      <c r="C18004" s="5" t="s">
        <v>29</v>
      </c>
      <c r="D18004" s="5" t="s">
        <v>28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29</v>
      </c>
      <c r="T18004" s="5" t="s">
        <v>28</v>
      </c>
      <c r="U18004" s="5" t="s">
        <v>28</v>
      </c>
      <c r="V18004" s="5"/>
    </row>
    <row r="18005" spans="1:22" x14ac:dyDescent="0.25">
      <c r="A18005" s="5">
        <f>17998</f>
      </c>
      <c r="B18005" s="5" t="s">
        <v>18026</v>
      </c>
      <c r="C18005" s="5" t="s">
        <v>29</v>
      </c>
      <c r="D18005" s="5" t="s">
        <v>28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29</v>
      </c>
      <c r="T18005" s="5" t="s">
        <v>28</v>
      </c>
      <c r="U18005" s="5" t="s">
        <v>28</v>
      </c>
      <c r="V18005" s="5"/>
    </row>
    <row r="18006" spans="1:22" x14ac:dyDescent="0.25">
      <c r="A18006" s="5">
        <f>17999</f>
      </c>
      <c r="B18006" s="5" t="s">
        <v>18027</v>
      </c>
      <c r="C18006" s="5" t="s">
        <v>29</v>
      </c>
      <c r="D18006" s="5" t="s">
        <v>28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29</v>
      </c>
      <c r="T18006" s="5" t="s">
        <v>28</v>
      </c>
      <c r="U18006" s="5" t="s">
        <v>28</v>
      </c>
      <c r="V18006" s="5"/>
    </row>
    <row r="18007" spans="1:22" x14ac:dyDescent="0.25">
      <c r="A18007" s="5">
        <f>18000</f>
      </c>
      <c r="B18007" s="5" t="s">
        <v>18028</v>
      </c>
      <c r="C18007" s="5" t="s">
        <v>29</v>
      </c>
      <c r="D18007" s="5" t="s">
        <v>28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29</v>
      </c>
      <c r="T18007" s="5" t="s">
        <v>28</v>
      </c>
      <c r="U18007" s="5" t="s">
        <v>28</v>
      </c>
      <c r="V18007" s="5"/>
    </row>
    <row r="18008" spans="1:22" x14ac:dyDescent="0.25">
      <c r="A18008" s="5">
        <f>18001</f>
      </c>
      <c r="B18008" s="5" t="s">
        <v>18029</v>
      </c>
      <c r="C18008" s="5" t="s">
        <v>29</v>
      </c>
      <c r="D18008" s="5" t="s">
        <v>28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29</v>
      </c>
      <c r="T18008" s="5" t="s">
        <v>28</v>
      </c>
      <c r="U18008" s="5" t="s">
        <v>28</v>
      </c>
      <c r="V18008" s="5"/>
    </row>
    <row r="18009" spans="1:22" x14ac:dyDescent="0.25">
      <c r="A18009" s="5">
        <f>18002</f>
      </c>
      <c r="B18009" s="5" t="s">
        <v>18030</v>
      </c>
      <c r="C18009" s="5" t="s">
        <v>29</v>
      </c>
      <c r="D18009" s="5" t="s">
        <v>28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29</v>
      </c>
      <c r="T18009" s="5" t="s">
        <v>28</v>
      </c>
      <c r="U18009" s="5" t="s">
        <v>28</v>
      </c>
      <c r="V18009" s="5"/>
    </row>
    <row r="18010" spans="1:22" x14ac:dyDescent="0.25">
      <c r="A18010" s="5">
        <f>18003</f>
      </c>
      <c r="B18010" s="5" t="s">
        <v>18031</v>
      </c>
      <c r="C18010" s="5" t="s">
        <v>29</v>
      </c>
      <c r="D18010" s="5" t="s">
        <v>28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29</v>
      </c>
      <c r="T18010" s="5" t="s">
        <v>28</v>
      </c>
      <c r="U18010" s="5" t="s">
        <v>28</v>
      </c>
      <c r="V18010" s="5"/>
    </row>
    <row r="18011" spans="1:22" x14ac:dyDescent="0.25">
      <c r="A18011" s="5">
        <f>18004</f>
      </c>
      <c r="B18011" s="5" t="s">
        <v>18032</v>
      </c>
      <c r="C18011" s="5" t="s">
        <v>29</v>
      </c>
      <c r="D18011" s="5" t="s">
        <v>28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29</v>
      </c>
      <c r="T18011" s="5" t="s">
        <v>28</v>
      </c>
      <c r="U18011" s="5" t="s">
        <v>28</v>
      </c>
      <c r="V18011" s="5"/>
    </row>
    <row r="18012" spans="1:22" x14ac:dyDescent="0.25">
      <c r="A18012" s="5">
        <f>18005</f>
      </c>
      <c r="B18012" s="5" t="s">
        <v>18033</v>
      </c>
      <c r="C18012" s="5" t="s">
        <v>29</v>
      </c>
      <c r="D18012" s="5" t="s">
        <v>28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29</v>
      </c>
      <c r="T18012" s="5" t="s">
        <v>28</v>
      </c>
      <c r="U18012" s="5" t="s">
        <v>28</v>
      </c>
      <c r="V18012" s="5"/>
    </row>
    <row r="18013" spans="1:22" x14ac:dyDescent="0.25">
      <c r="A18013" s="5">
        <f>18006</f>
      </c>
      <c r="B18013" s="5" t="s">
        <v>18034</v>
      </c>
      <c r="C18013" s="5" t="s">
        <v>29</v>
      </c>
      <c r="D18013" s="5" t="s">
        <v>28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29</v>
      </c>
      <c r="T18013" s="5" t="s">
        <v>28</v>
      </c>
      <c r="U18013" s="5" t="s">
        <v>28</v>
      </c>
      <c r="V18013" s="5"/>
    </row>
    <row r="18014" spans="1:22" x14ac:dyDescent="0.25">
      <c r="A18014" s="5">
        <f>18007</f>
      </c>
      <c r="B18014" s="5" t="s">
        <v>18035</v>
      </c>
      <c r="C18014" s="5" t="s">
        <v>29</v>
      </c>
      <c r="D18014" s="5" t="s">
        <v>28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29</v>
      </c>
      <c r="T18014" s="5" t="s">
        <v>28</v>
      </c>
      <c r="U18014" s="5" t="s">
        <v>28</v>
      </c>
      <c r="V18014" s="5"/>
    </row>
    <row r="18015" spans="1:22" x14ac:dyDescent="0.25">
      <c r="A18015" s="5">
        <f>18008</f>
      </c>
      <c r="B18015" s="5" t="s">
        <v>18036</v>
      </c>
      <c r="C18015" s="5" t="s">
        <v>29</v>
      </c>
      <c r="D18015" s="5" t="s">
        <v>28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29</v>
      </c>
      <c r="T18015" s="5" t="s">
        <v>28</v>
      </c>
      <c r="U18015" s="5" t="s">
        <v>28</v>
      </c>
      <c r="V18015" s="5"/>
    </row>
    <row r="18016" spans="1:22" x14ac:dyDescent="0.25">
      <c r="A18016" s="5">
        <f>18009</f>
      </c>
      <c r="B18016" s="5" t="s">
        <v>18037</v>
      </c>
      <c r="C18016" s="5" t="s">
        <v>29</v>
      </c>
      <c r="D18016" s="5" t="s">
        <v>28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29</v>
      </c>
      <c r="T18016" s="5" t="s">
        <v>28</v>
      </c>
      <c r="U18016" s="5" t="s">
        <v>28</v>
      </c>
      <c r="V18016" s="5"/>
    </row>
    <row r="18017" spans="1:22" x14ac:dyDescent="0.25">
      <c r="A18017" s="5">
        <f>18010</f>
      </c>
      <c r="B18017" s="5" t="s">
        <v>18038</v>
      </c>
      <c r="C18017" s="5" t="s">
        <v>29</v>
      </c>
      <c r="D18017" s="5" t="s">
        <v>28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29</v>
      </c>
      <c r="T18017" s="5" t="s">
        <v>28</v>
      </c>
      <c r="U18017" s="5" t="s">
        <v>28</v>
      </c>
      <c r="V18017" s="5"/>
    </row>
    <row r="18018" spans="1:22" x14ac:dyDescent="0.25">
      <c r="A18018" s="5">
        <f>18011</f>
      </c>
      <c r="B18018" s="5" t="s">
        <v>18039</v>
      </c>
      <c r="C18018" s="5" t="s">
        <v>29</v>
      </c>
      <c r="D18018" s="5" t="s">
        <v>28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29</v>
      </c>
      <c r="T18018" s="5" t="s">
        <v>28</v>
      </c>
      <c r="U18018" s="5" t="s">
        <v>28</v>
      </c>
      <c r="V18018" s="5"/>
    </row>
    <row r="18019" spans="1:22" x14ac:dyDescent="0.25">
      <c r="A18019" s="5">
        <f>18012</f>
      </c>
      <c r="B18019" s="5" t="s">
        <v>18040</v>
      </c>
      <c r="C18019" s="5" t="s">
        <v>29</v>
      </c>
      <c r="D18019" s="5" t="s">
        <v>28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29</v>
      </c>
      <c r="T18019" s="5" t="s">
        <v>28</v>
      </c>
      <c r="U18019" s="5" t="s">
        <v>28</v>
      </c>
      <c r="V18019" s="5"/>
    </row>
    <row r="18020" spans="1:22" x14ac:dyDescent="0.25">
      <c r="A18020" s="5">
        <f>18013</f>
      </c>
      <c r="B18020" s="5" t="s">
        <v>18041</v>
      </c>
      <c r="C18020" s="5" t="s">
        <v>29</v>
      </c>
      <c r="D18020" s="5" t="s">
        <v>28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29</v>
      </c>
      <c r="T18020" s="5" t="s">
        <v>28</v>
      </c>
      <c r="U18020" s="5" t="s">
        <v>28</v>
      </c>
      <c r="V18020" s="5"/>
    </row>
    <row r="18021" spans="1:22" x14ac:dyDescent="0.25">
      <c r="A18021" s="5">
        <f>18014</f>
      </c>
      <c r="B18021" s="5" t="s">
        <v>18042</v>
      </c>
      <c r="C18021" s="5" t="s">
        <v>29</v>
      </c>
      <c r="D18021" s="5" t="s">
        <v>28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29</v>
      </c>
      <c r="T18021" s="5" t="s">
        <v>28</v>
      </c>
      <c r="U18021" s="5" t="s">
        <v>28</v>
      </c>
      <c r="V18021" s="5"/>
    </row>
    <row r="18022" spans="1:22" x14ac:dyDescent="0.25">
      <c r="A18022" s="5">
        <f>18015</f>
      </c>
      <c r="B18022" s="5" t="s">
        <v>18043</v>
      </c>
      <c r="C18022" s="5" t="s">
        <v>29</v>
      </c>
      <c r="D18022" s="5" t="s">
        <v>28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29</v>
      </c>
      <c r="T18022" s="5" t="s">
        <v>28</v>
      </c>
      <c r="U18022" s="5" t="s">
        <v>28</v>
      </c>
      <c r="V18022" s="5"/>
    </row>
    <row r="18023" spans="1:22" x14ac:dyDescent="0.25">
      <c r="A18023" s="5">
        <f>18016</f>
      </c>
      <c r="B18023" s="5" t="s">
        <v>18044</v>
      </c>
      <c r="C18023" s="5" t="s">
        <v>29</v>
      </c>
      <c r="D18023" s="5" t="s">
        <v>28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29</v>
      </c>
      <c r="T18023" s="5" t="s">
        <v>28</v>
      </c>
      <c r="U18023" s="5" t="s">
        <v>28</v>
      </c>
      <c r="V18023" s="5"/>
    </row>
    <row r="18024" spans="1:22" x14ac:dyDescent="0.25">
      <c r="A18024" s="5">
        <f>18017</f>
      </c>
      <c r="B18024" s="5" t="s">
        <v>18045</v>
      </c>
      <c r="C18024" s="5" t="s">
        <v>29</v>
      </c>
      <c r="D18024" s="5" t="s">
        <v>28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29</v>
      </c>
      <c r="T18024" s="5" t="s">
        <v>28</v>
      </c>
      <c r="U18024" s="5" t="s">
        <v>28</v>
      </c>
      <c r="V18024" s="5"/>
    </row>
    <row r="18025" spans="1:22" x14ac:dyDescent="0.25">
      <c r="A18025" s="5">
        <f>18018</f>
      </c>
      <c r="B18025" s="5" t="s">
        <v>18046</v>
      </c>
      <c r="C18025" s="5" t="s">
        <v>29</v>
      </c>
      <c r="D18025" s="5" t="s">
        <v>28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29</v>
      </c>
      <c r="T18025" s="5" t="s">
        <v>28</v>
      </c>
      <c r="U18025" s="5" t="s">
        <v>28</v>
      </c>
      <c r="V18025" s="5"/>
    </row>
    <row r="18026" spans="1:22" x14ac:dyDescent="0.25">
      <c r="A18026" s="5">
        <f>18019</f>
      </c>
      <c r="B18026" s="5" t="s">
        <v>18047</v>
      </c>
      <c r="C18026" s="5" t="s">
        <v>29</v>
      </c>
      <c r="D18026" s="5" t="s">
        <v>28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29</v>
      </c>
      <c r="T18026" s="5" t="s">
        <v>28</v>
      </c>
      <c r="U18026" s="5" t="s">
        <v>28</v>
      </c>
      <c r="V18026" s="5"/>
    </row>
    <row r="18027" spans="1:22" x14ac:dyDescent="0.25">
      <c r="A18027" s="5">
        <f>18020</f>
      </c>
      <c r="B18027" s="5" t="s">
        <v>18048</v>
      </c>
      <c r="C18027" s="5" t="s">
        <v>29</v>
      </c>
      <c r="D18027" s="5" t="s">
        <v>28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29</v>
      </c>
      <c r="T18027" s="5" t="s">
        <v>28</v>
      </c>
      <c r="U18027" s="5" t="s">
        <v>28</v>
      </c>
      <c r="V18027" s="5"/>
    </row>
    <row r="18028" spans="1:22" x14ac:dyDescent="0.25">
      <c r="A18028" s="5">
        <f>18021</f>
      </c>
      <c r="B18028" s="5" t="s">
        <v>18049</v>
      </c>
      <c r="C18028" s="5" t="s">
        <v>29</v>
      </c>
      <c r="D18028" s="5" t="s">
        <v>28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29</v>
      </c>
      <c r="T18028" s="5" t="s">
        <v>28</v>
      </c>
      <c r="U18028" s="5" t="s">
        <v>28</v>
      </c>
      <c r="V18028" s="5"/>
    </row>
    <row r="18029" spans="1:22" x14ac:dyDescent="0.25">
      <c r="A18029" s="5">
        <f>18022</f>
      </c>
      <c r="B18029" s="5" t="s">
        <v>18050</v>
      </c>
      <c r="C18029" s="5" t="s">
        <v>29</v>
      </c>
      <c r="D18029" s="5" t="s">
        <v>28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29</v>
      </c>
      <c r="T18029" s="5" t="s">
        <v>28</v>
      </c>
      <c r="U18029" s="5" t="s">
        <v>28</v>
      </c>
      <c r="V18029" s="5"/>
    </row>
    <row r="18030" spans="1:22" x14ac:dyDescent="0.25">
      <c r="A18030" s="5">
        <f>18023</f>
      </c>
      <c r="B18030" s="5" t="s">
        <v>18051</v>
      </c>
      <c r="C18030" s="5" t="s">
        <v>29</v>
      </c>
      <c r="D18030" s="5" t="s">
        <v>28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29</v>
      </c>
      <c r="T18030" s="5" t="s">
        <v>28</v>
      </c>
      <c r="U18030" s="5" t="s">
        <v>28</v>
      </c>
      <c r="V18030" s="5"/>
    </row>
    <row r="18031" spans="1:22" x14ac:dyDescent="0.25">
      <c r="A18031" s="5">
        <f>18024</f>
      </c>
      <c r="B18031" s="5" t="s">
        <v>18052</v>
      </c>
      <c r="C18031" s="5" t="s">
        <v>29</v>
      </c>
      <c r="D18031" s="5" t="s">
        <v>28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29</v>
      </c>
      <c r="T18031" s="5" t="s">
        <v>28</v>
      </c>
      <c r="U18031" s="5" t="s">
        <v>28</v>
      </c>
      <c r="V18031" s="5"/>
    </row>
    <row r="18032" spans="1:22" x14ac:dyDescent="0.25">
      <c r="A18032" s="5">
        <f>18025</f>
      </c>
      <c r="B18032" s="5" t="s">
        <v>18053</v>
      </c>
      <c r="C18032" s="5" t="s">
        <v>29</v>
      </c>
      <c r="D18032" s="5" t="s">
        <v>28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29</v>
      </c>
      <c r="T18032" s="5" t="s">
        <v>28</v>
      </c>
      <c r="U18032" s="5" t="s">
        <v>28</v>
      </c>
      <c r="V18032" s="5"/>
    </row>
    <row r="18033" spans="1:22" x14ac:dyDescent="0.25">
      <c r="A18033" s="5">
        <f>18026</f>
      </c>
      <c r="B18033" s="5" t="s">
        <v>18054</v>
      </c>
      <c r="C18033" s="5" t="s">
        <v>29</v>
      </c>
      <c r="D18033" s="5" t="s">
        <v>28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29</v>
      </c>
      <c r="T18033" s="5" t="s">
        <v>28</v>
      </c>
      <c r="U18033" s="5" t="s">
        <v>28</v>
      </c>
      <c r="V18033" s="5"/>
    </row>
    <row r="18034" spans="1:22" x14ac:dyDescent="0.25">
      <c r="A18034" s="5">
        <f>18027</f>
      </c>
      <c r="B18034" s="5" t="s">
        <v>18055</v>
      </c>
      <c r="C18034" s="5" t="s">
        <v>29</v>
      </c>
      <c r="D18034" s="5" t="s">
        <v>28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29</v>
      </c>
      <c r="T18034" s="5" t="s">
        <v>28</v>
      </c>
      <c r="U18034" s="5" t="s">
        <v>28</v>
      </c>
      <c r="V18034" s="5"/>
    </row>
    <row r="18035" spans="1:22" x14ac:dyDescent="0.25">
      <c r="A18035" s="5">
        <f>18028</f>
      </c>
      <c r="B18035" s="5" t="s">
        <v>18056</v>
      </c>
      <c r="C18035" s="5" t="s">
        <v>29</v>
      </c>
      <c r="D18035" s="5" t="s">
        <v>28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29</v>
      </c>
      <c r="T18035" s="5" t="s">
        <v>28</v>
      </c>
      <c r="U18035" s="5" t="s">
        <v>28</v>
      </c>
      <c r="V18035" s="5"/>
    </row>
    <row r="18036" spans="1:22" x14ac:dyDescent="0.25">
      <c r="A18036" s="5">
        <f>18029</f>
      </c>
      <c r="B18036" s="5" t="s">
        <v>18057</v>
      </c>
      <c r="C18036" s="5" t="s">
        <v>29</v>
      </c>
      <c r="D18036" s="5" t="s">
        <v>28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29</v>
      </c>
      <c r="T18036" s="5" t="s">
        <v>28</v>
      </c>
      <c r="U18036" s="5" t="s">
        <v>28</v>
      </c>
      <c r="V18036" s="5"/>
    </row>
    <row r="18037" spans="1:22" x14ac:dyDescent="0.25">
      <c r="A18037" s="5">
        <f>18030</f>
      </c>
      <c r="B18037" s="5" t="s">
        <v>18058</v>
      </c>
      <c r="C18037" s="5" t="s">
        <v>29</v>
      </c>
      <c r="D18037" s="5" t="s">
        <v>28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29</v>
      </c>
      <c r="T18037" s="5" t="s">
        <v>28</v>
      </c>
      <c r="U18037" s="5" t="s">
        <v>28</v>
      </c>
      <c r="V18037" s="5"/>
    </row>
    <row r="18038" spans="1:22" x14ac:dyDescent="0.25">
      <c r="A18038" s="5">
        <f>18031</f>
      </c>
      <c r="B18038" s="5" t="s">
        <v>18059</v>
      </c>
      <c r="C18038" s="5" t="s">
        <v>29</v>
      </c>
      <c r="D18038" s="5" t="s">
        <v>28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29</v>
      </c>
      <c r="T18038" s="5" t="s">
        <v>28</v>
      </c>
      <c r="U18038" s="5" t="s">
        <v>28</v>
      </c>
      <c r="V18038" s="5"/>
    </row>
    <row r="18039" spans="1:22" x14ac:dyDescent="0.25">
      <c r="A18039" s="5">
        <f>18032</f>
      </c>
      <c r="B18039" s="5" t="s">
        <v>18060</v>
      </c>
      <c r="C18039" s="5" t="s">
        <v>29</v>
      </c>
      <c r="D18039" s="5" t="s">
        <v>28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29</v>
      </c>
      <c r="T18039" s="5" t="s">
        <v>28</v>
      </c>
      <c r="U18039" s="5" t="s">
        <v>28</v>
      </c>
      <c r="V18039" s="5"/>
    </row>
    <row r="18040" spans="1:22" x14ac:dyDescent="0.25">
      <c r="A18040" s="5">
        <f>18033</f>
      </c>
      <c r="B18040" s="5" t="s">
        <v>18061</v>
      </c>
      <c r="C18040" s="5" t="s">
        <v>29</v>
      </c>
      <c r="D18040" s="5" t="s">
        <v>28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29</v>
      </c>
      <c r="T18040" s="5" t="s">
        <v>28</v>
      </c>
      <c r="U18040" s="5" t="s">
        <v>28</v>
      </c>
      <c r="V18040" s="5"/>
    </row>
    <row r="18041" spans="1:22" x14ac:dyDescent="0.25">
      <c r="A18041" s="5">
        <f>18034</f>
      </c>
      <c r="B18041" s="5" t="s">
        <v>18062</v>
      </c>
      <c r="C18041" s="5" t="s">
        <v>29</v>
      </c>
      <c r="D18041" s="5" t="s">
        <v>28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29</v>
      </c>
      <c r="T18041" s="5" t="s">
        <v>28</v>
      </c>
      <c r="U18041" s="5" t="s">
        <v>28</v>
      </c>
      <c r="V18041" s="5"/>
    </row>
    <row r="18042" spans="1:22" x14ac:dyDescent="0.25">
      <c r="A18042" s="5">
        <f>18035</f>
      </c>
      <c r="B18042" s="5" t="s">
        <v>18063</v>
      </c>
      <c r="C18042" s="5" t="s">
        <v>29</v>
      </c>
      <c r="D18042" s="5" t="s">
        <v>28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29</v>
      </c>
      <c r="T18042" s="5" t="s">
        <v>28</v>
      </c>
      <c r="U18042" s="5" t="s">
        <v>28</v>
      </c>
      <c r="V18042" s="5"/>
    </row>
    <row r="18043" spans="1:22" x14ac:dyDescent="0.25">
      <c r="A18043" s="5">
        <f>18036</f>
      </c>
      <c r="B18043" s="5" t="s">
        <v>18064</v>
      </c>
      <c r="C18043" s="5" t="s">
        <v>29</v>
      </c>
      <c r="D18043" s="5" t="s">
        <v>28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29</v>
      </c>
      <c r="T18043" s="5" t="s">
        <v>28</v>
      </c>
      <c r="U18043" s="5" t="s">
        <v>28</v>
      </c>
      <c r="V18043" s="5"/>
    </row>
    <row r="18044" spans="1:22" x14ac:dyDescent="0.25">
      <c r="A18044" s="5">
        <f>18037</f>
      </c>
      <c r="B18044" s="5" t="s">
        <v>18065</v>
      </c>
      <c r="C18044" s="5" t="s">
        <v>29</v>
      </c>
      <c r="D18044" s="5" t="s">
        <v>28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29</v>
      </c>
      <c r="T18044" s="5" t="s">
        <v>28</v>
      </c>
      <c r="U18044" s="5" t="s">
        <v>28</v>
      </c>
      <c r="V18044" s="5"/>
    </row>
    <row r="18045" spans="1:22" x14ac:dyDescent="0.25">
      <c r="A18045" s="5">
        <f>18038</f>
      </c>
      <c r="B18045" s="5" t="s">
        <v>18066</v>
      </c>
      <c r="C18045" s="5" t="s">
        <v>29</v>
      </c>
      <c r="D18045" s="5" t="s">
        <v>28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29</v>
      </c>
      <c r="T18045" s="5" t="s">
        <v>28</v>
      </c>
      <c r="U18045" s="5" t="s">
        <v>28</v>
      </c>
      <c r="V18045" s="5"/>
    </row>
    <row r="18046" spans="1:22" x14ac:dyDescent="0.25">
      <c r="A18046" s="5">
        <f>18039</f>
      </c>
      <c r="B18046" s="5" t="s">
        <v>18067</v>
      </c>
      <c r="C18046" s="5" t="s">
        <v>29</v>
      </c>
      <c r="D18046" s="5" t="s">
        <v>28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29</v>
      </c>
      <c r="T18046" s="5" t="s">
        <v>28</v>
      </c>
      <c r="U18046" s="5" t="s">
        <v>28</v>
      </c>
      <c r="V18046" s="5"/>
    </row>
    <row r="18047" spans="1:22" x14ac:dyDescent="0.25">
      <c r="A18047" s="5">
        <f>18040</f>
      </c>
      <c r="B18047" s="5" t="s">
        <v>18068</v>
      </c>
      <c r="C18047" s="5" t="s">
        <v>29</v>
      </c>
      <c r="D18047" s="5" t="s">
        <v>28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29</v>
      </c>
      <c r="T18047" s="5" t="s">
        <v>28</v>
      </c>
      <c r="U18047" s="5" t="s">
        <v>28</v>
      </c>
      <c r="V18047" s="5"/>
    </row>
    <row r="18048" spans="1:22" x14ac:dyDescent="0.25">
      <c r="A18048" s="5">
        <f>18041</f>
      </c>
      <c r="B18048" s="5" t="s">
        <v>18069</v>
      </c>
      <c r="C18048" s="5" t="s">
        <v>29</v>
      </c>
      <c r="D18048" s="5" t="s">
        <v>28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29</v>
      </c>
      <c r="T18048" s="5" t="s">
        <v>28</v>
      </c>
      <c r="U18048" s="5" t="s">
        <v>28</v>
      </c>
      <c r="V18048" s="5"/>
    </row>
    <row r="18049" spans="1:22" x14ac:dyDescent="0.25">
      <c r="A18049" s="5">
        <f>18042</f>
      </c>
      <c r="B18049" s="5" t="s">
        <v>18070</v>
      </c>
      <c r="C18049" s="5" t="s">
        <v>29</v>
      </c>
      <c r="D18049" s="5" t="s">
        <v>28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29</v>
      </c>
      <c r="T18049" s="5" t="s">
        <v>28</v>
      </c>
      <c r="U18049" s="5" t="s">
        <v>28</v>
      </c>
      <c r="V18049" s="5"/>
    </row>
    <row r="18050" spans="1:22" x14ac:dyDescent="0.25">
      <c r="A18050" s="5">
        <f>18043</f>
      </c>
      <c r="B18050" s="5" t="s">
        <v>18071</v>
      </c>
      <c r="C18050" s="5" t="s">
        <v>29</v>
      </c>
      <c r="D18050" s="5" t="s">
        <v>28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29</v>
      </c>
      <c r="T18050" s="5" t="s">
        <v>28</v>
      </c>
      <c r="U18050" s="5" t="s">
        <v>28</v>
      </c>
      <c r="V18050" s="5"/>
    </row>
    <row r="18051" spans="1:22" x14ac:dyDescent="0.25">
      <c r="A18051" s="5">
        <f>18044</f>
      </c>
      <c r="B18051" s="5" t="s">
        <v>18072</v>
      </c>
      <c r="C18051" s="5" t="s">
        <v>29</v>
      </c>
      <c r="D18051" s="5" t="s">
        <v>28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29</v>
      </c>
      <c r="T18051" s="5" t="s">
        <v>28</v>
      </c>
      <c r="U18051" s="5" t="s">
        <v>28</v>
      </c>
      <c r="V18051" s="5"/>
    </row>
    <row r="18052" spans="1:22" x14ac:dyDescent="0.25">
      <c r="A18052" s="5">
        <f>18045</f>
      </c>
      <c r="B18052" s="5" t="s">
        <v>18073</v>
      </c>
      <c r="C18052" s="5" t="s">
        <v>29</v>
      </c>
      <c r="D18052" s="5" t="s">
        <v>28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29</v>
      </c>
      <c r="T18052" s="5" t="s">
        <v>28</v>
      </c>
      <c r="U18052" s="5" t="s">
        <v>28</v>
      </c>
      <c r="V18052" s="5"/>
    </row>
    <row r="18053" spans="1:22" x14ac:dyDescent="0.25">
      <c r="A18053" s="5">
        <f>18046</f>
      </c>
      <c r="B18053" s="5" t="s">
        <v>18074</v>
      </c>
      <c r="C18053" s="5" t="s">
        <v>29</v>
      </c>
      <c r="D18053" s="5" t="s">
        <v>28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29</v>
      </c>
      <c r="T18053" s="5" t="s">
        <v>28</v>
      </c>
      <c r="U18053" s="5" t="s">
        <v>28</v>
      </c>
      <c r="V18053" s="5"/>
    </row>
    <row r="18054" spans="1:22" x14ac:dyDescent="0.25">
      <c r="A18054" s="5">
        <f>18047</f>
      </c>
      <c r="B18054" s="5" t="s">
        <v>18075</v>
      </c>
      <c r="C18054" s="5" t="s">
        <v>29</v>
      </c>
      <c r="D18054" s="5" t="s">
        <v>28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29</v>
      </c>
      <c r="T18054" s="5" t="s">
        <v>28</v>
      </c>
      <c r="U18054" s="5" t="s">
        <v>28</v>
      </c>
      <c r="V18054" s="5"/>
    </row>
    <row r="18055" spans="1:22" x14ac:dyDescent="0.25">
      <c r="A18055" s="5">
        <f>18048</f>
      </c>
      <c r="B18055" s="5" t="s">
        <v>18076</v>
      </c>
      <c r="C18055" s="5" t="s">
        <v>29</v>
      </c>
      <c r="D18055" s="5" t="s">
        <v>28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29</v>
      </c>
      <c r="T18055" s="5" t="s">
        <v>28</v>
      </c>
      <c r="U18055" s="5" t="s">
        <v>28</v>
      </c>
      <c r="V18055" s="5"/>
    </row>
    <row r="18056" spans="1:22" x14ac:dyDescent="0.25">
      <c r="A18056" s="5">
        <f>18049</f>
      </c>
      <c r="B18056" s="5" t="s">
        <v>18077</v>
      </c>
      <c r="C18056" s="5" t="s">
        <v>29</v>
      </c>
      <c r="D18056" s="5" t="s">
        <v>28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29</v>
      </c>
      <c r="T18056" s="5" t="s">
        <v>28</v>
      </c>
      <c r="U18056" s="5" t="s">
        <v>28</v>
      </c>
      <c r="V18056" s="5"/>
    </row>
    <row r="18057" spans="1:22" x14ac:dyDescent="0.25">
      <c r="A18057" s="5">
        <f>18050</f>
      </c>
      <c r="B18057" s="5" t="s">
        <v>18078</v>
      </c>
      <c r="C18057" s="5" t="s">
        <v>29</v>
      </c>
      <c r="D18057" s="5" t="s">
        <v>28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29</v>
      </c>
      <c r="T18057" s="5" t="s">
        <v>28</v>
      </c>
      <c r="U18057" s="5" t="s">
        <v>28</v>
      </c>
      <c r="V18057" s="5"/>
    </row>
    <row r="18058" spans="1:22" x14ac:dyDescent="0.25">
      <c r="A18058" s="5">
        <f>18051</f>
      </c>
      <c r="B18058" s="5" t="s">
        <v>18079</v>
      </c>
      <c r="C18058" s="5" t="s">
        <v>29</v>
      </c>
      <c r="D18058" s="5" t="s">
        <v>28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29</v>
      </c>
      <c r="T18058" s="5" t="s">
        <v>28</v>
      </c>
      <c r="U18058" s="5" t="s">
        <v>28</v>
      </c>
      <c r="V18058" s="5"/>
    </row>
    <row r="18059" spans="1:22" x14ac:dyDescent="0.25">
      <c r="A18059" s="5">
        <f>18052</f>
      </c>
      <c r="B18059" s="5" t="s">
        <v>18080</v>
      </c>
      <c r="C18059" s="5" t="s">
        <v>29</v>
      </c>
      <c r="D18059" s="5" t="s">
        <v>28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29</v>
      </c>
      <c r="T18059" s="5" t="s">
        <v>28</v>
      </c>
      <c r="U18059" s="5" t="s">
        <v>28</v>
      </c>
      <c r="V18059" s="5"/>
    </row>
    <row r="18060" spans="1:22" x14ac:dyDescent="0.25">
      <c r="A18060" s="5">
        <f>18053</f>
      </c>
      <c r="B18060" s="5" t="s">
        <v>18081</v>
      </c>
      <c r="C18060" s="5" t="s">
        <v>29</v>
      </c>
      <c r="D18060" s="5" t="s">
        <v>28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29</v>
      </c>
      <c r="T18060" s="5" t="s">
        <v>28</v>
      </c>
      <c r="U18060" s="5" t="s">
        <v>28</v>
      </c>
      <c r="V18060" s="5"/>
    </row>
    <row r="18061" spans="1:22" x14ac:dyDescent="0.25">
      <c r="A18061" s="5">
        <f>18054</f>
      </c>
      <c r="B18061" s="5" t="s">
        <v>18082</v>
      </c>
      <c r="C18061" s="5" t="s">
        <v>29</v>
      </c>
      <c r="D18061" s="5" t="s">
        <v>28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29</v>
      </c>
      <c r="T18061" s="5" t="s">
        <v>28</v>
      </c>
      <c r="U18061" s="5" t="s">
        <v>28</v>
      </c>
      <c r="V18061" s="5"/>
    </row>
    <row r="18062" spans="1:22" x14ac:dyDescent="0.25">
      <c r="A18062" s="5">
        <f>18055</f>
      </c>
      <c r="B18062" s="5" t="s">
        <v>18083</v>
      </c>
      <c r="C18062" s="5" t="s">
        <v>29</v>
      </c>
      <c r="D18062" s="5" t="s">
        <v>28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29</v>
      </c>
      <c r="T18062" s="5" t="s">
        <v>28</v>
      </c>
      <c r="U18062" s="5" t="s">
        <v>28</v>
      </c>
      <c r="V18062" s="5"/>
    </row>
    <row r="18063" spans="1:22" x14ac:dyDescent="0.25">
      <c r="A18063" s="5">
        <f>18056</f>
      </c>
      <c r="B18063" s="5" t="s">
        <v>18084</v>
      </c>
      <c r="C18063" s="5" t="s">
        <v>29</v>
      </c>
      <c r="D18063" s="5" t="s">
        <v>28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29</v>
      </c>
      <c r="T18063" s="5" t="s">
        <v>28</v>
      </c>
      <c r="U18063" s="5" t="s">
        <v>28</v>
      </c>
      <c r="V18063" s="5"/>
    </row>
    <row r="18064" spans="1:22" x14ac:dyDescent="0.25">
      <c r="A18064" s="5">
        <f>18057</f>
      </c>
      <c r="B18064" s="5" t="s">
        <v>18085</v>
      </c>
      <c r="C18064" s="5" t="s">
        <v>29</v>
      </c>
      <c r="D18064" s="5" t="s">
        <v>28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29</v>
      </c>
      <c r="T18064" s="5" t="s">
        <v>28</v>
      </c>
      <c r="U18064" s="5" t="s">
        <v>28</v>
      </c>
      <c r="V18064" s="5"/>
    </row>
    <row r="18065" spans="1:22" x14ac:dyDescent="0.25">
      <c r="A18065" s="5">
        <f>18058</f>
      </c>
      <c r="B18065" s="5" t="s">
        <v>18086</v>
      </c>
      <c r="C18065" s="5" t="s">
        <v>29</v>
      </c>
      <c r="D18065" s="5" t="s">
        <v>28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29</v>
      </c>
      <c r="T18065" s="5" t="s">
        <v>28</v>
      </c>
      <c r="U18065" s="5" t="s">
        <v>28</v>
      </c>
      <c r="V18065" s="5"/>
    </row>
    <row r="18066" spans="1:22" x14ac:dyDescent="0.25">
      <c r="A18066" s="5">
        <f>18059</f>
      </c>
      <c r="B18066" s="5" t="s">
        <v>18087</v>
      </c>
      <c r="C18066" s="5" t="s">
        <v>29</v>
      </c>
      <c r="D18066" s="5" t="s">
        <v>28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29</v>
      </c>
      <c r="T18066" s="5" t="s">
        <v>28</v>
      </c>
      <c r="U18066" s="5" t="s">
        <v>28</v>
      </c>
      <c r="V18066" s="5"/>
    </row>
    <row r="18067" spans="1:22" x14ac:dyDescent="0.25">
      <c r="A18067" s="5">
        <f>18060</f>
      </c>
      <c r="B18067" s="5" t="s">
        <v>18088</v>
      </c>
      <c r="C18067" s="5" t="s">
        <v>29</v>
      </c>
      <c r="D18067" s="5" t="s">
        <v>28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29</v>
      </c>
      <c r="T18067" s="5" t="s">
        <v>28</v>
      </c>
      <c r="U18067" s="5" t="s">
        <v>28</v>
      </c>
      <c r="V18067" s="5"/>
    </row>
    <row r="18068" spans="1:22" x14ac:dyDescent="0.25">
      <c r="A18068" s="5">
        <f>18061</f>
      </c>
      <c r="B18068" s="5" t="s">
        <v>18089</v>
      </c>
      <c r="C18068" s="5" t="s">
        <v>29</v>
      </c>
      <c r="D18068" s="5" t="s">
        <v>28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29</v>
      </c>
      <c r="T18068" s="5" t="s">
        <v>28</v>
      </c>
      <c r="U18068" s="5" t="s">
        <v>28</v>
      </c>
      <c r="V18068" s="5"/>
    </row>
    <row r="18069" spans="1:22" x14ac:dyDescent="0.25">
      <c r="A18069" s="5">
        <f>18062</f>
      </c>
      <c r="B18069" s="5" t="s">
        <v>18090</v>
      </c>
      <c r="C18069" s="5" t="s">
        <v>29</v>
      </c>
      <c r="D18069" s="5" t="s">
        <v>28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29</v>
      </c>
      <c r="T18069" s="5" t="s">
        <v>28</v>
      </c>
      <c r="U18069" s="5" t="s">
        <v>28</v>
      </c>
      <c r="V18069" s="5"/>
    </row>
    <row r="18070" spans="1:22" x14ac:dyDescent="0.25">
      <c r="A18070" s="5">
        <f>18063</f>
      </c>
      <c r="B18070" s="5" t="s">
        <v>18091</v>
      </c>
      <c r="C18070" s="5" t="s">
        <v>29</v>
      </c>
      <c r="D18070" s="5" t="s">
        <v>28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29</v>
      </c>
      <c r="T18070" s="5" t="s">
        <v>28</v>
      </c>
      <c r="U18070" s="5" t="s">
        <v>28</v>
      </c>
      <c r="V18070" s="5"/>
    </row>
    <row r="18071" spans="1:22" x14ac:dyDescent="0.25">
      <c r="A18071" s="5">
        <f>18064</f>
      </c>
      <c r="B18071" s="5" t="s">
        <v>18092</v>
      </c>
      <c r="C18071" s="5" t="s">
        <v>29</v>
      </c>
      <c r="D18071" s="5" t="s">
        <v>28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29</v>
      </c>
      <c r="T18071" s="5" t="s">
        <v>28</v>
      </c>
      <c r="U18071" s="5" t="s">
        <v>28</v>
      </c>
      <c r="V18071" s="5"/>
    </row>
    <row r="18072" spans="1:22" x14ac:dyDescent="0.25">
      <c r="A18072" s="5">
        <f>18065</f>
      </c>
      <c r="B18072" s="5" t="s">
        <v>18093</v>
      </c>
      <c r="C18072" s="5" t="s">
        <v>29</v>
      </c>
      <c r="D18072" s="5" t="s">
        <v>28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29</v>
      </c>
      <c r="T18072" s="5" t="s">
        <v>28</v>
      </c>
      <c r="U18072" s="5" t="s">
        <v>28</v>
      </c>
      <c r="V18072" s="5"/>
    </row>
    <row r="18073" spans="1:22" x14ac:dyDescent="0.25">
      <c r="A18073" s="5">
        <f>18066</f>
      </c>
      <c r="B18073" s="5" t="s">
        <v>18094</v>
      </c>
      <c r="C18073" s="5" t="s">
        <v>29</v>
      </c>
      <c r="D18073" s="5" t="s">
        <v>28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29</v>
      </c>
      <c r="T18073" s="5" t="s">
        <v>28</v>
      </c>
      <c r="U18073" s="5" t="s">
        <v>28</v>
      </c>
      <c r="V18073" s="5"/>
    </row>
    <row r="18074" spans="1:22" x14ac:dyDescent="0.25">
      <c r="A18074" s="5">
        <f>18067</f>
      </c>
      <c r="B18074" s="5" t="s">
        <v>18095</v>
      </c>
      <c r="C18074" s="5" t="s">
        <v>29</v>
      </c>
      <c r="D18074" s="5" t="s">
        <v>28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29</v>
      </c>
      <c r="T18074" s="5" t="s">
        <v>28</v>
      </c>
      <c r="U18074" s="5" t="s">
        <v>28</v>
      </c>
      <c r="V18074" s="5"/>
    </row>
    <row r="18075" spans="1:22" x14ac:dyDescent="0.25">
      <c r="A18075" s="5">
        <f>18068</f>
      </c>
      <c r="B18075" s="5" t="s">
        <v>18096</v>
      </c>
      <c r="C18075" s="5" t="s">
        <v>29</v>
      </c>
      <c r="D18075" s="5" t="s">
        <v>28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29</v>
      </c>
      <c r="T18075" s="5" t="s">
        <v>28</v>
      </c>
      <c r="U18075" s="5" t="s">
        <v>28</v>
      </c>
      <c r="V18075" s="5"/>
    </row>
    <row r="18076" spans="1:22" x14ac:dyDescent="0.25">
      <c r="A18076" s="5">
        <f>18069</f>
      </c>
      <c r="B18076" s="5" t="s">
        <v>18097</v>
      </c>
      <c r="C18076" s="5" t="s">
        <v>29</v>
      </c>
      <c r="D18076" s="5" t="s">
        <v>28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29</v>
      </c>
      <c r="T18076" s="5" t="s">
        <v>28</v>
      </c>
      <c r="U18076" s="5" t="s">
        <v>28</v>
      </c>
      <c r="V18076" s="5"/>
    </row>
    <row r="18077" spans="1:22" x14ac:dyDescent="0.25">
      <c r="A18077" s="5">
        <f>18070</f>
      </c>
      <c r="B18077" s="5" t="s">
        <v>18098</v>
      </c>
      <c r="C18077" s="5" t="s">
        <v>29</v>
      </c>
      <c r="D18077" s="5" t="s">
        <v>28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29</v>
      </c>
      <c r="T18077" s="5" t="s">
        <v>28</v>
      </c>
      <c r="U18077" s="5" t="s">
        <v>28</v>
      </c>
      <c r="V18077" s="5"/>
    </row>
    <row r="18078" spans="1:22" x14ac:dyDescent="0.25">
      <c r="A18078" s="5">
        <f>18071</f>
      </c>
      <c r="B18078" s="5" t="s">
        <v>18099</v>
      </c>
      <c r="C18078" s="5" t="s">
        <v>29</v>
      </c>
      <c r="D18078" s="5" t="s">
        <v>28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29</v>
      </c>
      <c r="T18078" s="5" t="s">
        <v>28</v>
      </c>
      <c r="U18078" s="5" t="s">
        <v>28</v>
      </c>
      <c r="V18078" s="5"/>
    </row>
    <row r="18079" spans="1:22" x14ac:dyDescent="0.25">
      <c r="A18079" s="5">
        <f>18072</f>
      </c>
      <c r="B18079" s="5" t="s">
        <v>18100</v>
      </c>
      <c r="C18079" s="5" t="s">
        <v>29</v>
      </c>
      <c r="D18079" s="5" t="s">
        <v>28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29</v>
      </c>
      <c r="T18079" s="5" t="s">
        <v>28</v>
      </c>
      <c r="U18079" s="5" t="s">
        <v>28</v>
      </c>
      <c r="V18079" s="5"/>
    </row>
    <row r="18080" spans="1:22" x14ac:dyDescent="0.25">
      <c r="A18080" s="5">
        <f>18073</f>
      </c>
      <c r="B18080" s="5" t="s">
        <v>18101</v>
      </c>
      <c r="C18080" s="5" t="s">
        <v>29</v>
      </c>
      <c r="D18080" s="5" t="s">
        <v>28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29</v>
      </c>
      <c r="T18080" s="5" t="s">
        <v>28</v>
      </c>
      <c r="U18080" s="5" t="s">
        <v>28</v>
      </c>
      <c r="V18080" s="5"/>
    </row>
    <row r="18081" spans="1:22" x14ac:dyDescent="0.25">
      <c r="A18081" s="5">
        <f>18074</f>
      </c>
      <c r="B18081" s="5" t="s">
        <v>18102</v>
      </c>
      <c r="C18081" s="5" t="s">
        <v>29</v>
      </c>
      <c r="D18081" s="5" t="s">
        <v>28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29</v>
      </c>
      <c r="T18081" s="5" t="s">
        <v>28</v>
      </c>
      <c r="U18081" s="5" t="s">
        <v>28</v>
      </c>
      <c r="V18081" s="5"/>
    </row>
    <row r="18082" spans="1:22" x14ac:dyDescent="0.25">
      <c r="A18082" s="5">
        <f>18075</f>
      </c>
      <c r="B18082" s="5" t="s">
        <v>18103</v>
      </c>
      <c r="C18082" s="5" t="s">
        <v>29</v>
      </c>
      <c r="D18082" s="5" t="s">
        <v>28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29</v>
      </c>
      <c r="T18082" s="5" t="s">
        <v>28</v>
      </c>
      <c r="U18082" s="5" t="s">
        <v>28</v>
      </c>
      <c r="V18082" s="5"/>
    </row>
    <row r="18083" spans="1:22" x14ac:dyDescent="0.25">
      <c r="A18083" s="5">
        <f>18076</f>
      </c>
      <c r="B18083" s="5" t="s">
        <v>18104</v>
      </c>
      <c r="C18083" s="5" t="s">
        <v>29</v>
      </c>
      <c r="D18083" s="5" t="s">
        <v>28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29</v>
      </c>
      <c r="T18083" s="5" t="s">
        <v>28</v>
      </c>
      <c r="U18083" s="5" t="s">
        <v>28</v>
      </c>
      <c r="V18083" s="5"/>
    </row>
    <row r="18084" spans="1:22" x14ac:dyDescent="0.25">
      <c r="A18084" s="5">
        <f>18077</f>
      </c>
      <c r="B18084" s="5" t="s">
        <v>18105</v>
      </c>
      <c r="C18084" s="5" t="s">
        <v>29</v>
      </c>
      <c r="D18084" s="5" t="s">
        <v>28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29</v>
      </c>
      <c r="T18084" s="5" t="s">
        <v>28</v>
      </c>
      <c r="U18084" s="5" t="s">
        <v>28</v>
      </c>
      <c r="V18084" s="5"/>
    </row>
    <row r="18085" spans="1:22" x14ac:dyDescent="0.25">
      <c r="A18085" s="5">
        <f>18078</f>
      </c>
      <c r="B18085" s="5" t="s">
        <v>18106</v>
      </c>
      <c r="C18085" s="5" t="s">
        <v>29</v>
      </c>
      <c r="D18085" s="5" t="s">
        <v>28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29</v>
      </c>
      <c r="T18085" s="5" t="s">
        <v>28</v>
      </c>
      <c r="U18085" s="5" t="s">
        <v>28</v>
      </c>
      <c r="V18085" s="5"/>
    </row>
    <row r="18086" spans="1:22" x14ac:dyDescent="0.25">
      <c r="A18086" s="5">
        <f>18079</f>
      </c>
      <c r="B18086" s="5" t="s">
        <v>18107</v>
      </c>
      <c r="C18086" s="5" t="s">
        <v>29</v>
      </c>
      <c r="D18086" s="5" t="s">
        <v>28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29</v>
      </c>
      <c r="T18086" s="5" t="s">
        <v>28</v>
      </c>
      <c r="U18086" s="5" t="s">
        <v>28</v>
      </c>
      <c r="V18086" s="5"/>
    </row>
    <row r="18087" spans="1:22" x14ac:dyDescent="0.25">
      <c r="A18087" s="5">
        <f>18080</f>
      </c>
      <c r="B18087" s="5" t="s">
        <v>18108</v>
      </c>
      <c r="C18087" s="5" t="s">
        <v>29</v>
      </c>
      <c r="D18087" s="5" t="s">
        <v>28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29</v>
      </c>
      <c r="T18087" s="5" t="s">
        <v>28</v>
      </c>
      <c r="U18087" s="5" t="s">
        <v>28</v>
      </c>
      <c r="V18087" s="5"/>
    </row>
    <row r="18088" spans="1:22" x14ac:dyDescent="0.25">
      <c r="A18088" s="5">
        <f>18081</f>
      </c>
      <c r="B18088" s="5" t="s">
        <v>18109</v>
      </c>
      <c r="C18088" s="5" t="s">
        <v>29</v>
      </c>
      <c r="D18088" s="5" t="s">
        <v>28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29</v>
      </c>
      <c r="T18088" s="5" t="s">
        <v>28</v>
      </c>
      <c r="U18088" s="5" t="s">
        <v>28</v>
      </c>
      <c r="V18088" s="5"/>
    </row>
    <row r="18089" spans="1:22" x14ac:dyDescent="0.25">
      <c r="A18089" s="5">
        <f>18082</f>
      </c>
      <c r="B18089" s="5" t="s">
        <v>18110</v>
      </c>
      <c r="C18089" s="5" t="s">
        <v>29</v>
      </c>
      <c r="D18089" s="5" t="s">
        <v>28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29</v>
      </c>
      <c r="T18089" s="5" t="s">
        <v>28</v>
      </c>
      <c r="U18089" s="5" t="s">
        <v>28</v>
      </c>
      <c r="V18089" s="5"/>
    </row>
    <row r="18090" spans="1:22" x14ac:dyDescent="0.25">
      <c r="A18090" s="5">
        <f>18083</f>
      </c>
      <c r="B18090" s="5" t="s">
        <v>18111</v>
      </c>
      <c r="C18090" s="5" t="s">
        <v>29</v>
      </c>
      <c r="D18090" s="5" t="s">
        <v>28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29</v>
      </c>
      <c r="T18090" s="5" t="s">
        <v>28</v>
      </c>
      <c r="U18090" s="5" t="s">
        <v>28</v>
      </c>
      <c r="V18090" s="5"/>
    </row>
    <row r="18091" spans="1:22" x14ac:dyDescent="0.25">
      <c r="A18091" s="5">
        <f>18084</f>
      </c>
      <c r="B18091" s="5" t="s">
        <v>18112</v>
      </c>
      <c r="C18091" s="5" t="s">
        <v>29</v>
      </c>
      <c r="D18091" s="5" t="s">
        <v>28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29</v>
      </c>
      <c r="T18091" s="5" t="s">
        <v>28</v>
      </c>
      <c r="U18091" s="5" t="s">
        <v>28</v>
      </c>
      <c r="V18091" s="5"/>
    </row>
    <row r="18092" spans="1:22" x14ac:dyDescent="0.25">
      <c r="A18092" s="5">
        <f>18085</f>
      </c>
      <c r="B18092" s="5" t="s">
        <v>18113</v>
      </c>
      <c r="C18092" s="5" t="s">
        <v>29</v>
      </c>
      <c r="D18092" s="5" t="s">
        <v>28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29</v>
      </c>
      <c r="T18092" s="5" t="s">
        <v>28</v>
      </c>
      <c r="U18092" s="5" t="s">
        <v>28</v>
      </c>
      <c r="V18092" s="5"/>
    </row>
    <row r="18093" spans="1:22" x14ac:dyDescent="0.25">
      <c r="A18093" s="5">
        <f>18086</f>
      </c>
      <c r="B18093" s="5" t="s">
        <v>18114</v>
      </c>
      <c r="C18093" s="5" t="s">
        <v>29</v>
      </c>
      <c r="D18093" s="5" t="s">
        <v>28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29</v>
      </c>
      <c r="T18093" s="5" t="s">
        <v>28</v>
      </c>
      <c r="U18093" s="5" t="s">
        <v>28</v>
      </c>
      <c r="V18093" s="5"/>
    </row>
    <row r="18094" spans="1:22" x14ac:dyDescent="0.25">
      <c r="A18094" s="5">
        <f>18087</f>
      </c>
      <c r="B18094" s="5" t="s">
        <v>18115</v>
      </c>
      <c r="C18094" s="5" t="s">
        <v>29</v>
      </c>
      <c r="D18094" s="5" t="s">
        <v>28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29</v>
      </c>
      <c r="T18094" s="5" t="s">
        <v>28</v>
      </c>
      <c r="U18094" s="5" t="s">
        <v>28</v>
      </c>
      <c r="V18094" s="5"/>
    </row>
    <row r="18095" spans="1:22" x14ac:dyDescent="0.25">
      <c r="A18095" s="5">
        <f>18088</f>
      </c>
      <c r="B18095" s="5" t="s">
        <v>18116</v>
      </c>
      <c r="C18095" s="5" t="s">
        <v>29</v>
      </c>
      <c r="D18095" s="5" t="s">
        <v>28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29</v>
      </c>
      <c r="T18095" s="5" t="s">
        <v>28</v>
      </c>
      <c r="U18095" s="5" t="s">
        <v>28</v>
      </c>
      <c r="V18095" s="5"/>
    </row>
    <row r="18096" spans="1:22" x14ac:dyDescent="0.25">
      <c r="A18096" s="5">
        <f>18089</f>
      </c>
      <c r="B18096" s="5" t="s">
        <v>18117</v>
      </c>
      <c r="C18096" s="5" t="s">
        <v>29</v>
      </c>
      <c r="D18096" s="5" t="s">
        <v>28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29</v>
      </c>
      <c r="T18096" s="5" t="s">
        <v>28</v>
      </c>
      <c r="U18096" s="5" t="s">
        <v>28</v>
      </c>
      <c r="V18096" s="5"/>
    </row>
    <row r="18097" spans="1:22" x14ac:dyDescent="0.25">
      <c r="A18097" s="5">
        <f>18090</f>
      </c>
      <c r="B18097" s="5" t="s">
        <v>18118</v>
      </c>
      <c r="C18097" s="5" t="s">
        <v>29</v>
      </c>
      <c r="D18097" s="5" t="s">
        <v>28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29</v>
      </c>
      <c r="T18097" s="5" t="s">
        <v>28</v>
      </c>
      <c r="U18097" s="5" t="s">
        <v>28</v>
      </c>
      <c r="V18097" s="5"/>
    </row>
    <row r="18098" spans="1:22" x14ac:dyDescent="0.25">
      <c r="A18098" s="5">
        <f>18091</f>
      </c>
      <c r="B18098" s="5" t="s">
        <v>18119</v>
      </c>
      <c r="C18098" s="5" t="s">
        <v>29</v>
      </c>
      <c r="D18098" s="5" t="s">
        <v>28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29</v>
      </c>
      <c r="T18098" s="5" t="s">
        <v>28</v>
      </c>
      <c r="U18098" s="5" t="s">
        <v>28</v>
      </c>
      <c r="V18098" s="5"/>
    </row>
    <row r="18099" spans="1:22" x14ac:dyDescent="0.25">
      <c r="A18099" s="5">
        <f>18092</f>
      </c>
      <c r="B18099" s="5" t="s">
        <v>18120</v>
      </c>
      <c r="C18099" s="5" t="s">
        <v>29</v>
      </c>
      <c r="D18099" s="5" t="s">
        <v>28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29</v>
      </c>
      <c r="T18099" s="5" t="s">
        <v>28</v>
      </c>
      <c r="U18099" s="5" t="s">
        <v>28</v>
      </c>
      <c r="V18099" s="5"/>
    </row>
    <row r="18100" spans="1:22" x14ac:dyDescent="0.25">
      <c r="A18100" s="5">
        <f>18093</f>
      </c>
      <c r="B18100" s="5" t="s">
        <v>18121</v>
      </c>
      <c r="C18100" s="5" t="s">
        <v>29</v>
      </c>
      <c r="D18100" s="5" t="s">
        <v>28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29</v>
      </c>
      <c r="T18100" s="5" t="s">
        <v>28</v>
      </c>
      <c r="U18100" s="5" t="s">
        <v>28</v>
      </c>
      <c r="V18100" s="5"/>
    </row>
    <row r="18101" spans="1:22" x14ac:dyDescent="0.25">
      <c r="A18101" s="5">
        <f>18094</f>
      </c>
      <c r="B18101" s="5" t="s">
        <v>18122</v>
      </c>
      <c r="C18101" s="5" t="s">
        <v>29</v>
      </c>
      <c r="D18101" s="5" t="s">
        <v>28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29</v>
      </c>
      <c r="T18101" s="5" t="s">
        <v>28</v>
      </c>
      <c r="U18101" s="5" t="s">
        <v>28</v>
      </c>
      <c r="V18101" s="5"/>
    </row>
    <row r="18102" spans="1:22" x14ac:dyDescent="0.25">
      <c r="A18102" s="5">
        <f>18095</f>
      </c>
      <c r="B18102" s="5" t="s">
        <v>18123</v>
      </c>
      <c r="C18102" s="5" t="s">
        <v>29</v>
      </c>
      <c r="D18102" s="5" t="s">
        <v>28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29</v>
      </c>
      <c r="T18102" s="5" t="s">
        <v>28</v>
      </c>
      <c r="U18102" s="5" t="s">
        <v>28</v>
      </c>
      <c r="V18102" s="5"/>
    </row>
    <row r="18103" spans="1:22" x14ac:dyDescent="0.25">
      <c r="A18103" s="5">
        <f>18096</f>
      </c>
      <c r="B18103" s="5" t="s">
        <v>18124</v>
      </c>
      <c r="C18103" s="5" t="s">
        <v>29</v>
      </c>
      <c r="D18103" s="5" t="s">
        <v>28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29</v>
      </c>
      <c r="T18103" s="5" t="s">
        <v>28</v>
      </c>
      <c r="U18103" s="5" t="s">
        <v>28</v>
      </c>
      <c r="V18103" s="5"/>
    </row>
    <row r="18104" spans="1:22" x14ac:dyDescent="0.25">
      <c r="A18104" s="5">
        <f>18097</f>
      </c>
      <c r="B18104" s="5" t="s">
        <v>18125</v>
      </c>
      <c r="C18104" s="5" t="s">
        <v>29</v>
      </c>
      <c r="D18104" s="5" t="s">
        <v>28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29</v>
      </c>
      <c r="T18104" s="5" t="s">
        <v>28</v>
      </c>
      <c r="U18104" s="5" t="s">
        <v>28</v>
      </c>
      <c r="V18104" s="5"/>
    </row>
    <row r="18105" spans="1:22" x14ac:dyDescent="0.25">
      <c r="A18105" s="5">
        <f>18098</f>
      </c>
      <c r="B18105" s="5" t="s">
        <v>18126</v>
      </c>
      <c r="C18105" s="5" t="s">
        <v>29</v>
      </c>
      <c r="D18105" s="5" t="s">
        <v>28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29</v>
      </c>
      <c r="T18105" s="5" t="s">
        <v>28</v>
      </c>
      <c r="U18105" s="5" t="s">
        <v>28</v>
      </c>
      <c r="V18105" s="5"/>
    </row>
    <row r="18106" spans="1:22" x14ac:dyDescent="0.25">
      <c r="A18106" s="5">
        <f>18099</f>
      </c>
      <c r="B18106" s="5" t="s">
        <v>18127</v>
      </c>
      <c r="C18106" s="5" t="s">
        <v>29</v>
      </c>
      <c r="D18106" s="5" t="s">
        <v>28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29</v>
      </c>
      <c r="T18106" s="5" t="s">
        <v>28</v>
      </c>
      <c r="U18106" s="5" t="s">
        <v>28</v>
      </c>
      <c r="V18106" s="5"/>
    </row>
    <row r="18107" spans="1:22" x14ac:dyDescent="0.25">
      <c r="A18107" s="5">
        <f>18100</f>
      </c>
      <c r="B18107" s="5" t="s">
        <v>18128</v>
      </c>
      <c r="C18107" s="5" t="s">
        <v>29</v>
      </c>
      <c r="D18107" s="5" t="s">
        <v>28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29</v>
      </c>
      <c r="T18107" s="5" t="s">
        <v>28</v>
      </c>
      <c r="U18107" s="5" t="s">
        <v>28</v>
      </c>
      <c r="V18107" s="5"/>
    </row>
    <row r="18108" spans="1:22" x14ac:dyDescent="0.25">
      <c r="A18108" s="5">
        <f>18101</f>
      </c>
      <c r="B18108" s="5" t="s">
        <v>18129</v>
      </c>
      <c r="C18108" s="5" t="s">
        <v>29</v>
      </c>
      <c r="D18108" s="5" t="s">
        <v>28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29</v>
      </c>
      <c r="T18108" s="5" t="s">
        <v>28</v>
      </c>
      <c r="U18108" s="5" t="s">
        <v>28</v>
      </c>
      <c r="V18108" s="5"/>
    </row>
    <row r="18109" spans="1:22" x14ac:dyDescent="0.25">
      <c r="A18109" s="5">
        <f>18102</f>
      </c>
      <c r="B18109" s="5" t="s">
        <v>18130</v>
      </c>
      <c r="C18109" s="5" t="s">
        <v>29</v>
      </c>
      <c r="D18109" s="5" t="s">
        <v>28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29</v>
      </c>
      <c r="T18109" s="5" t="s">
        <v>28</v>
      </c>
      <c r="U18109" s="5" t="s">
        <v>28</v>
      </c>
      <c r="V18109" s="5"/>
    </row>
    <row r="18110" spans="1:22" x14ac:dyDescent="0.25">
      <c r="A18110" s="5">
        <f>18103</f>
      </c>
      <c r="B18110" s="5" t="s">
        <v>18131</v>
      </c>
      <c r="C18110" s="5" t="s">
        <v>29</v>
      </c>
      <c r="D18110" s="5" t="s">
        <v>28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29</v>
      </c>
      <c r="T18110" s="5" t="s">
        <v>28</v>
      </c>
      <c r="U18110" s="5" t="s">
        <v>28</v>
      </c>
      <c r="V18110" s="5"/>
    </row>
    <row r="18111" spans="1:22" x14ac:dyDescent="0.25">
      <c r="A18111" s="5">
        <f>18104</f>
      </c>
      <c r="B18111" s="5" t="s">
        <v>18132</v>
      </c>
      <c r="C18111" s="5" t="s">
        <v>29</v>
      </c>
      <c r="D18111" s="5" t="s">
        <v>28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29</v>
      </c>
      <c r="T18111" s="5" t="s">
        <v>28</v>
      </c>
      <c r="U18111" s="5" t="s">
        <v>28</v>
      </c>
      <c r="V18111" s="5"/>
    </row>
    <row r="18112" spans="1:22" x14ac:dyDescent="0.25">
      <c r="A18112" s="5">
        <f>18105</f>
      </c>
      <c r="B18112" s="5" t="s">
        <v>18133</v>
      </c>
      <c r="C18112" s="5" t="s">
        <v>29</v>
      </c>
      <c r="D18112" s="5" t="s">
        <v>28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29</v>
      </c>
      <c r="T18112" s="5" t="s">
        <v>28</v>
      </c>
      <c r="U18112" s="5" t="s">
        <v>28</v>
      </c>
      <c r="V18112" s="5"/>
    </row>
    <row r="18113" spans="1:22" x14ac:dyDescent="0.25">
      <c r="A18113" s="5">
        <f>18106</f>
      </c>
      <c r="B18113" s="5" t="s">
        <v>18134</v>
      </c>
      <c r="C18113" s="5" t="s">
        <v>29</v>
      </c>
      <c r="D18113" s="5" t="s">
        <v>28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29</v>
      </c>
      <c r="T18113" s="5" t="s">
        <v>28</v>
      </c>
      <c r="U18113" s="5" t="s">
        <v>28</v>
      </c>
      <c r="V18113" s="5"/>
    </row>
    <row r="18114" spans="1:22" x14ac:dyDescent="0.25">
      <c r="A18114" s="5">
        <f>18107</f>
      </c>
      <c r="B18114" s="5" t="s">
        <v>18135</v>
      </c>
      <c r="C18114" s="5" t="s">
        <v>29</v>
      </c>
      <c r="D18114" s="5" t="s">
        <v>28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29</v>
      </c>
      <c r="T18114" s="5" t="s">
        <v>28</v>
      </c>
      <c r="U18114" s="5" t="s">
        <v>28</v>
      </c>
      <c r="V18114" s="5"/>
    </row>
    <row r="18115" spans="1:22" x14ac:dyDescent="0.25">
      <c r="A18115" s="5">
        <f>18108</f>
      </c>
      <c r="B18115" s="5" t="s">
        <v>18136</v>
      </c>
      <c r="C18115" s="5" t="s">
        <v>29</v>
      </c>
      <c r="D18115" s="5" t="s">
        <v>28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29</v>
      </c>
      <c r="T18115" s="5" t="s">
        <v>28</v>
      </c>
      <c r="U18115" s="5" t="s">
        <v>28</v>
      </c>
      <c r="V18115" s="5"/>
    </row>
    <row r="18116" spans="1:22" x14ac:dyDescent="0.25">
      <c r="A18116" s="5">
        <f>18109</f>
      </c>
      <c r="B18116" s="5" t="s">
        <v>18137</v>
      </c>
      <c r="C18116" s="5" t="s">
        <v>29</v>
      </c>
      <c r="D18116" s="5" t="s">
        <v>28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29</v>
      </c>
      <c r="T18116" s="5" t="s">
        <v>28</v>
      </c>
      <c r="U18116" s="5" t="s">
        <v>28</v>
      </c>
      <c r="V18116" s="5"/>
    </row>
    <row r="18117" spans="1:22" x14ac:dyDescent="0.25">
      <c r="A18117" s="5">
        <f>18110</f>
      </c>
      <c r="B18117" s="5" t="s">
        <v>18138</v>
      </c>
      <c r="C18117" s="5" t="s">
        <v>29</v>
      </c>
      <c r="D18117" s="5" t="s">
        <v>28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29</v>
      </c>
      <c r="T18117" s="5" t="s">
        <v>28</v>
      </c>
      <c r="U18117" s="5" t="s">
        <v>28</v>
      </c>
      <c r="V18117" s="5"/>
    </row>
    <row r="18118" spans="1:22" x14ac:dyDescent="0.25">
      <c r="A18118" s="5">
        <f>18111</f>
      </c>
      <c r="B18118" s="5" t="s">
        <v>18139</v>
      </c>
      <c r="C18118" s="5" t="s">
        <v>29</v>
      </c>
      <c r="D18118" s="5" t="s">
        <v>28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29</v>
      </c>
      <c r="T18118" s="5" t="s">
        <v>28</v>
      </c>
      <c r="U18118" s="5" t="s">
        <v>28</v>
      </c>
      <c r="V18118" s="5"/>
    </row>
    <row r="18119" spans="1:22" x14ac:dyDescent="0.25">
      <c r="A18119" s="5">
        <f>18112</f>
      </c>
      <c r="B18119" s="5" t="s">
        <v>18140</v>
      </c>
      <c r="C18119" s="5" t="s">
        <v>29</v>
      </c>
      <c r="D18119" s="5" t="s">
        <v>28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29</v>
      </c>
      <c r="T18119" s="5" t="s">
        <v>28</v>
      </c>
      <c r="U18119" s="5" t="s">
        <v>28</v>
      </c>
      <c r="V18119" s="5"/>
    </row>
    <row r="18120" spans="1:22" x14ac:dyDescent="0.25">
      <c r="A18120" s="5">
        <f>18113</f>
      </c>
      <c r="B18120" s="5" t="s">
        <v>18141</v>
      </c>
      <c r="C18120" s="5" t="s">
        <v>29</v>
      </c>
      <c r="D18120" s="5" t="s">
        <v>28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29</v>
      </c>
      <c r="T18120" s="5" t="s">
        <v>28</v>
      </c>
      <c r="U18120" s="5" t="s">
        <v>28</v>
      </c>
      <c r="V18120" s="5"/>
    </row>
    <row r="18121" spans="1:22" x14ac:dyDescent="0.25">
      <c r="A18121" s="5">
        <f>18114</f>
      </c>
      <c r="B18121" s="5" t="s">
        <v>18142</v>
      </c>
      <c r="C18121" s="5" t="s">
        <v>29</v>
      </c>
      <c r="D18121" s="5" t="s">
        <v>28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29</v>
      </c>
      <c r="T18121" s="5" t="s">
        <v>28</v>
      </c>
      <c r="U18121" s="5" t="s">
        <v>28</v>
      </c>
      <c r="V18121" s="5"/>
    </row>
    <row r="18122" spans="1:22" x14ac:dyDescent="0.25">
      <c r="A18122" s="5">
        <f>18115</f>
      </c>
      <c r="B18122" s="5" t="s">
        <v>18143</v>
      </c>
      <c r="C18122" s="5" t="s">
        <v>29</v>
      </c>
      <c r="D18122" s="5" t="s">
        <v>28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29</v>
      </c>
      <c r="T18122" s="5" t="s">
        <v>28</v>
      </c>
      <c r="U18122" s="5" t="s">
        <v>28</v>
      </c>
      <c r="V18122" s="5"/>
    </row>
    <row r="18123" spans="1:22" x14ac:dyDescent="0.25">
      <c r="A18123" s="5">
        <f>18116</f>
      </c>
      <c r="B18123" s="5" t="s">
        <v>18144</v>
      </c>
      <c r="C18123" s="5" t="s">
        <v>29</v>
      </c>
      <c r="D18123" s="5" t="s">
        <v>28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29</v>
      </c>
      <c r="T18123" s="5" t="s">
        <v>28</v>
      </c>
      <c r="U18123" s="5" t="s">
        <v>28</v>
      </c>
      <c r="V18123" s="5"/>
    </row>
    <row r="18124" spans="1:22" x14ac:dyDescent="0.25">
      <c r="A18124" s="5">
        <f>18117</f>
      </c>
      <c r="B18124" s="5" t="s">
        <v>18145</v>
      </c>
      <c r="C18124" s="5" t="s">
        <v>29</v>
      </c>
      <c r="D18124" s="5" t="s">
        <v>28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29</v>
      </c>
      <c r="T18124" s="5" t="s">
        <v>28</v>
      </c>
      <c r="U18124" s="5" t="s">
        <v>28</v>
      </c>
      <c r="V18124" s="5"/>
    </row>
    <row r="18125" spans="1:22" x14ac:dyDescent="0.25">
      <c r="A18125" s="5">
        <f>18118</f>
      </c>
      <c r="B18125" s="5" t="s">
        <v>18146</v>
      </c>
      <c r="C18125" s="5" t="s">
        <v>29</v>
      </c>
      <c r="D18125" s="5" t="s">
        <v>28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29</v>
      </c>
      <c r="T18125" s="5" t="s">
        <v>28</v>
      </c>
      <c r="U18125" s="5" t="s">
        <v>28</v>
      </c>
      <c r="V18125" s="5"/>
    </row>
    <row r="18126" spans="1:22" x14ac:dyDescent="0.25">
      <c r="A18126" s="5">
        <f>18119</f>
      </c>
      <c r="B18126" s="5" t="s">
        <v>18147</v>
      </c>
      <c r="C18126" s="5" t="s">
        <v>29</v>
      </c>
      <c r="D18126" s="5" t="s">
        <v>28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29</v>
      </c>
      <c r="T18126" s="5" t="s">
        <v>28</v>
      </c>
      <c r="U18126" s="5" t="s">
        <v>28</v>
      </c>
      <c r="V18126" s="5"/>
    </row>
    <row r="18127" spans="1:22" x14ac:dyDescent="0.25">
      <c r="A18127" s="5">
        <f>18120</f>
      </c>
      <c r="B18127" s="5" t="s">
        <v>18148</v>
      </c>
      <c r="C18127" s="5" t="s">
        <v>29</v>
      </c>
      <c r="D18127" s="5" t="s">
        <v>28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29</v>
      </c>
      <c r="T18127" s="5" t="s">
        <v>28</v>
      </c>
      <c r="U18127" s="5" t="s">
        <v>28</v>
      </c>
      <c r="V18127" s="5"/>
    </row>
    <row r="18128" spans="1:22" x14ac:dyDescent="0.25">
      <c r="A18128" s="5">
        <f>18121</f>
      </c>
      <c r="B18128" s="5" t="s">
        <v>18149</v>
      </c>
      <c r="C18128" s="5" t="s">
        <v>29</v>
      </c>
      <c r="D18128" s="5" t="s">
        <v>28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29</v>
      </c>
      <c r="T18128" s="5" t="s">
        <v>28</v>
      </c>
      <c r="U18128" s="5" t="s">
        <v>28</v>
      </c>
      <c r="V18128" s="5"/>
    </row>
    <row r="18129" spans="1:22" x14ac:dyDescent="0.25">
      <c r="A18129" s="5">
        <f>18122</f>
      </c>
      <c r="B18129" s="5" t="s">
        <v>18150</v>
      </c>
      <c r="C18129" s="5" t="s">
        <v>29</v>
      </c>
      <c r="D18129" s="5" t="s">
        <v>28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29</v>
      </c>
      <c r="T18129" s="5" t="s">
        <v>28</v>
      </c>
      <c r="U18129" s="5" t="s">
        <v>28</v>
      </c>
      <c r="V18129" s="5"/>
    </row>
    <row r="18130" spans="1:22" x14ac:dyDescent="0.25">
      <c r="A18130" s="5">
        <f>18123</f>
      </c>
      <c r="B18130" s="5" t="s">
        <v>18151</v>
      </c>
      <c r="C18130" s="5" t="s">
        <v>29</v>
      </c>
      <c r="D18130" s="5" t="s">
        <v>28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29</v>
      </c>
      <c r="T18130" s="5" t="s">
        <v>28</v>
      </c>
      <c r="U18130" s="5" t="s">
        <v>28</v>
      </c>
      <c r="V18130" s="5"/>
    </row>
    <row r="18131" spans="1:22" x14ac:dyDescent="0.25">
      <c r="A18131" s="5">
        <f>18124</f>
      </c>
      <c r="B18131" s="5" t="s">
        <v>18152</v>
      </c>
      <c r="C18131" s="5" t="s">
        <v>29</v>
      </c>
      <c r="D18131" s="5" t="s">
        <v>28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29</v>
      </c>
      <c r="T18131" s="5" t="s">
        <v>28</v>
      </c>
      <c r="U18131" s="5" t="s">
        <v>28</v>
      </c>
      <c r="V18131" s="5"/>
    </row>
    <row r="18132" spans="1:22" x14ac:dyDescent="0.25">
      <c r="A18132" s="5">
        <f>18125</f>
      </c>
      <c r="B18132" s="5" t="s">
        <v>18153</v>
      </c>
      <c r="C18132" s="5" t="s">
        <v>29</v>
      </c>
      <c r="D18132" s="5" t="s">
        <v>28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29</v>
      </c>
      <c r="T18132" s="5" t="s">
        <v>28</v>
      </c>
      <c r="U18132" s="5" t="s">
        <v>28</v>
      </c>
      <c r="V18132" s="5"/>
    </row>
    <row r="18133" spans="1:22" x14ac:dyDescent="0.25">
      <c r="A18133" s="5">
        <f>18126</f>
      </c>
      <c r="B18133" s="5" t="s">
        <v>18154</v>
      </c>
      <c r="C18133" s="5" t="s">
        <v>29</v>
      </c>
      <c r="D18133" s="5" t="s">
        <v>28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29</v>
      </c>
      <c r="T18133" s="5" t="s">
        <v>28</v>
      </c>
      <c r="U18133" s="5" t="s">
        <v>28</v>
      </c>
      <c r="V18133" s="5"/>
    </row>
    <row r="18134" spans="1:22" x14ac:dyDescent="0.25">
      <c r="A18134" s="5">
        <f>18127</f>
      </c>
      <c r="B18134" s="5" t="s">
        <v>18155</v>
      </c>
      <c r="C18134" s="5" t="s">
        <v>29</v>
      </c>
      <c r="D18134" s="5" t="s">
        <v>28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29</v>
      </c>
      <c r="T18134" s="5" t="s">
        <v>28</v>
      </c>
      <c r="U18134" s="5" t="s">
        <v>28</v>
      </c>
      <c r="V18134" s="5"/>
    </row>
    <row r="18135" spans="1:22" x14ac:dyDescent="0.25">
      <c r="A18135" s="5">
        <f>18128</f>
      </c>
      <c r="B18135" s="5" t="s">
        <v>18156</v>
      </c>
      <c r="C18135" s="5" t="s">
        <v>29</v>
      </c>
      <c r="D18135" s="5" t="s">
        <v>28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29</v>
      </c>
      <c r="T18135" s="5" t="s">
        <v>28</v>
      </c>
      <c r="U18135" s="5" t="s">
        <v>28</v>
      </c>
      <c r="V18135" s="5"/>
    </row>
    <row r="18136" spans="1:22" x14ac:dyDescent="0.25">
      <c r="A18136" s="5">
        <f>18129</f>
      </c>
      <c r="B18136" s="5" t="s">
        <v>18157</v>
      </c>
      <c r="C18136" s="5" t="s">
        <v>29</v>
      </c>
      <c r="D18136" s="5" t="s">
        <v>28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29</v>
      </c>
      <c r="T18136" s="5" t="s">
        <v>28</v>
      </c>
      <c r="U18136" s="5" t="s">
        <v>28</v>
      </c>
      <c r="V18136" s="5"/>
    </row>
    <row r="18137" spans="1:22" x14ac:dyDescent="0.25">
      <c r="A18137" s="5">
        <f>18130</f>
      </c>
      <c r="B18137" s="5" t="s">
        <v>18158</v>
      </c>
      <c r="C18137" s="5" t="s">
        <v>29</v>
      </c>
      <c r="D18137" s="5" t="s">
        <v>28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29</v>
      </c>
      <c r="T18137" s="5" t="s">
        <v>28</v>
      </c>
      <c r="U18137" s="5" t="s">
        <v>28</v>
      </c>
      <c r="V18137" s="5"/>
    </row>
    <row r="18138" spans="1:22" x14ac:dyDescent="0.25">
      <c r="A18138" s="5">
        <f>18131</f>
      </c>
      <c r="B18138" s="5" t="s">
        <v>18159</v>
      </c>
      <c r="C18138" s="5" t="s">
        <v>29</v>
      </c>
      <c r="D18138" s="5" t="s">
        <v>28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29</v>
      </c>
      <c r="T18138" s="5" t="s">
        <v>28</v>
      </c>
      <c r="U18138" s="5" t="s">
        <v>28</v>
      </c>
      <c r="V18138" s="5"/>
    </row>
    <row r="18139" spans="1:22" x14ac:dyDescent="0.25">
      <c r="A18139" s="5">
        <f>18132</f>
      </c>
      <c r="B18139" s="5" t="s">
        <v>18160</v>
      </c>
      <c r="C18139" s="5" t="s">
        <v>29</v>
      </c>
      <c r="D18139" s="5" t="s">
        <v>28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29</v>
      </c>
      <c r="T18139" s="5" t="s">
        <v>28</v>
      </c>
      <c r="U18139" s="5" t="s">
        <v>28</v>
      </c>
      <c r="V18139" s="5"/>
    </row>
    <row r="18140" spans="1:22" x14ac:dyDescent="0.25">
      <c r="A18140" s="5">
        <f>18133</f>
      </c>
      <c r="B18140" s="5" t="s">
        <v>18161</v>
      </c>
      <c r="C18140" s="5" t="s">
        <v>29</v>
      </c>
      <c r="D18140" s="5" t="s">
        <v>28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29</v>
      </c>
      <c r="T18140" s="5" t="s">
        <v>28</v>
      </c>
      <c r="U18140" s="5" t="s">
        <v>28</v>
      </c>
      <c r="V18140" s="5"/>
    </row>
    <row r="18141" spans="1:22" x14ac:dyDescent="0.25">
      <c r="A18141" s="5">
        <f>18134</f>
      </c>
      <c r="B18141" s="5" t="s">
        <v>18162</v>
      </c>
      <c r="C18141" s="5" t="s">
        <v>29</v>
      </c>
      <c r="D18141" s="5" t="s">
        <v>28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29</v>
      </c>
      <c r="T18141" s="5" t="s">
        <v>28</v>
      </c>
      <c r="U18141" s="5" t="s">
        <v>28</v>
      </c>
      <c r="V18141" s="5"/>
    </row>
    <row r="18142" spans="1:22" x14ac:dyDescent="0.25">
      <c r="A18142" s="5">
        <f>18135</f>
      </c>
      <c r="B18142" s="5" t="s">
        <v>18163</v>
      </c>
      <c r="C18142" s="5" t="s">
        <v>29</v>
      </c>
      <c r="D18142" s="5" t="s">
        <v>28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29</v>
      </c>
      <c r="T18142" s="5" t="s">
        <v>28</v>
      </c>
      <c r="U18142" s="5" t="s">
        <v>28</v>
      </c>
      <c r="V18142" s="5"/>
    </row>
    <row r="18143" spans="1:22" x14ac:dyDescent="0.25">
      <c r="A18143" s="5">
        <f>18136</f>
      </c>
      <c r="B18143" s="5" t="s">
        <v>18164</v>
      </c>
      <c r="C18143" s="5" t="s">
        <v>29</v>
      </c>
      <c r="D18143" s="5" t="s">
        <v>28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29</v>
      </c>
      <c r="T18143" s="5" t="s">
        <v>28</v>
      </c>
      <c r="U18143" s="5" t="s">
        <v>28</v>
      </c>
      <c r="V18143" s="5"/>
    </row>
    <row r="18144" spans="1:22" x14ac:dyDescent="0.25">
      <c r="A18144" s="5">
        <f>18137</f>
      </c>
      <c r="B18144" s="5" t="s">
        <v>18165</v>
      </c>
      <c r="C18144" s="5" t="s">
        <v>29</v>
      </c>
      <c r="D18144" s="5" t="s">
        <v>28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29</v>
      </c>
      <c r="T18144" s="5" t="s">
        <v>28</v>
      </c>
      <c r="U18144" s="5" t="s">
        <v>28</v>
      </c>
      <c r="V18144" s="5"/>
    </row>
    <row r="18145" spans="1:22" x14ac:dyDescent="0.25">
      <c r="A18145" s="5">
        <f>18138</f>
      </c>
      <c r="B18145" s="5" t="s">
        <v>18166</v>
      </c>
      <c r="C18145" s="5" t="s">
        <v>29</v>
      </c>
      <c r="D18145" s="5" t="s">
        <v>28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29</v>
      </c>
      <c r="T18145" s="5" t="s">
        <v>28</v>
      </c>
      <c r="U18145" s="5" t="s">
        <v>28</v>
      </c>
      <c r="V18145" s="5"/>
    </row>
    <row r="18146" spans="1:22" x14ac:dyDescent="0.25">
      <c r="A18146" s="5">
        <f>18139</f>
      </c>
      <c r="B18146" s="5" t="s">
        <v>18167</v>
      </c>
      <c r="C18146" s="5" t="s">
        <v>29</v>
      </c>
      <c r="D18146" s="5" t="s">
        <v>28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29</v>
      </c>
      <c r="T18146" s="5" t="s">
        <v>28</v>
      </c>
      <c r="U18146" s="5" t="s">
        <v>28</v>
      </c>
      <c r="V18146" s="5"/>
    </row>
    <row r="18147" spans="1:22" x14ac:dyDescent="0.25">
      <c r="A18147" s="5">
        <f>18140</f>
      </c>
      <c r="B18147" s="5" t="s">
        <v>18168</v>
      </c>
      <c r="C18147" s="5" t="s">
        <v>29</v>
      </c>
      <c r="D18147" s="5" t="s">
        <v>28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29</v>
      </c>
      <c r="T18147" s="5" t="s">
        <v>28</v>
      </c>
      <c r="U18147" s="5" t="s">
        <v>28</v>
      </c>
      <c r="V18147" s="5"/>
    </row>
    <row r="18148" spans="1:22" x14ac:dyDescent="0.25">
      <c r="A18148" s="5">
        <f>18141</f>
      </c>
      <c r="B18148" s="5" t="s">
        <v>18169</v>
      </c>
      <c r="C18148" s="5" t="s">
        <v>29</v>
      </c>
      <c r="D18148" s="5" t="s">
        <v>28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29</v>
      </c>
      <c r="T18148" s="5" t="s">
        <v>28</v>
      </c>
      <c r="U18148" s="5" t="s">
        <v>28</v>
      </c>
      <c r="V18148" s="5"/>
    </row>
    <row r="18149" spans="1:22" x14ac:dyDescent="0.25">
      <c r="A18149" s="5">
        <f>18142</f>
      </c>
      <c r="B18149" s="5" t="s">
        <v>18170</v>
      </c>
      <c r="C18149" s="5" t="s">
        <v>29</v>
      </c>
      <c r="D18149" s="5" t="s">
        <v>28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29</v>
      </c>
      <c r="T18149" s="5" t="s">
        <v>28</v>
      </c>
      <c r="U18149" s="5" t="s">
        <v>28</v>
      </c>
      <c r="V18149" s="5"/>
    </row>
    <row r="18150" spans="1:22" x14ac:dyDescent="0.25">
      <c r="A18150" s="5">
        <f>18143</f>
      </c>
      <c r="B18150" s="5" t="s">
        <v>18171</v>
      </c>
      <c r="C18150" s="5" t="s">
        <v>29</v>
      </c>
      <c r="D18150" s="5" t="s">
        <v>28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29</v>
      </c>
      <c r="T18150" s="5" t="s">
        <v>28</v>
      </c>
      <c r="U18150" s="5" t="s">
        <v>28</v>
      </c>
      <c r="V18150" s="5"/>
    </row>
    <row r="18151" spans="1:22" x14ac:dyDescent="0.25">
      <c r="A18151" s="5">
        <f>18144</f>
      </c>
      <c r="B18151" s="5" t="s">
        <v>18172</v>
      </c>
      <c r="C18151" s="5" t="s">
        <v>29</v>
      </c>
      <c r="D18151" s="5" t="s">
        <v>28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29</v>
      </c>
      <c r="T18151" s="5" t="s">
        <v>28</v>
      </c>
      <c r="U18151" s="5" t="s">
        <v>28</v>
      </c>
      <c r="V18151" s="5"/>
    </row>
    <row r="18152" spans="1:22" x14ac:dyDescent="0.25">
      <c r="A18152" s="5">
        <f>18145</f>
      </c>
      <c r="B18152" s="5" t="s">
        <v>18173</v>
      </c>
      <c r="C18152" s="5" t="s">
        <v>29</v>
      </c>
      <c r="D18152" s="5" t="s">
        <v>28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29</v>
      </c>
      <c r="T18152" s="5" t="s">
        <v>28</v>
      </c>
      <c r="U18152" s="5" t="s">
        <v>28</v>
      </c>
      <c r="V18152" s="5"/>
    </row>
    <row r="18153" spans="1:22" x14ac:dyDescent="0.25">
      <c r="A18153" s="5">
        <f>18146</f>
      </c>
      <c r="B18153" s="5" t="s">
        <v>18174</v>
      </c>
      <c r="C18153" s="5" t="s">
        <v>29</v>
      </c>
      <c r="D18153" s="5" t="s">
        <v>28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29</v>
      </c>
      <c r="T18153" s="5" t="s">
        <v>28</v>
      </c>
      <c r="U18153" s="5" t="s">
        <v>28</v>
      </c>
      <c r="V18153" s="5"/>
    </row>
    <row r="18154" spans="1:22" x14ac:dyDescent="0.25">
      <c r="A18154" s="5">
        <f>18147</f>
      </c>
      <c r="B18154" s="5" t="s">
        <v>18175</v>
      </c>
      <c r="C18154" s="5" t="s">
        <v>29</v>
      </c>
      <c r="D18154" s="5" t="s">
        <v>28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29</v>
      </c>
      <c r="T18154" s="5" t="s">
        <v>28</v>
      </c>
      <c r="U18154" s="5" t="s">
        <v>28</v>
      </c>
      <c r="V18154" s="5"/>
    </row>
    <row r="18155" spans="1:22" x14ac:dyDescent="0.25">
      <c r="A18155" s="5">
        <f>18148</f>
      </c>
      <c r="B18155" s="5" t="s">
        <v>18176</v>
      </c>
      <c r="C18155" s="5" t="s">
        <v>29</v>
      </c>
      <c r="D18155" s="5" t="s">
        <v>28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29</v>
      </c>
      <c r="T18155" s="5" t="s">
        <v>28</v>
      </c>
      <c r="U18155" s="5" t="s">
        <v>28</v>
      </c>
      <c r="V18155" s="5"/>
    </row>
    <row r="18156" spans="1:22" x14ac:dyDescent="0.25">
      <c r="A18156" s="5">
        <f>18149</f>
      </c>
      <c r="B18156" s="5" t="s">
        <v>18177</v>
      </c>
      <c r="C18156" s="5" t="s">
        <v>29</v>
      </c>
      <c r="D18156" s="5" t="s">
        <v>28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29</v>
      </c>
      <c r="T18156" s="5" t="s">
        <v>28</v>
      </c>
      <c r="U18156" s="5" t="s">
        <v>28</v>
      </c>
      <c r="V18156" s="5"/>
    </row>
    <row r="18157" spans="1:22" x14ac:dyDescent="0.25">
      <c r="A18157" s="5">
        <f>18150</f>
      </c>
      <c r="B18157" s="5" t="s">
        <v>18178</v>
      </c>
      <c r="C18157" s="5" t="s">
        <v>29</v>
      </c>
      <c r="D18157" s="5" t="s">
        <v>28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29</v>
      </c>
      <c r="T18157" s="5" t="s">
        <v>28</v>
      </c>
      <c r="U18157" s="5" t="s">
        <v>28</v>
      </c>
      <c r="V18157" s="5"/>
    </row>
    <row r="18158" spans="1:22" x14ac:dyDescent="0.25">
      <c r="A18158" s="5">
        <f>18151</f>
      </c>
      <c r="B18158" s="5" t="s">
        <v>18179</v>
      </c>
      <c r="C18158" s="5" t="s">
        <v>29</v>
      </c>
      <c r="D18158" s="5" t="s">
        <v>28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29</v>
      </c>
      <c r="T18158" s="5" t="s">
        <v>28</v>
      </c>
      <c r="U18158" s="5" t="s">
        <v>28</v>
      </c>
      <c r="V18158" s="5"/>
    </row>
    <row r="18159" spans="1:22" x14ac:dyDescent="0.25">
      <c r="A18159" s="5">
        <f>18152</f>
      </c>
      <c r="B18159" s="5" t="s">
        <v>18180</v>
      </c>
      <c r="C18159" s="5" t="s">
        <v>29</v>
      </c>
      <c r="D18159" s="5" t="s">
        <v>28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29</v>
      </c>
      <c r="T18159" s="5" t="s">
        <v>28</v>
      </c>
      <c r="U18159" s="5" t="s">
        <v>28</v>
      </c>
      <c r="V18159" s="5"/>
    </row>
    <row r="18160" spans="1:22" x14ac:dyDescent="0.25">
      <c r="A18160" s="5">
        <f>18153</f>
      </c>
      <c r="B18160" s="5" t="s">
        <v>18181</v>
      </c>
      <c r="C18160" s="5" t="s">
        <v>29</v>
      </c>
      <c r="D18160" s="5" t="s">
        <v>28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29</v>
      </c>
      <c r="T18160" s="5" t="s">
        <v>28</v>
      </c>
      <c r="U18160" s="5" t="s">
        <v>28</v>
      </c>
      <c r="V18160" s="5"/>
    </row>
    <row r="18161" spans="1:22" x14ac:dyDescent="0.25">
      <c r="A18161" s="5">
        <f>18154</f>
      </c>
      <c r="B18161" s="5" t="s">
        <v>18182</v>
      </c>
      <c r="C18161" s="5" t="s">
        <v>29</v>
      </c>
      <c r="D18161" s="5" t="s">
        <v>28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29</v>
      </c>
      <c r="T18161" s="5" t="s">
        <v>28</v>
      </c>
      <c r="U18161" s="5" t="s">
        <v>28</v>
      </c>
      <c r="V18161" s="5"/>
    </row>
    <row r="18162" spans="1:22" x14ac:dyDescent="0.25">
      <c r="A18162" s="5">
        <f>18155</f>
      </c>
      <c r="B18162" s="5" t="s">
        <v>18183</v>
      </c>
      <c r="C18162" s="5" t="s">
        <v>29</v>
      </c>
      <c r="D18162" s="5" t="s">
        <v>28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29</v>
      </c>
      <c r="T18162" s="5" t="s">
        <v>28</v>
      </c>
      <c r="U18162" s="5" t="s">
        <v>28</v>
      </c>
      <c r="V18162" s="5"/>
    </row>
    <row r="18163" spans="1:22" x14ac:dyDescent="0.25">
      <c r="A18163" s="5">
        <f>18156</f>
      </c>
      <c r="B18163" s="5" t="s">
        <v>18184</v>
      </c>
      <c r="C18163" s="5" t="s">
        <v>29</v>
      </c>
      <c r="D18163" s="5" t="s">
        <v>28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29</v>
      </c>
      <c r="T18163" s="5" t="s">
        <v>28</v>
      </c>
      <c r="U18163" s="5" t="s">
        <v>28</v>
      </c>
      <c r="V18163" s="5"/>
    </row>
    <row r="18164" spans="1:22" x14ac:dyDescent="0.25">
      <c r="A18164" s="5">
        <f>18157</f>
      </c>
      <c r="B18164" s="5" t="s">
        <v>18185</v>
      </c>
      <c r="C18164" s="5" t="s">
        <v>29</v>
      </c>
      <c r="D18164" s="5" t="s">
        <v>28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29</v>
      </c>
      <c r="T18164" s="5" t="s">
        <v>28</v>
      </c>
      <c r="U18164" s="5" t="s">
        <v>28</v>
      </c>
      <c r="V18164" s="5"/>
    </row>
    <row r="18165" spans="1:22" x14ac:dyDescent="0.25">
      <c r="A18165" s="5">
        <f>18158</f>
      </c>
      <c r="B18165" s="5" t="s">
        <v>18186</v>
      </c>
      <c r="C18165" s="5" t="s">
        <v>29</v>
      </c>
      <c r="D18165" s="5" t="s">
        <v>28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29</v>
      </c>
      <c r="T18165" s="5" t="s">
        <v>28</v>
      </c>
      <c r="U18165" s="5" t="s">
        <v>28</v>
      </c>
      <c r="V18165" s="5"/>
    </row>
    <row r="18166" spans="1:22" x14ac:dyDescent="0.25">
      <c r="A18166" s="5">
        <f>18159</f>
      </c>
      <c r="B18166" s="5" t="s">
        <v>18187</v>
      </c>
      <c r="C18166" s="5" t="s">
        <v>29</v>
      </c>
      <c r="D18166" s="5" t="s">
        <v>28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29</v>
      </c>
      <c r="T18166" s="5" t="s">
        <v>28</v>
      </c>
      <c r="U18166" s="5" t="s">
        <v>28</v>
      </c>
      <c r="V18166" s="5"/>
    </row>
    <row r="18167" spans="1:22" x14ac:dyDescent="0.25">
      <c r="A18167" s="5">
        <f>18160</f>
      </c>
      <c r="B18167" s="5" t="s">
        <v>18188</v>
      </c>
      <c r="C18167" s="5" t="s">
        <v>29</v>
      </c>
      <c r="D18167" s="5" t="s">
        <v>28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29</v>
      </c>
      <c r="T18167" s="5" t="s">
        <v>28</v>
      </c>
      <c r="U18167" s="5" t="s">
        <v>28</v>
      </c>
      <c r="V18167" s="5"/>
    </row>
    <row r="18168" spans="1:22" x14ac:dyDescent="0.25">
      <c r="A18168" s="5">
        <f>18161</f>
      </c>
      <c r="B18168" s="5" t="s">
        <v>18189</v>
      </c>
      <c r="C18168" s="5" t="s">
        <v>29</v>
      </c>
      <c r="D18168" s="5" t="s">
        <v>28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29</v>
      </c>
      <c r="T18168" s="5" t="s">
        <v>28</v>
      </c>
      <c r="U18168" s="5" t="s">
        <v>28</v>
      </c>
      <c r="V18168" s="5"/>
    </row>
    <row r="18169" spans="1:22" x14ac:dyDescent="0.25">
      <c r="A18169" s="5">
        <f>18162</f>
      </c>
      <c r="B18169" s="5" t="s">
        <v>18190</v>
      </c>
      <c r="C18169" s="5" t="s">
        <v>29</v>
      </c>
      <c r="D18169" s="5" t="s">
        <v>28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29</v>
      </c>
      <c r="T18169" s="5" t="s">
        <v>28</v>
      </c>
      <c r="U18169" s="5" t="s">
        <v>28</v>
      </c>
      <c r="V18169" s="5"/>
    </row>
    <row r="18170" spans="1:22" x14ac:dyDescent="0.25">
      <c r="A18170" s="5">
        <f>18163</f>
      </c>
      <c r="B18170" s="5" t="s">
        <v>18191</v>
      </c>
      <c r="C18170" s="5" t="s">
        <v>29</v>
      </c>
      <c r="D18170" s="5" t="s">
        <v>28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29</v>
      </c>
      <c r="T18170" s="5" t="s">
        <v>28</v>
      </c>
      <c r="U18170" s="5" t="s">
        <v>28</v>
      </c>
      <c r="V18170" s="5"/>
    </row>
    <row r="18171" spans="1:22" x14ac:dyDescent="0.25">
      <c r="A18171" s="5">
        <f>18164</f>
      </c>
      <c r="B18171" s="5" t="s">
        <v>18192</v>
      </c>
      <c r="C18171" s="5" t="s">
        <v>29</v>
      </c>
      <c r="D18171" s="5" t="s">
        <v>28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29</v>
      </c>
      <c r="T18171" s="5" t="s">
        <v>28</v>
      </c>
      <c r="U18171" s="5" t="s">
        <v>28</v>
      </c>
      <c r="V18171" s="5"/>
    </row>
    <row r="18172" spans="1:22" x14ac:dyDescent="0.25">
      <c r="A18172" s="5">
        <f>18165</f>
      </c>
      <c r="B18172" s="5" t="s">
        <v>18193</v>
      </c>
      <c r="C18172" s="5" t="s">
        <v>29</v>
      </c>
      <c r="D18172" s="5" t="s">
        <v>28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29</v>
      </c>
      <c r="T18172" s="5" t="s">
        <v>28</v>
      </c>
      <c r="U18172" s="5" t="s">
        <v>28</v>
      </c>
      <c r="V18172" s="5"/>
    </row>
    <row r="18173" spans="1:22" x14ac:dyDescent="0.25">
      <c r="A18173" s="5">
        <f>18166</f>
      </c>
      <c r="B18173" s="5" t="s">
        <v>18194</v>
      </c>
      <c r="C18173" s="5" t="s">
        <v>29</v>
      </c>
      <c r="D18173" s="5" t="s">
        <v>28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29</v>
      </c>
      <c r="T18173" s="5" t="s">
        <v>28</v>
      </c>
      <c r="U18173" s="5" t="s">
        <v>28</v>
      </c>
      <c r="V18173" s="5"/>
    </row>
    <row r="18174" spans="1:22" x14ac:dyDescent="0.25">
      <c r="A18174" s="5">
        <f>18167</f>
      </c>
      <c r="B18174" s="5" t="s">
        <v>18195</v>
      </c>
      <c r="C18174" s="5" t="s">
        <v>29</v>
      </c>
      <c r="D18174" s="5" t="s">
        <v>28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29</v>
      </c>
      <c r="T18174" s="5" t="s">
        <v>28</v>
      </c>
      <c r="U18174" s="5" t="s">
        <v>28</v>
      </c>
      <c r="V18174" s="5"/>
    </row>
    <row r="18175" spans="1:22" x14ac:dyDescent="0.25">
      <c r="A18175" s="5">
        <f>18168</f>
      </c>
      <c r="B18175" s="5" t="s">
        <v>18196</v>
      </c>
      <c r="C18175" s="5" t="s">
        <v>29</v>
      </c>
      <c r="D18175" s="5" t="s">
        <v>28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29</v>
      </c>
      <c r="T18175" s="5" t="s">
        <v>28</v>
      </c>
      <c r="U18175" s="5" t="s">
        <v>28</v>
      </c>
      <c r="V18175" s="5"/>
    </row>
    <row r="18176" spans="1:22" x14ac:dyDescent="0.25">
      <c r="A18176" s="5">
        <f>18169</f>
      </c>
      <c r="B18176" s="5" t="s">
        <v>18197</v>
      </c>
      <c r="C18176" s="5" t="s">
        <v>29</v>
      </c>
      <c r="D18176" s="5" t="s">
        <v>28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29</v>
      </c>
      <c r="T18176" s="5" t="s">
        <v>28</v>
      </c>
      <c r="U18176" s="5" t="s">
        <v>28</v>
      </c>
      <c r="V18176" s="5"/>
    </row>
    <row r="18177" spans="1:22" x14ac:dyDescent="0.25">
      <c r="A18177" s="5">
        <f>18170</f>
      </c>
      <c r="B18177" s="5" t="s">
        <v>18198</v>
      </c>
      <c r="C18177" s="5" t="s">
        <v>29</v>
      </c>
      <c r="D18177" s="5" t="s">
        <v>28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29</v>
      </c>
      <c r="T18177" s="5" t="s">
        <v>28</v>
      </c>
      <c r="U18177" s="5" t="s">
        <v>28</v>
      </c>
      <c r="V18177" s="5"/>
    </row>
    <row r="18178" spans="1:22" x14ac:dyDescent="0.25">
      <c r="A18178" s="5">
        <f>18171</f>
      </c>
      <c r="B18178" s="5" t="s">
        <v>18199</v>
      </c>
      <c r="C18178" s="5" t="s">
        <v>29</v>
      </c>
      <c r="D18178" s="5" t="s">
        <v>28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29</v>
      </c>
      <c r="T18178" s="5" t="s">
        <v>28</v>
      </c>
      <c r="U18178" s="5" t="s">
        <v>28</v>
      </c>
      <c r="V18178" s="5"/>
    </row>
    <row r="18179" spans="1:22" x14ac:dyDescent="0.25">
      <c r="A18179" s="5">
        <f>18172</f>
      </c>
      <c r="B18179" s="5" t="s">
        <v>18200</v>
      </c>
      <c r="C18179" s="5" t="s">
        <v>29</v>
      </c>
      <c r="D18179" s="5" t="s">
        <v>28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29</v>
      </c>
      <c r="T18179" s="5" t="s">
        <v>28</v>
      </c>
      <c r="U18179" s="5" t="s">
        <v>28</v>
      </c>
      <c r="V18179" s="5"/>
    </row>
    <row r="18180" spans="1:22" x14ac:dyDescent="0.25">
      <c r="A18180" s="5">
        <f>18173</f>
      </c>
      <c r="B18180" s="5" t="s">
        <v>18201</v>
      </c>
      <c r="C18180" s="5" t="s">
        <v>29</v>
      </c>
      <c r="D18180" s="5" t="s">
        <v>28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29</v>
      </c>
      <c r="T18180" s="5" t="s">
        <v>28</v>
      </c>
      <c r="U18180" s="5" t="s">
        <v>28</v>
      </c>
      <c r="V18180" s="5"/>
    </row>
    <row r="18181" spans="1:22" x14ac:dyDescent="0.25">
      <c r="A18181" s="5">
        <f>18174</f>
      </c>
      <c r="B18181" s="5" t="s">
        <v>18202</v>
      </c>
      <c r="C18181" s="5" t="s">
        <v>29</v>
      </c>
      <c r="D18181" s="5" t="s">
        <v>28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29</v>
      </c>
      <c r="T18181" s="5" t="s">
        <v>28</v>
      </c>
      <c r="U18181" s="5" t="s">
        <v>28</v>
      </c>
      <c r="V18181" s="5"/>
    </row>
    <row r="18182" spans="1:22" x14ac:dyDescent="0.25">
      <c r="A18182" s="5">
        <f>18175</f>
      </c>
      <c r="B18182" s="5" t="s">
        <v>18203</v>
      </c>
      <c r="C18182" s="5" t="s">
        <v>29</v>
      </c>
      <c r="D18182" s="5" t="s">
        <v>28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29</v>
      </c>
      <c r="T18182" s="5" t="s">
        <v>28</v>
      </c>
      <c r="U18182" s="5" t="s">
        <v>28</v>
      </c>
      <c r="V18182" s="5"/>
    </row>
    <row r="18183" spans="1:22" x14ac:dyDescent="0.25">
      <c r="A18183" s="5">
        <f>18176</f>
      </c>
      <c r="B18183" s="5" t="s">
        <v>18204</v>
      </c>
      <c r="C18183" s="5" t="s">
        <v>29</v>
      </c>
      <c r="D18183" s="5" t="s">
        <v>28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29</v>
      </c>
      <c r="T18183" s="5" t="s">
        <v>28</v>
      </c>
      <c r="U18183" s="5" t="s">
        <v>28</v>
      </c>
      <c r="V18183" s="5"/>
    </row>
    <row r="18184" spans="1:22" x14ac:dyDescent="0.25">
      <c r="A18184" s="5">
        <f>18177</f>
      </c>
      <c r="B18184" s="5" t="s">
        <v>18205</v>
      </c>
      <c r="C18184" s="5" t="s">
        <v>29</v>
      </c>
      <c r="D18184" s="5" t="s">
        <v>28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29</v>
      </c>
      <c r="T18184" s="5" t="s">
        <v>28</v>
      </c>
      <c r="U18184" s="5" t="s">
        <v>28</v>
      </c>
      <c r="V18184" s="5"/>
    </row>
    <row r="18185" spans="1:22" x14ac:dyDescent="0.25">
      <c r="A18185" s="5">
        <f>18178</f>
      </c>
      <c r="B18185" s="5" t="s">
        <v>18206</v>
      </c>
      <c r="C18185" s="5" t="s">
        <v>29</v>
      </c>
      <c r="D18185" s="5" t="s">
        <v>28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29</v>
      </c>
      <c r="T18185" s="5" t="s">
        <v>28</v>
      </c>
      <c r="U18185" s="5" t="s">
        <v>28</v>
      </c>
      <c r="V18185" s="5"/>
    </row>
    <row r="18186" spans="1:22" x14ac:dyDescent="0.25">
      <c r="A18186" s="5">
        <f>18179</f>
      </c>
      <c r="B18186" s="5" t="s">
        <v>18207</v>
      </c>
      <c r="C18186" s="5" t="s">
        <v>29</v>
      </c>
      <c r="D18186" s="5" t="s">
        <v>28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29</v>
      </c>
      <c r="T18186" s="5" t="s">
        <v>28</v>
      </c>
      <c r="U18186" s="5" t="s">
        <v>28</v>
      </c>
      <c r="V18186" s="5"/>
    </row>
    <row r="18187" spans="1:22" x14ac:dyDescent="0.25">
      <c r="A18187" s="5">
        <f>18180</f>
      </c>
      <c r="B18187" s="5" t="s">
        <v>18208</v>
      </c>
      <c r="C18187" s="5" t="s">
        <v>29</v>
      </c>
      <c r="D18187" s="5" t="s">
        <v>28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29</v>
      </c>
      <c r="T18187" s="5" t="s">
        <v>28</v>
      </c>
      <c r="U18187" s="5" t="s">
        <v>28</v>
      </c>
      <c r="V18187" s="5"/>
    </row>
    <row r="18188" spans="1:22" x14ac:dyDescent="0.25">
      <c r="A18188" s="5">
        <f>18181</f>
      </c>
      <c r="B18188" s="5" t="s">
        <v>18209</v>
      </c>
      <c r="C18188" s="5" t="s">
        <v>29</v>
      </c>
      <c r="D18188" s="5" t="s">
        <v>28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29</v>
      </c>
      <c r="T18188" s="5" t="s">
        <v>28</v>
      </c>
      <c r="U18188" s="5" t="s">
        <v>28</v>
      </c>
      <c r="V18188" s="5"/>
    </row>
    <row r="18189" spans="1:22" x14ac:dyDescent="0.25">
      <c r="A18189" s="5">
        <f>18182</f>
      </c>
      <c r="B18189" s="5" t="s">
        <v>18210</v>
      </c>
      <c r="C18189" s="5" t="s">
        <v>29</v>
      </c>
      <c r="D18189" s="5" t="s">
        <v>28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29</v>
      </c>
      <c r="T18189" s="5" t="s">
        <v>28</v>
      </c>
      <c r="U18189" s="5" t="s">
        <v>28</v>
      </c>
      <c r="V18189" s="5"/>
    </row>
    <row r="18190" spans="1:22" x14ac:dyDescent="0.25">
      <c r="A18190" s="5">
        <f>18183</f>
      </c>
      <c r="B18190" s="5" t="s">
        <v>18211</v>
      </c>
      <c r="C18190" s="5" t="s">
        <v>29</v>
      </c>
      <c r="D18190" s="5" t="s">
        <v>28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29</v>
      </c>
      <c r="T18190" s="5" t="s">
        <v>28</v>
      </c>
      <c r="U18190" s="5" t="s">
        <v>28</v>
      </c>
      <c r="V18190" s="5"/>
    </row>
    <row r="18191" spans="1:22" x14ac:dyDescent="0.25">
      <c r="A18191" s="5">
        <f>18184</f>
      </c>
      <c r="B18191" s="5" t="s">
        <v>18212</v>
      </c>
      <c r="C18191" s="5" t="s">
        <v>29</v>
      </c>
      <c r="D18191" s="5" t="s">
        <v>28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29</v>
      </c>
      <c r="T18191" s="5" t="s">
        <v>28</v>
      </c>
      <c r="U18191" s="5" t="s">
        <v>28</v>
      </c>
      <c r="V18191" s="5"/>
    </row>
    <row r="18192" spans="1:22" x14ac:dyDescent="0.25">
      <c r="A18192" s="5">
        <f>18185</f>
      </c>
      <c r="B18192" s="5" t="s">
        <v>18213</v>
      </c>
      <c r="C18192" s="5" t="s">
        <v>29</v>
      </c>
      <c r="D18192" s="5" t="s">
        <v>28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29</v>
      </c>
      <c r="T18192" s="5" t="s">
        <v>28</v>
      </c>
      <c r="U18192" s="5" t="s">
        <v>28</v>
      </c>
      <c r="V18192" s="5"/>
    </row>
    <row r="18193" spans="1:22" x14ac:dyDescent="0.25">
      <c r="A18193" s="5">
        <f>18186</f>
      </c>
      <c r="B18193" s="5" t="s">
        <v>18214</v>
      </c>
      <c r="C18193" s="5" t="s">
        <v>29</v>
      </c>
      <c r="D18193" s="5" t="s">
        <v>28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29</v>
      </c>
      <c r="T18193" s="5" t="s">
        <v>28</v>
      </c>
      <c r="U18193" s="5" t="s">
        <v>28</v>
      </c>
      <c r="V18193" s="5"/>
    </row>
    <row r="18194" spans="1:22" x14ac:dyDescent="0.25">
      <c r="A18194" s="5">
        <f>18187</f>
      </c>
      <c r="B18194" s="5" t="s">
        <v>18215</v>
      </c>
      <c r="C18194" s="5" t="s">
        <v>29</v>
      </c>
      <c r="D18194" s="5" t="s">
        <v>28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29</v>
      </c>
      <c r="T18194" s="5" t="s">
        <v>28</v>
      </c>
      <c r="U18194" s="5" t="s">
        <v>28</v>
      </c>
      <c r="V18194" s="5"/>
    </row>
    <row r="18195" spans="1:22" x14ac:dyDescent="0.25">
      <c r="A18195" s="5">
        <f>18188</f>
      </c>
      <c r="B18195" s="5" t="s">
        <v>18216</v>
      </c>
      <c r="C18195" s="5" t="s">
        <v>29</v>
      </c>
      <c r="D18195" s="5" t="s">
        <v>28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29</v>
      </c>
      <c r="T18195" s="5" t="s">
        <v>28</v>
      </c>
      <c r="U18195" s="5" t="s">
        <v>28</v>
      </c>
      <c r="V18195" s="5"/>
    </row>
    <row r="18196" spans="1:22" x14ac:dyDescent="0.25">
      <c r="A18196" s="5">
        <f>18189</f>
      </c>
      <c r="B18196" s="5" t="s">
        <v>18217</v>
      </c>
      <c r="C18196" s="5" t="s">
        <v>29</v>
      </c>
      <c r="D18196" s="5" t="s">
        <v>28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29</v>
      </c>
      <c r="T18196" s="5" t="s">
        <v>28</v>
      </c>
      <c r="U18196" s="5" t="s">
        <v>28</v>
      </c>
      <c r="V18196" s="5"/>
    </row>
    <row r="18197" spans="1:22" x14ac:dyDescent="0.25">
      <c r="A18197" s="5">
        <f>18190</f>
      </c>
      <c r="B18197" s="5" t="s">
        <v>18218</v>
      </c>
      <c r="C18197" s="5" t="s">
        <v>29</v>
      </c>
      <c r="D18197" s="5" t="s">
        <v>28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29</v>
      </c>
      <c r="T18197" s="5" t="s">
        <v>28</v>
      </c>
      <c r="U18197" s="5" t="s">
        <v>28</v>
      </c>
      <c r="V18197" s="5"/>
    </row>
    <row r="18198" spans="1:22" x14ac:dyDescent="0.25">
      <c r="A18198" s="5">
        <f>18191</f>
      </c>
      <c r="B18198" s="5" t="s">
        <v>18219</v>
      </c>
      <c r="C18198" s="5" t="s">
        <v>29</v>
      </c>
      <c r="D18198" s="5" t="s">
        <v>28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29</v>
      </c>
      <c r="T18198" s="5" t="s">
        <v>28</v>
      </c>
      <c r="U18198" s="5" t="s">
        <v>28</v>
      </c>
      <c r="V18198" s="5"/>
    </row>
    <row r="18199" spans="1:22" x14ac:dyDescent="0.25">
      <c r="A18199" s="5">
        <f>18192</f>
      </c>
      <c r="B18199" s="5" t="s">
        <v>18220</v>
      </c>
      <c r="C18199" s="5" t="s">
        <v>29</v>
      </c>
      <c r="D18199" s="5" t="s">
        <v>28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29</v>
      </c>
      <c r="T18199" s="5" t="s">
        <v>28</v>
      </c>
      <c r="U18199" s="5" t="s">
        <v>28</v>
      </c>
      <c r="V18199" s="5"/>
    </row>
    <row r="18200" spans="1:22" x14ac:dyDescent="0.25">
      <c r="A18200" s="5">
        <f>18193</f>
      </c>
      <c r="B18200" s="5" t="s">
        <v>18221</v>
      </c>
      <c r="C18200" s="5" t="s">
        <v>29</v>
      </c>
      <c r="D18200" s="5" t="s">
        <v>28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29</v>
      </c>
      <c r="T18200" s="5" t="s">
        <v>28</v>
      </c>
      <c r="U18200" s="5" t="s">
        <v>28</v>
      </c>
      <c r="V18200" s="5"/>
    </row>
    <row r="18201" spans="1:22" x14ac:dyDescent="0.25">
      <c r="A18201" s="5">
        <f>18194</f>
      </c>
      <c r="B18201" s="5" t="s">
        <v>18222</v>
      </c>
      <c r="C18201" s="5" t="s">
        <v>29</v>
      </c>
      <c r="D18201" s="5" t="s">
        <v>28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29</v>
      </c>
      <c r="T18201" s="5" t="s">
        <v>28</v>
      </c>
      <c r="U18201" s="5" t="s">
        <v>28</v>
      </c>
      <c r="V18201" s="5"/>
    </row>
    <row r="18202" spans="1:22" x14ac:dyDescent="0.25">
      <c r="A18202" s="5">
        <f>18195</f>
      </c>
      <c r="B18202" s="5" t="s">
        <v>18223</v>
      </c>
      <c r="C18202" s="5" t="s">
        <v>29</v>
      </c>
      <c r="D18202" s="5" t="s">
        <v>28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29</v>
      </c>
      <c r="T18202" s="5" t="s">
        <v>28</v>
      </c>
      <c r="U18202" s="5" t="s">
        <v>28</v>
      </c>
      <c r="V18202" s="5"/>
    </row>
    <row r="18203" spans="1:22" x14ac:dyDescent="0.25">
      <c r="A18203" s="5">
        <f>18196</f>
      </c>
      <c r="B18203" s="5" t="s">
        <v>18224</v>
      </c>
      <c r="C18203" s="5" t="s">
        <v>29</v>
      </c>
      <c r="D18203" s="5" t="s">
        <v>28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29</v>
      </c>
      <c r="T18203" s="5" t="s">
        <v>28</v>
      </c>
      <c r="U18203" s="5" t="s">
        <v>28</v>
      </c>
      <c r="V18203" s="5"/>
    </row>
    <row r="18204" spans="1:22" x14ac:dyDescent="0.25">
      <c r="A18204" s="5">
        <f>18197</f>
      </c>
      <c r="B18204" s="5" t="s">
        <v>18225</v>
      </c>
      <c r="C18204" s="5" t="s">
        <v>29</v>
      </c>
      <c r="D18204" s="5" t="s">
        <v>28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29</v>
      </c>
      <c r="T18204" s="5" t="s">
        <v>28</v>
      </c>
      <c r="U18204" s="5" t="s">
        <v>28</v>
      </c>
      <c r="V18204" s="5"/>
    </row>
    <row r="18205" spans="1:22" x14ac:dyDescent="0.25">
      <c r="A18205" s="5">
        <f>18198</f>
      </c>
      <c r="B18205" s="5" t="s">
        <v>18226</v>
      </c>
      <c r="C18205" s="5" t="s">
        <v>29</v>
      </c>
      <c r="D18205" s="5" t="s">
        <v>28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29</v>
      </c>
      <c r="T18205" s="5" t="s">
        <v>28</v>
      </c>
      <c r="U18205" s="5" t="s">
        <v>28</v>
      </c>
      <c r="V18205" s="5"/>
    </row>
    <row r="18206" spans="1:22" x14ac:dyDescent="0.25">
      <c r="A18206" s="5">
        <f>18199</f>
      </c>
      <c r="B18206" s="5" t="s">
        <v>18227</v>
      </c>
      <c r="C18206" s="5" t="s">
        <v>29</v>
      </c>
      <c r="D18206" s="5" t="s">
        <v>28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29</v>
      </c>
      <c r="T18206" s="5" t="s">
        <v>28</v>
      </c>
      <c r="U18206" s="5" t="s">
        <v>28</v>
      </c>
      <c r="V18206" s="5"/>
    </row>
    <row r="18207" spans="1:22" x14ac:dyDescent="0.25">
      <c r="A18207" s="5">
        <f>18200</f>
      </c>
      <c r="B18207" s="5" t="s">
        <v>18228</v>
      </c>
      <c r="C18207" s="5" t="s">
        <v>29</v>
      </c>
      <c r="D18207" s="5" t="s">
        <v>28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29</v>
      </c>
      <c r="T18207" s="5" t="s">
        <v>28</v>
      </c>
      <c r="U18207" s="5" t="s">
        <v>28</v>
      </c>
      <c r="V18207" s="5"/>
    </row>
    <row r="18208" spans="1:22" x14ac:dyDescent="0.25">
      <c r="A18208" s="5">
        <f>18201</f>
      </c>
      <c r="B18208" s="5" t="s">
        <v>18229</v>
      </c>
      <c r="C18208" s="5" t="s">
        <v>29</v>
      </c>
      <c r="D18208" s="5" t="s">
        <v>28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29</v>
      </c>
      <c r="T18208" s="5" t="s">
        <v>28</v>
      </c>
      <c r="U18208" s="5" t="s">
        <v>28</v>
      </c>
      <c r="V18208" s="5"/>
    </row>
    <row r="18209" spans="1:22" x14ac:dyDescent="0.25">
      <c r="A18209" s="5">
        <f>18202</f>
      </c>
      <c r="B18209" s="5" t="s">
        <v>18230</v>
      </c>
      <c r="C18209" s="5" t="s">
        <v>29</v>
      </c>
      <c r="D18209" s="5" t="s">
        <v>28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29</v>
      </c>
      <c r="T18209" s="5" t="s">
        <v>28</v>
      </c>
      <c r="U18209" s="5" t="s">
        <v>28</v>
      </c>
      <c r="V18209" s="5"/>
    </row>
    <row r="18210" spans="1:22" x14ac:dyDescent="0.25">
      <c r="A18210" s="5">
        <f>18203</f>
      </c>
      <c r="B18210" s="5" t="s">
        <v>18231</v>
      </c>
      <c r="C18210" s="5" t="s">
        <v>29</v>
      </c>
      <c r="D18210" s="5" t="s">
        <v>28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29</v>
      </c>
      <c r="T18210" s="5" t="s">
        <v>28</v>
      </c>
      <c r="U18210" s="5" t="s">
        <v>28</v>
      </c>
      <c r="V18210" s="5"/>
    </row>
    <row r="18211" spans="1:22" x14ac:dyDescent="0.25">
      <c r="A18211" s="5">
        <f>18204</f>
      </c>
      <c r="B18211" s="5" t="s">
        <v>18232</v>
      </c>
      <c r="C18211" s="5" t="s">
        <v>29</v>
      </c>
      <c r="D18211" s="5" t="s">
        <v>28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29</v>
      </c>
      <c r="T18211" s="5" t="s">
        <v>28</v>
      </c>
      <c r="U18211" s="5" t="s">
        <v>28</v>
      </c>
      <c r="V18211" s="5"/>
    </row>
    <row r="18212" spans="1:22" x14ac:dyDescent="0.25">
      <c r="A18212" s="5">
        <f>18205</f>
      </c>
      <c r="B18212" s="5" t="s">
        <v>18233</v>
      </c>
      <c r="C18212" s="5" t="s">
        <v>29</v>
      </c>
      <c r="D18212" s="5" t="s">
        <v>28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29</v>
      </c>
      <c r="T18212" s="5" t="s">
        <v>28</v>
      </c>
      <c r="U18212" s="5" t="s">
        <v>28</v>
      </c>
      <c r="V18212" s="5"/>
    </row>
    <row r="18213" spans="1:22" x14ac:dyDescent="0.25">
      <c r="A18213" s="5">
        <f>18206</f>
      </c>
      <c r="B18213" s="5" t="s">
        <v>18234</v>
      </c>
      <c r="C18213" s="5" t="s">
        <v>29</v>
      </c>
      <c r="D18213" s="5" t="s">
        <v>28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29</v>
      </c>
      <c r="T18213" s="5" t="s">
        <v>28</v>
      </c>
      <c r="U18213" s="5" t="s">
        <v>28</v>
      </c>
      <c r="V18213" s="5"/>
    </row>
    <row r="18214" spans="1:22" x14ac:dyDescent="0.25">
      <c r="A18214" s="5">
        <f>18207</f>
      </c>
      <c r="B18214" s="5" t="s">
        <v>18235</v>
      </c>
      <c r="C18214" s="5" t="s">
        <v>29</v>
      </c>
      <c r="D18214" s="5" t="s">
        <v>28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29</v>
      </c>
      <c r="T18214" s="5" t="s">
        <v>28</v>
      </c>
      <c r="U18214" s="5" t="s">
        <v>28</v>
      </c>
      <c r="V18214" s="5"/>
    </row>
    <row r="18215" spans="1:22" x14ac:dyDescent="0.25">
      <c r="A18215" s="5">
        <f>18208</f>
      </c>
      <c r="B18215" s="5" t="s">
        <v>18236</v>
      </c>
      <c r="C18215" s="5" t="s">
        <v>29</v>
      </c>
      <c r="D18215" s="5" t="s">
        <v>28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29</v>
      </c>
      <c r="T18215" s="5" t="s">
        <v>28</v>
      </c>
      <c r="U18215" s="5" t="s">
        <v>28</v>
      </c>
      <c r="V18215" s="5"/>
    </row>
    <row r="18216" spans="1:22" x14ac:dyDescent="0.25">
      <c r="A18216" s="5">
        <f>18209</f>
      </c>
      <c r="B18216" s="5" t="s">
        <v>18237</v>
      </c>
      <c r="C18216" s="5" t="s">
        <v>29</v>
      </c>
      <c r="D18216" s="5" t="s">
        <v>28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29</v>
      </c>
      <c r="T18216" s="5" t="s">
        <v>28</v>
      </c>
      <c r="U18216" s="5" t="s">
        <v>28</v>
      </c>
      <c r="V18216" s="5"/>
    </row>
    <row r="18217" spans="1:22" x14ac:dyDescent="0.25">
      <c r="A18217" s="5">
        <f>18210</f>
      </c>
      <c r="B18217" s="5" t="s">
        <v>18238</v>
      </c>
      <c r="C18217" s="5" t="s">
        <v>29</v>
      </c>
      <c r="D18217" s="5" t="s">
        <v>28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29</v>
      </c>
      <c r="T18217" s="5" t="s">
        <v>28</v>
      </c>
      <c r="U18217" s="5" t="s">
        <v>28</v>
      </c>
      <c r="V18217" s="5"/>
    </row>
    <row r="18218" spans="1:22" x14ac:dyDescent="0.25">
      <c r="A18218" s="5">
        <f>18211</f>
      </c>
      <c r="B18218" s="5" t="s">
        <v>18239</v>
      </c>
      <c r="C18218" s="5" t="s">
        <v>29</v>
      </c>
      <c r="D18218" s="5" t="s">
        <v>28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29</v>
      </c>
      <c r="T18218" s="5" t="s">
        <v>28</v>
      </c>
      <c r="U18218" s="5" t="s">
        <v>28</v>
      </c>
      <c r="V18218" s="5"/>
    </row>
    <row r="18219" spans="1:22" x14ac:dyDescent="0.25">
      <c r="A18219" s="5">
        <f>18212</f>
      </c>
      <c r="B18219" s="5" t="s">
        <v>18240</v>
      </c>
      <c r="C18219" s="5" t="s">
        <v>29</v>
      </c>
      <c r="D18219" s="5" t="s">
        <v>28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29</v>
      </c>
      <c r="T18219" s="5" t="s">
        <v>28</v>
      </c>
      <c r="U18219" s="5" t="s">
        <v>28</v>
      </c>
      <c r="V18219" s="5"/>
    </row>
    <row r="18220" spans="1:22" x14ac:dyDescent="0.25">
      <c r="A18220" s="5">
        <f>18213</f>
      </c>
      <c r="B18220" s="5" t="s">
        <v>18241</v>
      </c>
      <c r="C18220" s="5" t="s">
        <v>29</v>
      </c>
      <c r="D18220" s="5" t="s">
        <v>28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29</v>
      </c>
      <c r="T18220" s="5" t="s">
        <v>28</v>
      </c>
      <c r="U18220" s="5" t="s">
        <v>28</v>
      </c>
      <c r="V18220" s="5"/>
    </row>
    <row r="18221" spans="1:22" x14ac:dyDescent="0.25">
      <c r="A18221" s="5">
        <f>18214</f>
      </c>
      <c r="B18221" s="5" t="s">
        <v>18242</v>
      </c>
      <c r="C18221" s="5" t="s">
        <v>29</v>
      </c>
      <c r="D18221" s="5" t="s">
        <v>28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29</v>
      </c>
      <c r="T18221" s="5" t="s">
        <v>28</v>
      </c>
      <c r="U18221" s="5" t="s">
        <v>28</v>
      </c>
      <c r="V18221" s="5"/>
    </row>
    <row r="18222" spans="1:22" x14ac:dyDescent="0.25">
      <c r="A18222" s="5">
        <f>18215</f>
      </c>
      <c r="B18222" s="5" t="s">
        <v>18243</v>
      </c>
      <c r="C18222" s="5" t="s">
        <v>29</v>
      </c>
      <c r="D18222" s="5" t="s">
        <v>28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29</v>
      </c>
      <c r="T18222" s="5" t="s">
        <v>28</v>
      </c>
      <c r="U18222" s="5" t="s">
        <v>28</v>
      </c>
      <c r="V18222" s="5"/>
    </row>
    <row r="18223" spans="1:22" x14ac:dyDescent="0.25">
      <c r="A18223" s="5">
        <f>18216</f>
      </c>
      <c r="B18223" s="5" t="s">
        <v>18244</v>
      </c>
      <c r="C18223" s="5" t="s">
        <v>29</v>
      </c>
      <c r="D18223" s="5" t="s">
        <v>28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29</v>
      </c>
      <c r="T18223" s="5" t="s">
        <v>28</v>
      </c>
      <c r="U18223" s="5" t="s">
        <v>28</v>
      </c>
      <c r="V18223" s="5"/>
    </row>
    <row r="18224" spans="1:22" x14ac:dyDescent="0.25">
      <c r="A18224" s="5">
        <f>18217</f>
      </c>
      <c r="B18224" s="5" t="s">
        <v>18245</v>
      </c>
      <c r="C18224" s="5" t="s">
        <v>29</v>
      </c>
      <c r="D18224" s="5" t="s">
        <v>28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29</v>
      </c>
      <c r="T18224" s="5" t="s">
        <v>28</v>
      </c>
      <c r="U18224" s="5" t="s">
        <v>28</v>
      </c>
      <c r="V18224" s="5"/>
    </row>
    <row r="18225" spans="1:22" x14ac:dyDescent="0.25">
      <c r="A18225" s="5">
        <f>18218</f>
      </c>
      <c r="B18225" s="5" t="s">
        <v>18246</v>
      </c>
      <c r="C18225" s="5" t="s">
        <v>29</v>
      </c>
      <c r="D18225" s="5" t="s">
        <v>28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29</v>
      </c>
      <c r="T18225" s="5" t="s">
        <v>28</v>
      </c>
      <c r="U18225" s="5" t="s">
        <v>28</v>
      </c>
      <c r="V18225" s="5"/>
    </row>
    <row r="18226" spans="1:22" x14ac:dyDescent="0.25">
      <c r="A18226" s="5">
        <f>18219</f>
      </c>
      <c r="B18226" s="5" t="s">
        <v>18247</v>
      </c>
      <c r="C18226" s="5" t="s">
        <v>29</v>
      </c>
      <c r="D18226" s="5" t="s">
        <v>28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29</v>
      </c>
      <c r="T18226" s="5" t="s">
        <v>28</v>
      </c>
      <c r="U18226" s="5" t="s">
        <v>28</v>
      </c>
      <c r="V18226" s="5"/>
    </row>
    <row r="18227" spans="1:22" x14ac:dyDescent="0.25">
      <c r="A18227" s="5">
        <f>18220</f>
      </c>
      <c r="B18227" s="5" t="s">
        <v>18248</v>
      </c>
      <c r="C18227" s="5" t="s">
        <v>29</v>
      </c>
      <c r="D18227" s="5" t="s">
        <v>28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29</v>
      </c>
      <c r="T18227" s="5" t="s">
        <v>28</v>
      </c>
      <c r="U18227" s="5" t="s">
        <v>28</v>
      </c>
      <c r="V18227" s="5"/>
    </row>
    <row r="18228" spans="1:22" x14ac:dyDescent="0.25">
      <c r="A18228" s="5">
        <f>18221</f>
      </c>
      <c r="B18228" s="5" t="s">
        <v>18249</v>
      </c>
      <c r="C18228" s="5" t="s">
        <v>29</v>
      </c>
      <c r="D18228" s="5" t="s">
        <v>28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29</v>
      </c>
      <c r="T18228" s="5" t="s">
        <v>28</v>
      </c>
      <c r="U18228" s="5" t="s">
        <v>28</v>
      </c>
      <c r="V18228" s="5"/>
    </row>
    <row r="18229" spans="1:22" x14ac:dyDescent="0.25">
      <c r="A18229" s="5">
        <f>18222</f>
      </c>
      <c r="B18229" s="5" t="s">
        <v>18250</v>
      </c>
      <c r="C18229" s="5" t="s">
        <v>29</v>
      </c>
      <c r="D18229" s="5" t="s">
        <v>28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29</v>
      </c>
      <c r="T18229" s="5" t="s">
        <v>28</v>
      </c>
      <c r="U18229" s="5" t="s">
        <v>28</v>
      </c>
      <c r="V18229" s="5"/>
    </row>
    <row r="18230" spans="1:22" x14ac:dyDescent="0.25">
      <c r="A18230" s="5">
        <f>18223</f>
      </c>
      <c r="B18230" s="5" t="s">
        <v>18251</v>
      </c>
      <c r="C18230" s="5" t="s">
        <v>29</v>
      </c>
      <c r="D18230" s="5" t="s">
        <v>28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29</v>
      </c>
      <c r="T18230" s="5" t="s">
        <v>28</v>
      </c>
      <c r="U18230" s="5" t="s">
        <v>28</v>
      </c>
      <c r="V18230" s="5"/>
    </row>
    <row r="18231" spans="1:22" x14ac:dyDescent="0.25">
      <c r="A18231" s="5">
        <f>18224</f>
      </c>
      <c r="B18231" s="5" t="s">
        <v>18252</v>
      </c>
      <c r="C18231" s="5" t="s">
        <v>29</v>
      </c>
      <c r="D18231" s="5" t="s">
        <v>28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29</v>
      </c>
      <c r="T18231" s="5" t="s">
        <v>28</v>
      </c>
      <c r="U18231" s="5" t="s">
        <v>28</v>
      </c>
      <c r="V18231" s="5"/>
    </row>
    <row r="18232" spans="1:22" x14ac:dyDescent="0.25">
      <c r="A18232" s="5">
        <f>18225</f>
      </c>
      <c r="B18232" s="5" t="s">
        <v>18253</v>
      </c>
      <c r="C18232" s="5" t="s">
        <v>29</v>
      </c>
      <c r="D18232" s="5" t="s">
        <v>28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29</v>
      </c>
      <c r="T18232" s="5" t="s">
        <v>28</v>
      </c>
      <c r="U18232" s="5" t="s">
        <v>28</v>
      </c>
      <c r="V18232" s="5"/>
    </row>
    <row r="18233" spans="1:22" x14ac:dyDescent="0.25">
      <c r="A18233" s="5">
        <f>18226</f>
      </c>
      <c r="B18233" s="5" t="s">
        <v>18254</v>
      </c>
      <c r="C18233" s="5" t="s">
        <v>29</v>
      </c>
      <c r="D18233" s="5" t="s">
        <v>28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29</v>
      </c>
      <c r="T18233" s="5" t="s">
        <v>28</v>
      </c>
      <c r="U18233" s="5" t="s">
        <v>28</v>
      </c>
      <c r="V18233" s="5"/>
    </row>
    <row r="18234" spans="1:22" x14ac:dyDescent="0.25">
      <c r="A18234" s="5">
        <f>18227</f>
      </c>
      <c r="B18234" s="5" t="s">
        <v>18255</v>
      </c>
      <c r="C18234" s="5" t="s">
        <v>29</v>
      </c>
      <c r="D18234" s="5" t="s">
        <v>28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29</v>
      </c>
      <c r="T18234" s="5" t="s">
        <v>28</v>
      </c>
      <c r="U18234" s="5" t="s">
        <v>28</v>
      </c>
      <c r="V18234" s="5"/>
    </row>
    <row r="18235" spans="1:22" x14ac:dyDescent="0.25">
      <c r="A18235" s="5">
        <f>18228</f>
      </c>
      <c r="B18235" s="5" t="s">
        <v>18256</v>
      </c>
      <c r="C18235" s="5" t="s">
        <v>29</v>
      </c>
      <c r="D18235" s="5" t="s">
        <v>28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29</v>
      </c>
      <c r="T18235" s="5" t="s">
        <v>28</v>
      </c>
      <c r="U18235" s="5" t="s">
        <v>28</v>
      </c>
      <c r="V18235" s="5"/>
    </row>
    <row r="18236" spans="1:22" x14ac:dyDescent="0.25">
      <c r="A18236" s="5">
        <f>18229</f>
      </c>
      <c r="B18236" s="5" t="s">
        <v>18257</v>
      </c>
      <c r="C18236" s="5" t="s">
        <v>29</v>
      </c>
      <c r="D18236" s="5" t="s">
        <v>28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29</v>
      </c>
      <c r="T18236" s="5" t="s">
        <v>28</v>
      </c>
      <c r="U18236" s="5" t="s">
        <v>28</v>
      </c>
      <c r="V18236" s="5"/>
    </row>
    <row r="18237" spans="1:22" x14ac:dyDescent="0.25">
      <c r="A18237" s="5">
        <f>18230</f>
      </c>
      <c r="B18237" s="5" t="s">
        <v>18258</v>
      </c>
      <c r="C18237" s="5" t="s">
        <v>29</v>
      </c>
      <c r="D18237" s="5" t="s">
        <v>28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29</v>
      </c>
      <c r="T18237" s="5" t="s">
        <v>28</v>
      </c>
      <c r="U18237" s="5" t="s">
        <v>28</v>
      </c>
      <c r="V18237" s="5"/>
    </row>
    <row r="18238" spans="1:22" x14ac:dyDescent="0.25">
      <c r="A18238" s="5">
        <f>18231</f>
      </c>
      <c r="B18238" s="5" t="s">
        <v>18259</v>
      </c>
      <c r="C18238" s="5" t="s">
        <v>29</v>
      </c>
      <c r="D18238" s="5" t="s">
        <v>28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29</v>
      </c>
      <c r="T18238" s="5" t="s">
        <v>28</v>
      </c>
      <c r="U18238" s="5" t="s">
        <v>28</v>
      </c>
      <c r="V18238" s="5"/>
    </row>
    <row r="18239" spans="1:22" x14ac:dyDescent="0.25">
      <c r="A18239" s="5">
        <f>18232</f>
      </c>
      <c r="B18239" s="5" t="s">
        <v>18260</v>
      </c>
      <c r="C18239" s="5" t="s">
        <v>29</v>
      </c>
      <c r="D18239" s="5" t="s">
        <v>28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29</v>
      </c>
      <c r="T18239" s="5" t="s">
        <v>28</v>
      </c>
      <c r="U18239" s="5" t="s">
        <v>28</v>
      </c>
      <c r="V18239" s="5"/>
    </row>
    <row r="18240" spans="1:22" x14ac:dyDescent="0.25">
      <c r="A18240" s="5">
        <f>18233</f>
      </c>
      <c r="B18240" s="5" t="s">
        <v>18261</v>
      </c>
      <c r="C18240" s="5" t="s">
        <v>29</v>
      </c>
      <c r="D18240" s="5" t="s">
        <v>28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29</v>
      </c>
      <c r="T18240" s="5" t="s">
        <v>28</v>
      </c>
      <c r="U18240" s="5" t="s">
        <v>28</v>
      </c>
      <c r="V18240" s="5"/>
    </row>
    <row r="18241" spans="1:22" x14ac:dyDescent="0.25">
      <c r="A18241" s="5">
        <f>18234</f>
      </c>
      <c r="B18241" s="5" t="s">
        <v>18262</v>
      </c>
      <c r="C18241" s="5" t="s">
        <v>29</v>
      </c>
      <c r="D18241" s="5" t="s">
        <v>28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29</v>
      </c>
      <c r="T18241" s="5" t="s">
        <v>28</v>
      </c>
      <c r="U18241" s="5" t="s">
        <v>28</v>
      </c>
      <c r="V18241" s="5"/>
    </row>
    <row r="18242" spans="1:22" x14ac:dyDescent="0.25">
      <c r="A18242" s="5">
        <f>18235</f>
      </c>
      <c r="B18242" s="5" t="s">
        <v>18263</v>
      </c>
      <c r="C18242" s="5" t="s">
        <v>29</v>
      </c>
      <c r="D18242" s="5" t="s">
        <v>28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29</v>
      </c>
      <c r="T18242" s="5" t="s">
        <v>28</v>
      </c>
      <c r="U18242" s="5" t="s">
        <v>28</v>
      </c>
      <c r="V18242" s="5"/>
    </row>
    <row r="18243" spans="1:22" x14ac:dyDescent="0.25">
      <c r="A18243" s="5">
        <f>18236</f>
      </c>
      <c r="B18243" s="5" t="s">
        <v>18264</v>
      </c>
      <c r="C18243" s="5" t="s">
        <v>29</v>
      </c>
      <c r="D18243" s="5" t="s">
        <v>28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29</v>
      </c>
      <c r="T18243" s="5" t="s">
        <v>28</v>
      </c>
      <c r="U18243" s="5" t="s">
        <v>28</v>
      </c>
      <c r="V18243" s="5"/>
    </row>
    <row r="18244" spans="1:22" x14ac:dyDescent="0.25">
      <c r="A18244" s="5">
        <f>18237</f>
      </c>
      <c r="B18244" s="5" t="s">
        <v>18265</v>
      </c>
      <c r="C18244" s="5" t="s">
        <v>29</v>
      </c>
      <c r="D18244" s="5" t="s">
        <v>28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29</v>
      </c>
      <c r="T18244" s="5" t="s">
        <v>28</v>
      </c>
      <c r="U18244" s="5" t="s">
        <v>28</v>
      </c>
      <c r="V18244" s="5"/>
    </row>
    <row r="18245" spans="1:22" x14ac:dyDescent="0.25">
      <c r="A18245" s="5">
        <f>18238</f>
      </c>
      <c r="B18245" s="5" t="s">
        <v>18266</v>
      </c>
      <c r="C18245" s="5" t="s">
        <v>29</v>
      </c>
      <c r="D18245" s="5" t="s">
        <v>28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29</v>
      </c>
      <c r="T18245" s="5" t="s">
        <v>28</v>
      </c>
      <c r="U18245" s="5" t="s">
        <v>28</v>
      </c>
      <c r="V18245" s="5"/>
    </row>
    <row r="18246" spans="1:22" x14ac:dyDescent="0.25">
      <c r="A18246" s="5">
        <f>18239</f>
      </c>
      <c r="B18246" s="5" t="s">
        <v>18267</v>
      </c>
      <c r="C18246" s="5" t="s">
        <v>29</v>
      </c>
      <c r="D18246" s="5" t="s">
        <v>28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29</v>
      </c>
      <c r="T18246" s="5" t="s">
        <v>28</v>
      </c>
      <c r="U18246" s="5" t="s">
        <v>28</v>
      </c>
      <c r="V18246" s="5"/>
    </row>
    <row r="18247" spans="1:22" x14ac:dyDescent="0.25">
      <c r="A18247" s="5">
        <f>18240</f>
      </c>
      <c r="B18247" s="5" t="s">
        <v>18268</v>
      </c>
      <c r="C18247" s="5" t="s">
        <v>29</v>
      </c>
      <c r="D18247" s="5" t="s">
        <v>28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29</v>
      </c>
      <c r="T18247" s="5" t="s">
        <v>28</v>
      </c>
      <c r="U18247" s="5" t="s">
        <v>28</v>
      </c>
      <c r="V18247" s="5"/>
    </row>
    <row r="18248" spans="1:22" x14ac:dyDescent="0.25">
      <c r="A18248" s="5">
        <f>18241</f>
      </c>
      <c r="B18248" s="5" t="s">
        <v>18269</v>
      </c>
      <c r="C18248" s="5" t="s">
        <v>29</v>
      </c>
      <c r="D18248" s="5" t="s">
        <v>28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29</v>
      </c>
      <c r="T18248" s="5" t="s">
        <v>28</v>
      </c>
      <c r="U18248" s="5" t="s">
        <v>28</v>
      </c>
      <c r="V18248" s="5"/>
    </row>
    <row r="18249" spans="1:22" x14ac:dyDescent="0.25">
      <c r="A18249" s="5">
        <f>18242</f>
      </c>
      <c r="B18249" s="5" t="s">
        <v>18270</v>
      </c>
      <c r="C18249" s="5" t="s">
        <v>29</v>
      </c>
      <c r="D18249" s="5" t="s">
        <v>28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29</v>
      </c>
      <c r="T18249" s="5" t="s">
        <v>28</v>
      </c>
      <c r="U18249" s="5" t="s">
        <v>28</v>
      </c>
      <c r="V18249" s="5"/>
    </row>
    <row r="18250" spans="1:22" x14ac:dyDescent="0.25">
      <c r="A18250" s="5">
        <f>18243</f>
      </c>
      <c r="B18250" s="5" t="s">
        <v>18271</v>
      </c>
      <c r="C18250" s="5" t="s">
        <v>29</v>
      </c>
      <c r="D18250" s="5" t="s">
        <v>28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29</v>
      </c>
      <c r="T18250" s="5" t="s">
        <v>28</v>
      </c>
      <c r="U18250" s="5" t="s">
        <v>28</v>
      </c>
      <c r="V18250" s="5"/>
    </row>
    <row r="18251" spans="1:22" x14ac:dyDescent="0.25">
      <c r="A18251" s="5">
        <f>18244</f>
      </c>
      <c r="B18251" s="5" t="s">
        <v>18272</v>
      </c>
      <c r="C18251" s="5" t="s">
        <v>29</v>
      </c>
      <c r="D18251" s="5" t="s">
        <v>28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29</v>
      </c>
      <c r="T18251" s="5" t="s">
        <v>28</v>
      </c>
      <c r="U18251" s="5" t="s">
        <v>28</v>
      </c>
      <c r="V18251" s="5"/>
    </row>
    <row r="18252" spans="1:22" x14ac:dyDescent="0.25">
      <c r="A18252" s="5">
        <f>18245</f>
      </c>
      <c r="B18252" s="5" t="s">
        <v>18273</v>
      </c>
      <c r="C18252" s="5" t="s">
        <v>29</v>
      </c>
      <c r="D18252" s="5" t="s">
        <v>28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29</v>
      </c>
      <c r="T18252" s="5" t="s">
        <v>28</v>
      </c>
      <c r="U18252" s="5" t="s">
        <v>28</v>
      </c>
      <c r="V18252" s="5"/>
    </row>
    <row r="18253" spans="1:22" x14ac:dyDescent="0.25">
      <c r="A18253" s="5">
        <f>18246</f>
      </c>
      <c r="B18253" s="5" t="s">
        <v>18274</v>
      </c>
      <c r="C18253" s="5" t="s">
        <v>29</v>
      </c>
      <c r="D18253" s="5" t="s">
        <v>28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29</v>
      </c>
      <c r="T18253" s="5" t="s">
        <v>28</v>
      </c>
      <c r="U18253" s="5" t="s">
        <v>28</v>
      </c>
      <c r="V18253" s="5"/>
    </row>
    <row r="18254" spans="1:22" x14ac:dyDescent="0.25">
      <c r="A18254" s="5">
        <f>18247</f>
      </c>
      <c r="B18254" s="5" t="s">
        <v>18275</v>
      </c>
      <c r="C18254" s="5" t="s">
        <v>29</v>
      </c>
      <c r="D18254" s="5" t="s">
        <v>28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29</v>
      </c>
      <c r="T18254" s="5" t="s">
        <v>28</v>
      </c>
      <c r="U18254" s="5" t="s">
        <v>28</v>
      </c>
      <c r="V18254" s="5"/>
    </row>
    <row r="18255" spans="1:22" x14ac:dyDescent="0.25">
      <c r="A18255" s="5">
        <f>18248</f>
      </c>
      <c r="B18255" s="5" t="s">
        <v>18276</v>
      </c>
      <c r="C18255" s="5" t="s">
        <v>29</v>
      </c>
      <c r="D18255" s="5" t="s">
        <v>28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29</v>
      </c>
      <c r="T18255" s="5" t="s">
        <v>28</v>
      </c>
      <c r="U18255" s="5" t="s">
        <v>28</v>
      </c>
      <c r="V18255" s="5"/>
    </row>
    <row r="18256" spans="1:22" x14ac:dyDescent="0.25">
      <c r="A18256" s="5">
        <f>18249</f>
      </c>
      <c r="B18256" s="5" t="s">
        <v>18277</v>
      </c>
      <c r="C18256" s="5" t="s">
        <v>29</v>
      </c>
      <c r="D18256" s="5" t="s">
        <v>28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29</v>
      </c>
      <c r="T18256" s="5" t="s">
        <v>28</v>
      </c>
      <c r="U18256" s="5" t="s">
        <v>28</v>
      </c>
      <c r="V18256" s="5"/>
    </row>
    <row r="18257" spans="1:22" x14ac:dyDescent="0.25">
      <c r="A18257" s="5">
        <f>18250</f>
      </c>
      <c r="B18257" s="5" t="s">
        <v>18278</v>
      </c>
      <c r="C18257" s="5" t="s">
        <v>29</v>
      </c>
      <c r="D18257" s="5" t="s">
        <v>28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29</v>
      </c>
      <c r="T18257" s="5" t="s">
        <v>28</v>
      </c>
      <c r="U18257" s="5" t="s">
        <v>28</v>
      </c>
      <c r="V18257" s="5"/>
    </row>
    <row r="18258" spans="1:22" x14ac:dyDescent="0.25">
      <c r="A18258" s="5">
        <f>18251</f>
      </c>
      <c r="B18258" s="5" t="s">
        <v>18279</v>
      </c>
      <c r="C18258" s="5" t="s">
        <v>29</v>
      </c>
      <c r="D18258" s="5" t="s">
        <v>28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29</v>
      </c>
      <c r="T18258" s="5" t="s">
        <v>28</v>
      </c>
      <c r="U18258" s="5" t="s">
        <v>28</v>
      </c>
      <c r="V18258" s="5"/>
    </row>
    <row r="18259" spans="1:22" x14ac:dyDescent="0.25">
      <c r="A18259" s="5">
        <f>18252</f>
      </c>
      <c r="B18259" s="5" t="s">
        <v>18280</v>
      </c>
      <c r="C18259" s="5" t="s">
        <v>29</v>
      </c>
      <c r="D18259" s="5" t="s">
        <v>28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29</v>
      </c>
      <c r="T18259" s="5" t="s">
        <v>28</v>
      </c>
      <c r="U18259" s="5" t="s">
        <v>28</v>
      </c>
      <c r="V18259" s="5"/>
    </row>
    <row r="18260" spans="1:22" x14ac:dyDescent="0.25">
      <c r="A18260" s="5">
        <f>18253</f>
      </c>
      <c r="B18260" s="5" t="s">
        <v>18281</v>
      </c>
      <c r="C18260" s="5" t="s">
        <v>29</v>
      </c>
      <c r="D18260" s="5" t="s">
        <v>28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29</v>
      </c>
      <c r="T18260" s="5" t="s">
        <v>28</v>
      </c>
      <c r="U18260" s="5" t="s">
        <v>28</v>
      </c>
      <c r="V18260" s="5"/>
    </row>
    <row r="18261" spans="1:22" x14ac:dyDescent="0.25">
      <c r="A18261" s="5">
        <f>18254</f>
      </c>
      <c r="B18261" s="5" t="s">
        <v>18282</v>
      </c>
      <c r="C18261" s="5" t="s">
        <v>29</v>
      </c>
      <c r="D18261" s="5" t="s">
        <v>28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29</v>
      </c>
      <c r="T18261" s="5" t="s">
        <v>28</v>
      </c>
      <c r="U18261" s="5" t="s">
        <v>28</v>
      </c>
      <c r="V18261" s="5"/>
    </row>
    <row r="18262" spans="1:22" x14ac:dyDescent="0.25">
      <c r="A18262" s="5">
        <f>18255</f>
      </c>
      <c r="B18262" s="5" t="s">
        <v>18283</v>
      </c>
      <c r="C18262" s="5" t="s">
        <v>29</v>
      </c>
      <c r="D18262" s="5" t="s">
        <v>28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29</v>
      </c>
      <c r="T18262" s="5" t="s">
        <v>28</v>
      </c>
      <c r="U18262" s="5" t="s">
        <v>28</v>
      </c>
      <c r="V18262" s="5"/>
    </row>
    <row r="18263" spans="1:22" x14ac:dyDescent="0.25">
      <c r="A18263" s="5">
        <f>18256</f>
      </c>
      <c r="B18263" s="5" t="s">
        <v>18284</v>
      </c>
      <c r="C18263" s="5" t="s">
        <v>29</v>
      </c>
      <c r="D18263" s="5" t="s">
        <v>28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29</v>
      </c>
      <c r="T18263" s="5" t="s">
        <v>28</v>
      </c>
      <c r="U18263" s="5" t="s">
        <v>28</v>
      </c>
      <c r="V18263" s="5"/>
    </row>
    <row r="18264" spans="1:22" x14ac:dyDescent="0.25">
      <c r="A18264" s="5">
        <f>18257</f>
      </c>
      <c r="B18264" s="5" t="s">
        <v>18285</v>
      </c>
      <c r="C18264" s="5" t="s">
        <v>29</v>
      </c>
      <c r="D18264" s="5" t="s">
        <v>28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29</v>
      </c>
      <c r="T18264" s="5" t="s">
        <v>28</v>
      </c>
      <c r="U18264" s="5" t="s">
        <v>28</v>
      </c>
      <c r="V18264" s="5"/>
    </row>
    <row r="18265" spans="1:22" x14ac:dyDescent="0.25">
      <c r="A18265" s="5">
        <f>18258</f>
      </c>
      <c r="B18265" s="5" t="s">
        <v>18286</v>
      </c>
      <c r="C18265" s="5" t="s">
        <v>29</v>
      </c>
      <c r="D18265" s="5" t="s">
        <v>28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29</v>
      </c>
      <c r="T18265" s="5" t="s">
        <v>28</v>
      </c>
      <c r="U18265" s="5" t="s">
        <v>28</v>
      </c>
      <c r="V18265" s="5"/>
    </row>
    <row r="18266" spans="1:22" x14ac:dyDescent="0.25">
      <c r="A18266" s="5">
        <f>18259</f>
      </c>
      <c r="B18266" s="5" t="s">
        <v>18287</v>
      </c>
      <c r="C18266" s="5" t="s">
        <v>29</v>
      </c>
      <c r="D18266" s="5" t="s">
        <v>28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29</v>
      </c>
      <c r="T18266" s="5" t="s">
        <v>28</v>
      </c>
      <c r="U18266" s="5" t="s">
        <v>28</v>
      </c>
      <c r="V18266" s="5"/>
    </row>
    <row r="18267" spans="1:22" x14ac:dyDescent="0.25">
      <c r="A18267" s="5">
        <f>18260</f>
      </c>
      <c r="B18267" s="5" t="s">
        <v>18288</v>
      </c>
      <c r="C18267" s="5" t="s">
        <v>29</v>
      </c>
      <c r="D18267" s="5" t="s">
        <v>28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29</v>
      </c>
      <c r="T18267" s="5" t="s">
        <v>28</v>
      </c>
      <c r="U18267" s="5" t="s">
        <v>28</v>
      </c>
      <c r="V18267" s="5"/>
    </row>
    <row r="18268" spans="1:22" x14ac:dyDescent="0.25">
      <c r="A18268" s="5">
        <f>18261</f>
      </c>
      <c r="B18268" s="5" t="s">
        <v>18289</v>
      </c>
      <c r="C18268" s="5" t="s">
        <v>29</v>
      </c>
      <c r="D18268" s="5" t="s">
        <v>28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29</v>
      </c>
      <c r="T18268" s="5" t="s">
        <v>28</v>
      </c>
      <c r="U18268" s="5" t="s">
        <v>28</v>
      </c>
      <c r="V18268" s="5"/>
    </row>
    <row r="18269" spans="1:22" x14ac:dyDescent="0.25">
      <c r="A18269" s="5">
        <f>18262</f>
      </c>
      <c r="B18269" s="5" t="s">
        <v>18290</v>
      </c>
      <c r="C18269" s="5" t="s">
        <v>29</v>
      </c>
      <c r="D18269" s="5" t="s">
        <v>28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29</v>
      </c>
      <c r="T18269" s="5" t="s">
        <v>28</v>
      </c>
      <c r="U18269" s="5" t="s">
        <v>28</v>
      </c>
      <c r="V18269" s="5"/>
    </row>
    <row r="18270" spans="1:22" x14ac:dyDescent="0.25">
      <c r="A18270" s="5">
        <f>18263</f>
      </c>
      <c r="B18270" s="5" t="s">
        <v>18291</v>
      </c>
      <c r="C18270" s="5" t="s">
        <v>29</v>
      </c>
      <c r="D18270" s="5" t="s">
        <v>28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29</v>
      </c>
      <c r="T18270" s="5" t="s">
        <v>28</v>
      </c>
      <c r="U18270" s="5" t="s">
        <v>28</v>
      </c>
      <c r="V18270" s="5"/>
    </row>
    <row r="18271" spans="1:22" x14ac:dyDescent="0.25">
      <c r="A18271" s="5">
        <f>18264</f>
      </c>
      <c r="B18271" s="5" t="s">
        <v>18292</v>
      </c>
      <c r="C18271" s="5" t="s">
        <v>29</v>
      </c>
      <c r="D18271" s="5" t="s">
        <v>28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29</v>
      </c>
      <c r="T18271" s="5" t="s">
        <v>28</v>
      </c>
      <c r="U18271" s="5" t="s">
        <v>28</v>
      </c>
      <c r="V18271" s="5"/>
    </row>
    <row r="18272" spans="1:22" x14ac:dyDescent="0.25">
      <c r="A18272" s="5">
        <f>18265</f>
      </c>
      <c r="B18272" s="5" t="s">
        <v>18293</v>
      </c>
      <c r="C18272" s="5" t="s">
        <v>29</v>
      </c>
      <c r="D18272" s="5" t="s">
        <v>28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29</v>
      </c>
      <c r="T18272" s="5" t="s">
        <v>28</v>
      </c>
      <c r="U18272" s="5" t="s">
        <v>28</v>
      </c>
      <c r="V18272" s="5"/>
    </row>
    <row r="18273" spans="1:22" x14ac:dyDescent="0.25">
      <c r="A18273" s="5">
        <f>18266</f>
      </c>
      <c r="B18273" s="5" t="s">
        <v>18294</v>
      </c>
      <c r="C18273" s="5" t="s">
        <v>29</v>
      </c>
      <c r="D18273" s="5" t="s">
        <v>28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29</v>
      </c>
      <c r="T18273" s="5" t="s">
        <v>28</v>
      </c>
      <c r="U18273" s="5" t="s">
        <v>28</v>
      </c>
      <c r="V18273" s="5"/>
    </row>
    <row r="18274" spans="1:22" x14ac:dyDescent="0.25">
      <c r="A18274" s="5">
        <f>18267</f>
      </c>
      <c r="B18274" s="5" t="s">
        <v>18295</v>
      </c>
      <c r="C18274" s="5" t="s">
        <v>29</v>
      </c>
      <c r="D18274" s="5" t="s">
        <v>28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29</v>
      </c>
      <c r="T18274" s="5" t="s">
        <v>28</v>
      </c>
      <c r="U18274" s="5" t="s">
        <v>28</v>
      </c>
      <c r="V18274" s="5"/>
    </row>
    <row r="18275" spans="1:22" x14ac:dyDescent="0.25">
      <c r="A18275" s="5">
        <f>18268</f>
      </c>
      <c r="B18275" s="5" t="s">
        <v>18296</v>
      </c>
      <c r="C18275" s="5" t="s">
        <v>29</v>
      </c>
      <c r="D18275" s="5" t="s">
        <v>28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29</v>
      </c>
      <c r="T18275" s="5" t="s">
        <v>28</v>
      </c>
      <c r="U18275" s="5" t="s">
        <v>28</v>
      </c>
      <c r="V18275" s="5"/>
    </row>
    <row r="18276" spans="1:22" x14ac:dyDescent="0.25">
      <c r="A18276" s="5">
        <f>18269</f>
      </c>
      <c r="B18276" s="5" t="s">
        <v>18297</v>
      </c>
      <c r="C18276" s="5" t="s">
        <v>29</v>
      </c>
      <c r="D18276" s="5" t="s">
        <v>28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29</v>
      </c>
      <c r="T18276" s="5" t="s">
        <v>28</v>
      </c>
      <c r="U18276" s="5" t="s">
        <v>28</v>
      </c>
      <c r="V18276" s="5"/>
    </row>
    <row r="18277" spans="1:22" x14ac:dyDescent="0.25">
      <c r="A18277" s="5">
        <f>18270</f>
      </c>
      <c r="B18277" s="5" t="s">
        <v>18298</v>
      </c>
      <c r="C18277" s="5" t="s">
        <v>29</v>
      </c>
      <c r="D18277" s="5" t="s">
        <v>28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29</v>
      </c>
      <c r="T18277" s="5" t="s">
        <v>28</v>
      </c>
      <c r="U18277" s="5" t="s">
        <v>28</v>
      </c>
      <c r="V18277" s="5"/>
    </row>
    <row r="18278" spans="1:22" x14ac:dyDescent="0.25">
      <c r="A18278" s="5">
        <f>18271</f>
      </c>
      <c r="B18278" s="5" t="s">
        <v>18299</v>
      </c>
      <c r="C18278" s="5" t="s">
        <v>29</v>
      </c>
      <c r="D18278" s="5" t="s">
        <v>28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29</v>
      </c>
      <c r="T18278" s="5" t="s">
        <v>28</v>
      </c>
      <c r="U18278" s="5" t="s">
        <v>28</v>
      </c>
      <c r="V18278" s="5"/>
    </row>
    <row r="18279" spans="1:22" x14ac:dyDescent="0.25">
      <c r="A18279" s="5">
        <f>18272</f>
      </c>
      <c r="B18279" s="5" t="s">
        <v>18300</v>
      </c>
      <c r="C18279" s="5" t="s">
        <v>29</v>
      </c>
      <c r="D18279" s="5" t="s">
        <v>28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29</v>
      </c>
      <c r="T18279" s="5" t="s">
        <v>28</v>
      </c>
      <c r="U18279" s="5" t="s">
        <v>28</v>
      </c>
      <c r="V18279" s="5"/>
    </row>
    <row r="18280" spans="1:22" x14ac:dyDescent="0.25">
      <c r="A18280" s="5">
        <f>18273</f>
      </c>
      <c r="B18280" s="5" t="s">
        <v>18301</v>
      </c>
      <c r="C18280" s="5" t="s">
        <v>29</v>
      </c>
      <c r="D18280" s="5" t="s">
        <v>28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29</v>
      </c>
      <c r="T18280" s="5" t="s">
        <v>28</v>
      </c>
      <c r="U18280" s="5" t="s">
        <v>28</v>
      </c>
      <c r="V18280" s="5"/>
    </row>
    <row r="18281" spans="1:22" x14ac:dyDescent="0.25">
      <c r="A18281" s="5">
        <f>18274</f>
      </c>
      <c r="B18281" s="5" t="s">
        <v>18302</v>
      </c>
      <c r="C18281" s="5" t="s">
        <v>29</v>
      </c>
      <c r="D18281" s="5" t="s">
        <v>28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29</v>
      </c>
      <c r="T18281" s="5" t="s">
        <v>28</v>
      </c>
      <c r="U18281" s="5" t="s">
        <v>28</v>
      </c>
      <c r="V18281" s="5"/>
    </row>
    <row r="18282" spans="1:22" x14ac:dyDescent="0.25">
      <c r="A18282" s="5">
        <f>18275</f>
      </c>
      <c r="B18282" s="5" t="s">
        <v>18303</v>
      </c>
      <c r="C18282" s="5" t="s">
        <v>29</v>
      </c>
      <c r="D18282" s="5" t="s">
        <v>28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29</v>
      </c>
      <c r="T18282" s="5" t="s">
        <v>28</v>
      </c>
      <c r="U18282" s="5" t="s">
        <v>28</v>
      </c>
      <c r="V18282" s="5"/>
    </row>
    <row r="18283" spans="1:22" x14ac:dyDescent="0.25">
      <c r="A18283" s="5">
        <f>18276</f>
      </c>
      <c r="B18283" s="5" t="s">
        <v>18304</v>
      </c>
      <c r="C18283" s="5" t="s">
        <v>29</v>
      </c>
      <c r="D18283" s="5" t="s">
        <v>28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29</v>
      </c>
      <c r="T18283" s="5" t="s">
        <v>28</v>
      </c>
      <c r="U18283" s="5" t="s">
        <v>28</v>
      </c>
      <c r="V18283" s="5"/>
    </row>
    <row r="18284" spans="1:22" x14ac:dyDescent="0.25">
      <c r="A18284" s="5">
        <f>18277</f>
      </c>
      <c r="B18284" s="5" t="s">
        <v>18305</v>
      </c>
      <c r="C18284" s="5" t="s">
        <v>29</v>
      </c>
      <c r="D18284" s="5" t="s">
        <v>28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29</v>
      </c>
      <c r="T18284" s="5" t="s">
        <v>28</v>
      </c>
      <c r="U18284" s="5" t="s">
        <v>28</v>
      </c>
      <c r="V18284" s="5"/>
    </row>
    <row r="18285" spans="1:22" x14ac:dyDescent="0.25">
      <c r="A18285" s="5">
        <f>18278</f>
      </c>
      <c r="B18285" s="5" t="s">
        <v>18306</v>
      </c>
      <c r="C18285" s="5" t="s">
        <v>29</v>
      </c>
      <c r="D18285" s="5" t="s">
        <v>28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29</v>
      </c>
      <c r="T18285" s="5" t="s">
        <v>28</v>
      </c>
      <c r="U18285" s="5" t="s">
        <v>28</v>
      </c>
      <c r="V18285" s="5"/>
    </row>
    <row r="18286" spans="1:22" x14ac:dyDescent="0.25">
      <c r="A18286" s="5">
        <f>18279</f>
      </c>
      <c r="B18286" s="5" t="s">
        <v>18307</v>
      </c>
      <c r="C18286" s="5" t="s">
        <v>29</v>
      </c>
      <c r="D18286" s="5" t="s">
        <v>28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29</v>
      </c>
      <c r="T18286" s="5" t="s">
        <v>28</v>
      </c>
      <c r="U18286" s="5" t="s">
        <v>28</v>
      </c>
      <c r="V18286" s="5"/>
    </row>
    <row r="18287" spans="1:22" x14ac:dyDescent="0.25">
      <c r="A18287" s="5">
        <f>18280</f>
      </c>
      <c r="B18287" s="5" t="s">
        <v>18308</v>
      </c>
      <c r="C18287" s="5" t="s">
        <v>29</v>
      </c>
      <c r="D18287" s="5" t="s">
        <v>28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29</v>
      </c>
      <c r="T18287" s="5" t="s">
        <v>28</v>
      </c>
      <c r="U18287" s="5" t="s">
        <v>28</v>
      </c>
      <c r="V18287" s="5"/>
    </row>
    <row r="18288" spans="1:22" x14ac:dyDescent="0.25">
      <c r="A18288" s="5">
        <f>18281</f>
      </c>
      <c r="B18288" s="5" t="s">
        <v>18309</v>
      </c>
      <c r="C18288" s="5" t="s">
        <v>29</v>
      </c>
      <c r="D18288" s="5" t="s">
        <v>28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29</v>
      </c>
      <c r="T18288" s="5" t="s">
        <v>28</v>
      </c>
      <c r="U18288" s="5" t="s">
        <v>28</v>
      </c>
      <c r="V18288" s="5"/>
    </row>
    <row r="18289" spans="1:22" x14ac:dyDescent="0.25">
      <c r="A18289" s="5">
        <f>18282</f>
      </c>
      <c r="B18289" s="5" t="s">
        <v>18310</v>
      </c>
      <c r="C18289" s="5" t="s">
        <v>29</v>
      </c>
      <c r="D18289" s="5" t="s">
        <v>28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29</v>
      </c>
      <c r="T18289" s="5" t="s">
        <v>28</v>
      </c>
      <c r="U18289" s="5" t="s">
        <v>28</v>
      </c>
      <c r="V18289" s="5"/>
    </row>
    <row r="18290" spans="1:22" x14ac:dyDescent="0.25">
      <c r="A18290" s="5">
        <f>18283</f>
      </c>
      <c r="B18290" s="5" t="s">
        <v>18311</v>
      </c>
      <c r="C18290" s="5" t="s">
        <v>29</v>
      </c>
      <c r="D18290" s="5" t="s">
        <v>28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29</v>
      </c>
      <c r="T18290" s="5" t="s">
        <v>28</v>
      </c>
      <c r="U18290" s="5" t="s">
        <v>28</v>
      </c>
      <c r="V18290" s="5"/>
    </row>
    <row r="18291" spans="1:22" x14ac:dyDescent="0.25">
      <c r="A18291" s="5">
        <f>18284</f>
      </c>
      <c r="B18291" s="5" t="s">
        <v>18312</v>
      </c>
      <c r="C18291" s="5" t="s">
        <v>29</v>
      </c>
      <c r="D18291" s="5" t="s">
        <v>28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29</v>
      </c>
      <c r="T18291" s="5" t="s">
        <v>28</v>
      </c>
      <c r="U18291" s="5" t="s">
        <v>28</v>
      </c>
      <c r="V18291" s="5"/>
    </row>
    <row r="18292" spans="1:22" x14ac:dyDescent="0.25">
      <c r="A18292" s="5">
        <f>18285</f>
      </c>
      <c r="B18292" s="5" t="s">
        <v>18313</v>
      </c>
      <c r="C18292" s="5" t="s">
        <v>29</v>
      </c>
      <c r="D18292" s="5" t="s">
        <v>28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29</v>
      </c>
      <c r="T18292" s="5" t="s">
        <v>28</v>
      </c>
      <c r="U18292" s="5" t="s">
        <v>28</v>
      </c>
      <c r="V18292" s="5"/>
    </row>
    <row r="18293" spans="1:22" x14ac:dyDescent="0.25">
      <c r="A18293" s="5">
        <f>18286</f>
      </c>
      <c r="B18293" s="5" t="s">
        <v>18314</v>
      </c>
      <c r="C18293" s="5" t="s">
        <v>29</v>
      </c>
      <c r="D18293" s="5" t="s">
        <v>28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29</v>
      </c>
      <c r="T18293" s="5" t="s">
        <v>28</v>
      </c>
      <c r="U18293" s="5" t="s">
        <v>28</v>
      </c>
      <c r="V18293" s="5"/>
    </row>
    <row r="18294" spans="1:22" x14ac:dyDescent="0.25">
      <c r="A18294" s="5">
        <f>18287</f>
      </c>
      <c r="B18294" s="5" t="s">
        <v>18315</v>
      </c>
      <c r="C18294" s="5" t="s">
        <v>29</v>
      </c>
      <c r="D18294" s="5" t="s">
        <v>28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29</v>
      </c>
      <c r="T18294" s="5" t="s">
        <v>28</v>
      </c>
      <c r="U18294" s="5" t="s">
        <v>28</v>
      </c>
      <c r="V18294" s="5"/>
    </row>
    <row r="18295" spans="1:22" x14ac:dyDescent="0.25">
      <c r="A18295" s="5">
        <f>18288</f>
      </c>
      <c r="B18295" s="5" t="s">
        <v>18316</v>
      </c>
      <c r="C18295" s="5" t="s">
        <v>29</v>
      </c>
      <c r="D18295" s="5" t="s">
        <v>28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29</v>
      </c>
      <c r="T18295" s="5" t="s">
        <v>28</v>
      </c>
      <c r="U18295" s="5" t="s">
        <v>28</v>
      </c>
      <c r="V18295" s="5"/>
    </row>
    <row r="18296" spans="1:22" x14ac:dyDescent="0.25">
      <c r="A18296" s="5">
        <f>18289</f>
      </c>
      <c r="B18296" s="5" t="s">
        <v>18317</v>
      </c>
      <c r="C18296" s="5" t="s">
        <v>29</v>
      </c>
      <c r="D18296" s="5" t="s">
        <v>28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29</v>
      </c>
      <c r="T18296" s="5" t="s">
        <v>28</v>
      </c>
      <c r="U18296" s="5" t="s">
        <v>28</v>
      </c>
      <c r="V18296" s="5"/>
    </row>
    <row r="18297" spans="1:22" x14ac:dyDescent="0.25">
      <c r="A18297" s="5">
        <f>18290</f>
      </c>
      <c r="B18297" s="5" t="s">
        <v>18318</v>
      </c>
      <c r="C18297" s="5" t="s">
        <v>29</v>
      </c>
      <c r="D18297" s="5" t="s">
        <v>28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29</v>
      </c>
      <c r="T18297" s="5" t="s">
        <v>28</v>
      </c>
      <c r="U18297" s="5" t="s">
        <v>28</v>
      </c>
      <c r="V18297" s="5"/>
    </row>
    <row r="18298" spans="1:22" x14ac:dyDescent="0.25">
      <c r="A18298" s="5">
        <f>18291</f>
      </c>
      <c r="B18298" s="5" t="s">
        <v>18319</v>
      </c>
      <c r="C18298" s="5" t="s">
        <v>29</v>
      </c>
      <c r="D18298" s="5" t="s">
        <v>28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29</v>
      </c>
      <c r="T18298" s="5" t="s">
        <v>28</v>
      </c>
      <c r="U18298" s="5" t="s">
        <v>28</v>
      </c>
      <c r="V18298" s="5"/>
    </row>
    <row r="18299" spans="1:22" x14ac:dyDescent="0.25">
      <c r="A18299" s="5">
        <f>18292</f>
      </c>
      <c r="B18299" s="5" t="s">
        <v>18320</v>
      </c>
      <c r="C18299" s="5" t="s">
        <v>29</v>
      </c>
      <c r="D18299" s="5" t="s">
        <v>28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29</v>
      </c>
      <c r="T18299" s="5" t="s">
        <v>28</v>
      </c>
      <c r="U18299" s="5" t="s">
        <v>28</v>
      </c>
      <c r="V18299" s="5"/>
    </row>
    <row r="18300" spans="1:22" x14ac:dyDescent="0.25">
      <c r="A18300" s="5">
        <f>18293</f>
      </c>
      <c r="B18300" s="5" t="s">
        <v>18321</v>
      </c>
      <c r="C18300" s="5" t="s">
        <v>29</v>
      </c>
      <c r="D18300" s="5" t="s">
        <v>28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29</v>
      </c>
      <c r="T18300" s="5" t="s">
        <v>28</v>
      </c>
      <c r="U18300" s="5" t="s">
        <v>28</v>
      </c>
      <c r="V18300" s="5"/>
    </row>
    <row r="18301" spans="1:22" x14ac:dyDescent="0.25">
      <c r="A18301" s="5">
        <f>18294</f>
      </c>
      <c r="B18301" s="5" t="s">
        <v>18322</v>
      </c>
      <c r="C18301" s="5" t="s">
        <v>29</v>
      </c>
      <c r="D18301" s="5" t="s">
        <v>28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29</v>
      </c>
      <c r="T18301" s="5" t="s">
        <v>28</v>
      </c>
      <c r="U18301" s="5" t="s">
        <v>28</v>
      </c>
      <c r="V18301" s="5"/>
    </row>
    <row r="18302" spans="1:22" x14ac:dyDescent="0.25">
      <c r="A18302" s="5">
        <f>18295</f>
      </c>
      <c r="B18302" s="5" t="s">
        <v>18323</v>
      </c>
      <c r="C18302" s="5" t="s">
        <v>29</v>
      </c>
      <c r="D18302" s="5" t="s">
        <v>28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29</v>
      </c>
      <c r="T18302" s="5" t="s">
        <v>28</v>
      </c>
      <c r="U18302" s="5" t="s">
        <v>28</v>
      </c>
      <c r="V18302" s="5"/>
    </row>
    <row r="18303" spans="1:22" x14ac:dyDescent="0.25">
      <c r="A18303" s="5">
        <f>18296</f>
      </c>
      <c r="B18303" s="5" t="s">
        <v>18324</v>
      </c>
      <c r="C18303" s="5" t="s">
        <v>29</v>
      </c>
      <c r="D18303" s="5" t="s">
        <v>28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29</v>
      </c>
      <c r="T18303" s="5" t="s">
        <v>28</v>
      </c>
      <c r="U18303" s="5" t="s">
        <v>28</v>
      </c>
      <c r="V18303" s="5"/>
    </row>
    <row r="18304" spans="1:22" x14ac:dyDescent="0.25">
      <c r="A18304" s="5">
        <f>18297</f>
      </c>
      <c r="B18304" s="5" t="s">
        <v>18325</v>
      </c>
      <c r="C18304" s="5" t="s">
        <v>29</v>
      </c>
      <c r="D18304" s="5" t="s">
        <v>28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29</v>
      </c>
      <c r="T18304" s="5" t="s">
        <v>28</v>
      </c>
      <c r="U18304" s="5" t="s">
        <v>28</v>
      </c>
      <c r="V18304" s="5"/>
    </row>
    <row r="18305" spans="1:22" x14ac:dyDescent="0.25">
      <c r="A18305" s="5">
        <f>18298</f>
      </c>
      <c r="B18305" s="5" t="s">
        <v>18326</v>
      </c>
      <c r="C18305" s="5" t="s">
        <v>29</v>
      </c>
      <c r="D18305" s="5" t="s">
        <v>28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29</v>
      </c>
      <c r="T18305" s="5" t="s">
        <v>28</v>
      </c>
      <c r="U18305" s="5" t="s">
        <v>28</v>
      </c>
      <c r="V18305" s="5"/>
    </row>
    <row r="18306" spans="1:22" x14ac:dyDescent="0.25">
      <c r="A18306" s="5">
        <f>18299</f>
      </c>
      <c r="B18306" s="5" t="s">
        <v>18327</v>
      </c>
      <c r="C18306" s="5" t="s">
        <v>29</v>
      </c>
      <c r="D18306" s="5" t="s">
        <v>28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29</v>
      </c>
      <c r="T18306" s="5" t="s">
        <v>28</v>
      </c>
      <c r="U18306" s="5" t="s">
        <v>28</v>
      </c>
      <c r="V18306" s="5"/>
    </row>
    <row r="18307" spans="1:22" x14ac:dyDescent="0.25">
      <c r="A18307" s="5">
        <f>18300</f>
      </c>
      <c r="B18307" s="5" t="s">
        <v>18328</v>
      </c>
      <c r="C18307" s="5" t="s">
        <v>29</v>
      </c>
      <c r="D18307" s="5" t="s">
        <v>28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29</v>
      </c>
      <c r="T18307" s="5" t="s">
        <v>28</v>
      </c>
      <c r="U18307" s="5" t="s">
        <v>28</v>
      </c>
      <c r="V18307" s="5"/>
    </row>
    <row r="18308" spans="1:22" x14ac:dyDescent="0.25">
      <c r="A18308" s="5">
        <f>18301</f>
      </c>
      <c r="B18308" s="5" t="s">
        <v>18329</v>
      </c>
      <c r="C18308" s="5" t="s">
        <v>29</v>
      </c>
      <c r="D18308" s="5" t="s">
        <v>28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29</v>
      </c>
      <c r="T18308" s="5" t="s">
        <v>28</v>
      </c>
      <c r="U18308" s="5" t="s">
        <v>28</v>
      </c>
      <c r="V18308" s="5"/>
    </row>
    <row r="18309" spans="1:22" x14ac:dyDescent="0.25">
      <c r="A18309" s="5">
        <f>18302</f>
      </c>
      <c r="B18309" s="5" t="s">
        <v>18330</v>
      </c>
      <c r="C18309" s="5" t="s">
        <v>29</v>
      </c>
      <c r="D18309" s="5" t="s">
        <v>28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29</v>
      </c>
      <c r="T18309" s="5" t="s">
        <v>28</v>
      </c>
      <c r="U18309" s="5" t="s">
        <v>28</v>
      </c>
      <c r="V18309" s="5"/>
    </row>
    <row r="18310" spans="1:22" x14ac:dyDescent="0.25">
      <c r="A18310" s="5">
        <f>18303</f>
      </c>
      <c r="B18310" s="5" t="s">
        <v>18331</v>
      </c>
      <c r="C18310" s="5" t="s">
        <v>29</v>
      </c>
      <c r="D18310" s="5" t="s">
        <v>28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29</v>
      </c>
      <c r="T18310" s="5" t="s">
        <v>28</v>
      </c>
      <c r="U18310" s="5" t="s">
        <v>28</v>
      </c>
      <c r="V18310" s="5"/>
    </row>
    <row r="18311" spans="1:22" x14ac:dyDescent="0.25">
      <c r="A18311" s="5">
        <f>18304</f>
      </c>
      <c r="B18311" s="5" t="s">
        <v>18332</v>
      </c>
      <c r="C18311" s="5" t="s">
        <v>29</v>
      </c>
      <c r="D18311" s="5" t="s">
        <v>28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29</v>
      </c>
      <c r="T18311" s="5" t="s">
        <v>28</v>
      </c>
      <c r="U18311" s="5" t="s">
        <v>28</v>
      </c>
      <c r="V18311" s="5"/>
    </row>
    <row r="18312" spans="1:22" x14ac:dyDescent="0.25">
      <c r="A18312" s="5">
        <f>18305</f>
      </c>
      <c r="B18312" s="5" t="s">
        <v>18333</v>
      </c>
      <c r="C18312" s="5" t="s">
        <v>29</v>
      </c>
      <c r="D18312" s="5" t="s">
        <v>28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29</v>
      </c>
      <c r="T18312" s="5" t="s">
        <v>28</v>
      </c>
      <c r="U18312" s="5" t="s">
        <v>28</v>
      </c>
      <c r="V18312" s="5"/>
    </row>
    <row r="18313" spans="1:22" x14ac:dyDescent="0.25">
      <c r="A18313" s="5">
        <f>18306</f>
      </c>
      <c r="B18313" s="5" t="s">
        <v>18334</v>
      </c>
      <c r="C18313" s="5" t="s">
        <v>29</v>
      </c>
      <c r="D18313" s="5" t="s">
        <v>28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29</v>
      </c>
      <c r="T18313" s="5" t="s">
        <v>28</v>
      </c>
      <c r="U18313" s="5" t="s">
        <v>28</v>
      </c>
      <c r="V18313" s="5"/>
    </row>
    <row r="18314" spans="1:22" x14ac:dyDescent="0.25">
      <c r="A18314" s="5">
        <f>18307</f>
      </c>
      <c r="B18314" s="5" t="s">
        <v>18335</v>
      </c>
      <c r="C18314" s="5" t="s">
        <v>29</v>
      </c>
      <c r="D18314" s="5" t="s">
        <v>28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29</v>
      </c>
      <c r="T18314" s="5" t="s">
        <v>28</v>
      </c>
      <c r="U18314" s="5" t="s">
        <v>28</v>
      </c>
      <c r="V18314" s="5"/>
    </row>
    <row r="18315" spans="1:22" x14ac:dyDescent="0.25">
      <c r="A18315" s="5">
        <f>18308</f>
      </c>
      <c r="B18315" s="5" t="s">
        <v>18336</v>
      </c>
      <c r="C18315" s="5" t="s">
        <v>29</v>
      </c>
      <c r="D18315" s="5" t="s">
        <v>28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29</v>
      </c>
      <c r="T18315" s="5" t="s">
        <v>28</v>
      </c>
      <c r="U18315" s="5" t="s">
        <v>28</v>
      </c>
      <c r="V18315" s="5"/>
    </row>
    <row r="18316" spans="1:22" x14ac:dyDescent="0.25">
      <c r="A18316" s="5">
        <f>18309</f>
      </c>
      <c r="B18316" s="5" t="s">
        <v>18337</v>
      </c>
      <c r="C18316" s="5" t="s">
        <v>29</v>
      </c>
      <c r="D18316" s="5" t="s">
        <v>28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29</v>
      </c>
      <c r="T18316" s="5" t="s">
        <v>28</v>
      </c>
      <c r="U18316" s="5" t="s">
        <v>28</v>
      </c>
      <c r="V18316" s="5"/>
    </row>
    <row r="18317" spans="1:22" x14ac:dyDescent="0.25">
      <c r="A18317" s="5">
        <f>18310</f>
      </c>
      <c r="B18317" s="5" t="s">
        <v>18338</v>
      </c>
      <c r="C18317" s="5" t="s">
        <v>29</v>
      </c>
      <c r="D18317" s="5" t="s">
        <v>28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29</v>
      </c>
      <c r="T18317" s="5" t="s">
        <v>28</v>
      </c>
      <c r="U18317" s="5" t="s">
        <v>28</v>
      </c>
      <c r="V18317" s="5"/>
    </row>
    <row r="18318" spans="1:22" x14ac:dyDescent="0.25">
      <c r="A18318" s="5">
        <f>18311</f>
      </c>
      <c r="B18318" s="5" t="s">
        <v>18339</v>
      </c>
      <c r="C18318" s="5" t="s">
        <v>29</v>
      </c>
      <c r="D18318" s="5" t="s">
        <v>28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29</v>
      </c>
      <c r="T18318" s="5" t="s">
        <v>28</v>
      </c>
      <c r="U18318" s="5" t="s">
        <v>28</v>
      </c>
      <c r="V18318" s="5"/>
    </row>
    <row r="18319" spans="1:22" x14ac:dyDescent="0.25">
      <c r="A18319" s="5">
        <f>18312</f>
      </c>
      <c r="B18319" s="5" t="s">
        <v>18340</v>
      </c>
      <c r="C18319" s="5" t="s">
        <v>29</v>
      </c>
      <c r="D18319" s="5" t="s">
        <v>28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29</v>
      </c>
      <c r="T18319" s="5" t="s">
        <v>28</v>
      </c>
      <c r="U18319" s="5" t="s">
        <v>28</v>
      </c>
      <c r="V18319" s="5"/>
    </row>
    <row r="18320" spans="1:22" x14ac:dyDescent="0.25">
      <c r="A18320" s="5">
        <f>18313</f>
      </c>
      <c r="B18320" s="5" t="s">
        <v>18341</v>
      </c>
      <c r="C18320" s="5" t="s">
        <v>29</v>
      </c>
      <c r="D18320" s="5" t="s">
        <v>28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29</v>
      </c>
      <c r="T18320" s="5" t="s">
        <v>28</v>
      </c>
      <c r="U18320" s="5" t="s">
        <v>28</v>
      </c>
      <c r="V18320" s="5"/>
    </row>
    <row r="18321" spans="1:22" x14ac:dyDescent="0.25">
      <c r="A18321" s="5">
        <f>18314</f>
      </c>
      <c r="B18321" s="5" t="s">
        <v>18342</v>
      </c>
      <c r="C18321" s="5" t="s">
        <v>29</v>
      </c>
      <c r="D18321" s="5" t="s">
        <v>28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29</v>
      </c>
      <c r="T18321" s="5" t="s">
        <v>28</v>
      </c>
      <c r="U18321" s="5" t="s">
        <v>28</v>
      </c>
      <c r="V18321" s="5"/>
    </row>
    <row r="18322" spans="1:22" x14ac:dyDescent="0.25">
      <c r="A18322" s="5">
        <f>18315</f>
      </c>
      <c r="B18322" s="5" t="s">
        <v>18343</v>
      </c>
      <c r="C18322" s="5" t="s">
        <v>29</v>
      </c>
      <c r="D18322" s="5" t="s">
        <v>28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29</v>
      </c>
      <c r="T18322" s="5" t="s">
        <v>28</v>
      </c>
      <c r="U18322" s="5" t="s">
        <v>28</v>
      </c>
      <c r="V18322" s="5"/>
    </row>
    <row r="18323" spans="1:22" x14ac:dyDescent="0.25">
      <c r="A18323" s="5">
        <f>18316</f>
      </c>
      <c r="B18323" s="5" t="s">
        <v>18344</v>
      </c>
      <c r="C18323" s="5" t="s">
        <v>29</v>
      </c>
      <c r="D18323" s="5" t="s">
        <v>28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29</v>
      </c>
      <c r="T18323" s="5" t="s">
        <v>28</v>
      </c>
      <c r="U18323" s="5" t="s">
        <v>28</v>
      </c>
      <c r="V18323" s="5"/>
    </row>
    <row r="18324" spans="1:22" x14ac:dyDescent="0.25">
      <c r="A18324" s="5">
        <f>18317</f>
      </c>
      <c r="B18324" s="5" t="s">
        <v>18345</v>
      </c>
      <c r="C18324" s="5" t="s">
        <v>29</v>
      </c>
      <c r="D18324" s="5" t="s">
        <v>28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29</v>
      </c>
      <c r="T18324" s="5" t="s">
        <v>28</v>
      </c>
      <c r="U18324" s="5" t="s">
        <v>28</v>
      </c>
      <c r="V18324" s="5"/>
    </row>
    <row r="18325" spans="1:22" x14ac:dyDescent="0.25">
      <c r="A18325" s="5">
        <f>18318</f>
      </c>
      <c r="B18325" s="5" t="s">
        <v>18346</v>
      </c>
      <c r="C18325" s="5" t="s">
        <v>29</v>
      </c>
      <c r="D18325" s="5" t="s">
        <v>28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29</v>
      </c>
      <c r="T18325" s="5" t="s">
        <v>28</v>
      </c>
      <c r="U18325" s="5" t="s">
        <v>28</v>
      </c>
      <c r="V18325" s="5"/>
    </row>
    <row r="18326" spans="1:22" x14ac:dyDescent="0.25">
      <c r="A18326" s="5">
        <f>18319</f>
      </c>
      <c r="B18326" s="5" t="s">
        <v>18347</v>
      </c>
      <c r="C18326" s="5" t="s">
        <v>29</v>
      </c>
      <c r="D18326" s="5" t="s">
        <v>28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29</v>
      </c>
      <c r="T18326" s="5" t="s">
        <v>28</v>
      </c>
      <c r="U18326" s="5" t="s">
        <v>28</v>
      </c>
      <c r="V18326" s="5"/>
    </row>
    <row r="18327" spans="1:22" x14ac:dyDescent="0.25">
      <c r="A18327" s="5">
        <f>18320</f>
      </c>
      <c r="B18327" s="5" t="s">
        <v>18348</v>
      </c>
      <c r="C18327" s="5" t="s">
        <v>29</v>
      </c>
      <c r="D18327" s="5" t="s">
        <v>28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29</v>
      </c>
      <c r="T18327" s="5" t="s">
        <v>28</v>
      </c>
      <c r="U18327" s="5" t="s">
        <v>28</v>
      </c>
      <c r="V18327" s="5"/>
    </row>
    <row r="18328" spans="1:22" x14ac:dyDescent="0.25">
      <c r="A18328" s="5">
        <f>18321</f>
      </c>
      <c r="B18328" s="5" t="s">
        <v>18349</v>
      </c>
      <c r="C18328" s="5" t="s">
        <v>29</v>
      </c>
      <c r="D18328" s="5" t="s">
        <v>28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29</v>
      </c>
      <c r="T18328" s="5" t="s">
        <v>28</v>
      </c>
      <c r="U18328" s="5" t="s">
        <v>28</v>
      </c>
      <c r="V18328" s="5"/>
    </row>
    <row r="18329" spans="1:22" x14ac:dyDescent="0.25">
      <c r="A18329" s="5">
        <f>18322</f>
      </c>
      <c r="B18329" s="5" t="s">
        <v>18350</v>
      </c>
      <c r="C18329" s="5" t="s">
        <v>29</v>
      </c>
      <c r="D18329" s="5" t="s">
        <v>28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29</v>
      </c>
      <c r="T18329" s="5" t="s">
        <v>28</v>
      </c>
      <c r="U18329" s="5" t="s">
        <v>28</v>
      </c>
      <c r="V18329" s="5"/>
    </row>
    <row r="18330" spans="1:22" x14ac:dyDescent="0.25">
      <c r="A18330" s="5">
        <f>18323</f>
      </c>
      <c r="B18330" s="5" t="s">
        <v>18351</v>
      </c>
      <c r="C18330" s="5" t="s">
        <v>29</v>
      </c>
      <c r="D18330" s="5" t="s">
        <v>28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29</v>
      </c>
      <c r="T18330" s="5" t="s">
        <v>28</v>
      </c>
      <c r="U18330" s="5" t="s">
        <v>28</v>
      </c>
      <c r="V18330" s="5"/>
    </row>
    <row r="18331" spans="1:22" x14ac:dyDescent="0.25">
      <c r="A18331" s="5">
        <f>18324</f>
      </c>
      <c r="B18331" s="5" t="s">
        <v>18352</v>
      </c>
      <c r="C18331" s="5" t="s">
        <v>29</v>
      </c>
      <c r="D18331" s="5" t="s">
        <v>28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29</v>
      </c>
      <c r="T18331" s="5" t="s">
        <v>28</v>
      </c>
      <c r="U18331" s="5" t="s">
        <v>28</v>
      </c>
      <c r="V18331" s="5"/>
    </row>
    <row r="18332" spans="1:22" x14ac:dyDescent="0.25">
      <c r="A18332" s="5">
        <f>18325</f>
      </c>
      <c r="B18332" s="5" t="s">
        <v>18353</v>
      </c>
      <c r="C18332" s="5" t="s">
        <v>29</v>
      </c>
      <c r="D18332" s="5" t="s">
        <v>28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29</v>
      </c>
      <c r="T18332" s="5" t="s">
        <v>28</v>
      </c>
      <c r="U18332" s="5" t="s">
        <v>28</v>
      </c>
      <c r="V18332" s="5"/>
    </row>
    <row r="18333" spans="1:22" x14ac:dyDescent="0.25">
      <c r="A18333" s="5">
        <f>18326</f>
      </c>
      <c r="B18333" s="5" t="s">
        <v>18354</v>
      </c>
      <c r="C18333" s="5" t="s">
        <v>29</v>
      </c>
      <c r="D18333" s="5" t="s">
        <v>28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29</v>
      </c>
      <c r="T18333" s="5" t="s">
        <v>28</v>
      </c>
      <c r="U18333" s="5" t="s">
        <v>28</v>
      </c>
      <c r="V18333" s="5"/>
    </row>
    <row r="18334" spans="1:22" x14ac:dyDescent="0.25">
      <c r="A18334" s="5">
        <f>18327</f>
      </c>
      <c r="B18334" s="5" t="s">
        <v>18355</v>
      </c>
      <c r="C18334" s="5" t="s">
        <v>29</v>
      </c>
      <c r="D18334" s="5" t="s">
        <v>28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29</v>
      </c>
      <c r="T18334" s="5" t="s">
        <v>28</v>
      </c>
      <c r="U18334" s="5" t="s">
        <v>28</v>
      </c>
      <c r="V18334" s="5"/>
    </row>
    <row r="18335" spans="1:22" x14ac:dyDescent="0.25">
      <c r="A18335" s="5">
        <f>18328</f>
      </c>
      <c r="B18335" s="5" t="s">
        <v>18356</v>
      </c>
      <c r="C18335" s="5" t="s">
        <v>29</v>
      </c>
      <c r="D18335" s="5" t="s">
        <v>28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29</v>
      </c>
      <c r="T18335" s="5" t="s">
        <v>28</v>
      </c>
      <c r="U18335" s="5" t="s">
        <v>28</v>
      </c>
      <c r="V18335" s="5"/>
    </row>
    <row r="18336" spans="1:22" x14ac:dyDescent="0.25">
      <c r="A18336" s="5">
        <f>18329</f>
      </c>
      <c r="B18336" s="5" t="s">
        <v>18357</v>
      </c>
      <c r="C18336" s="5" t="s">
        <v>29</v>
      </c>
      <c r="D18336" s="5" t="s">
        <v>28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29</v>
      </c>
      <c r="T18336" s="5" t="s">
        <v>28</v>
      </c>
      <c r="U18336" s="5" t="s">
        <v>28</v>
      </c>
      <c r="V18336" s="5"/>
    </row>
    <row r="18337" spans="1:22" x14ac:dyDescent="0.25">
      <c r="A18337" s="5">
        <f>18330</f>
      </c>
      <c r="B18337" s="5" t="s">
        <v>18358</v>
      </c>
      <c r="C18337" s="5" t="s">
        <v>29</v>
      </c>
      <c r="D18337" s="5" t="s">
        <v>28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29</v>
      </c>
      <c r="T18337" s="5" t="s">
        <v>28</v>
      </c>
      <c r="U18337" s="5" t="s">
        <v>28</v>
      </c>
      <c r="V18337" s="5"/>
    </row>
    <row r="18338" spans="1:22" x14ac:dyDescent="0.25">
      <c r="A18338" s="5">
        <f>18331</f>
      </c>
      <c r="B18338" s="5" t="s">
        <v>18359</v>
      </c>
      <c r="C18338" s="5" t="s">
        <v>29</v>
      </c>
      <c r="D18338" s="5" t="s">
        <v>28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29</v>
      </c>
      <c r="T18338" s="5" t="s">
        <v>28</v>
      </c>
      <c r="U18338" s="5" t="s">
        <v>28</v>
      </c>
      <c r="V18338" s="5"/>
    </row>
    <row r="18339" spans="1:22" x14ac:dyDescent="0.25">
      <c r="A18339" s="5">
        <f>18332</f>
      </c>
      <c r="B18339" s="5" t="s">
        <v>18360</v>
      </c>
      <c r="C18339" s="5" t="s">
        <v>29</v>
      </c>
      <c r="D18339" s="5" t="s">
        <v>28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29</v>
      </c>
      <c r="T18339" s="5" t="s">
        <v>28</v>
      </c>
      <c r="U18339" s="5" t="s">
        <v>28</v>
      </c>
      <c r="V18339" s="5"/>
    </row>
    <row r="18340" spans="1:22" x14ac:dyDescent="0.25">
      <c r="A18340" s="5">
        <f>18333</f>
      </c>
      <c r="B18340" s="5" t="s">
        <v>18361</v>
      </c>
      <c r="C18340" s="5" t="s">
        <v>29</v>
      </c>
      <c r="D18340" s="5" t="s">
        <v>28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29</v>
      </c>
      <c r="T18340" s="5" t="s">
        <v>28</v>
      </c>
      <c r="U18340" s="5" t="s">
        <v>28</v>
      </c>
      <c r="V18340" s="5"/>
    </row>
    <row r="18341" spans="1:22" x14ac:dyDescent="0.25">
      <c r="A18341" s="5">
        <f>18334</f>
      </c>
      <c r="B18341" s="5" t="s">
        <v>18362</v>
      </c>
      <c r="C18341" s="5" t="s">
        <v>29</v>
      </c>
      <c r="D18341" s="5" t="s">
        <v>28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29</v>
      </c>
      <c r="T18341" s="5" t="s">
        <v>28</v>
      </c>
      <c r="U18341" s="5" t="s">
        <v>28</v>
      </c>
      <c r="V18341" s="5"/>
    </row>
    <row r="18342" spans="1:22" x14ac:dyDescent="0.25">
      <c r="A18342" s="5">
        <f>18335</f>
      </c>
      <c r="B18342" s="5" t="s">
        <v>18363</v>
      </c>
      <c r="C18342" s="5" t="s">
        <v>29</v>
      </c>
      <c r="D18342" s="5" t="s">
        <v>28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29</v>
      </c>
      <c r="T18342" s="5" t="s">
        <v>28</v>
      </c>
      <c r="U18342" s="5" t="s">
        <v>28</v>
      </c>
      <c r="V18342" s="5"/>
    </row>
    <row r="18343" spans="1:22" x14ac:dyDescent="0.25">
      <c r="A18343" s="5">
        <f>18336</f>
      </c>
      <c r="B18343" s="5" t="s">
        <v>18364</v>
      </c>
      <c r="C18343" s="5" t="s">
        <v>29</v>
      </c>
      <c r="D18343" s="5" t="s">
        <v>28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29</v>
      </c>
      <c r="T18343" s="5" t="s">
        <v>28</v>
      </c>
      <c r="U18343" s="5" t="s">
        <v>28</v>
      </c>
      <c r="V18343" s="5"/>
    </row>
    <row r="18344" spans="1:22" x14ac:dyDescent="0.25">
      <c r="A18344" s="5">
        <f>18337</f>
      </c>
      <c r="B18344" s="5" t="s">
        <v>18365</v>
      </c>
      <c r="C18344" s="5" t="s">
        <v>29</v>
      </c>
      <c r="D18344" s="5" t="s">
        <v>28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29</v>
      </c>
      <c r="T18344" s="5" t="s">
        <v>28</v>
      </c>
      <c r="U18344" s="5" t="s">
        <v>28</v>
      </c>
      <c r="V18344" s="5"/>
    </row>
    <row r="18345" spans="1:22" x14ac:dyDescent="0.25">
      <c r="A18345" s="5">
        <f>18338</f>
      </c>
      <c r="B18345" s="5" t="s">
        <v>18366</v>
      </c>
      <c r="C18345" s="5" t="s">
        <v>29</v>
      </c>
      <c r="D18345" s="5" t="s">
        <v>28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29</v>
      </c>
      <c r="T18345" s="5" t="s">
        <v>28</v>
      </c>
      <c r="U18345" s="5" t="s">
        <v>28</v>
      </c>
      <c r="V18345" s="5"/>
    </row>
    <row r="18346" spans="1:22" x14ac:dyDescent="0.25">
      <c r="A18346" s="5">
        <f>18339</f>
      </c>
      <c r="B18346" s="5" t="s">
        <v>18367</v>
      </c>
      <c r="C18346" s="5" t="s">
        <v>29</v>
      </c>
      <c r="D18346" s="5" t="s">
        <v>28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29</v>
      </c>
      <c r="T18346" s="5" t="s">
        <v>28</v>
      </c>
      <c r="U18346" s="5" t="s">
        <v>28</v>
      </c>
      <c r="V18346" s="5"/>
    </row>
    <row r="18347" spans="1:22" x14ac:dyDescent="0.25">
      <c r="A18347" s="5">
        <f>18340</f>
      </c>
      <c r="B18347" s="5" t="s">
        <v>18368</v>
      </c>
      <c r="C18347" s="5" t="s">
        <v>29</v>
      </c>
      <c r="D18347" s="5" t="s">
        <v>28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29</v>
      </c>
      <c r="T18347" s="5" t="s">
        <v>28</v>
      </c>
      <c r="U18347" s="5" t="s">
        <v>28</v>
      </c>
      <c r="V18347" s="5"/>
    </row>
    <row r="18348" spans="1:22" x14ac:dyDescent="0.25">
      <c r="A18348" s="5">
        <f>18341</f>
      </c>
      <c r="B18348" s="5" t="s">
        <v>18369</v>
      </c>
      <c r="C18348" s="5" t="s">
        <v>29</v>
      </c>
      <c r="D18348" s="5" t="s">
        <v>28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29</v>
      </c>
      <c r="T18348" s="5" t="s">
        <v>28</v>
      </c>
      <c r="U18348" s="5" t="s">
        <v>28</v>
      </c>
      <c r="V18348" s="5"/>
    </row>
    <row r="18349" spans="1:22" x14ac:dyDescent="0.25">
      <c r="A18349" s="5">
        <f>18342</f>
      </c>
      <c r="B18349" s="5" t="s">
        <v>18370</v>
      </c>
      <c r="C18349" s="5" t="s">
        <v>29</v>
      </c>
      <c r="D18349" s="5" t="s">
        <v>28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29</v>
      </c>
      <c r="T18349" s="5" t="s">
        <v>28</v>
      </c>
      <c r="U18349" s="5" t="s">
        <v>28</v>
      </c>
      <c r="V18349" s="5"/>
    </row>
    <row r="18350" spans="1:22" x14ac:dyDescent="0.25">
      <c r="A18350" s="5">
        <f>18343</f>
      </c>
      <c r="B18350" s="5" t="s">
        <v>18371</v>
      </c>
      <c r="C18350" s="5" t="s">
        <v>29</v>
      </c>
      <c r="D18350" s="5" t="s">
        <v>28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29</v>
      </c>
      <c r="T18350" s="5" t="s">
        <v>28</v>
      </c>
      <c r="U18350" s="5" t="s">
        <v>28</v>
      </c>
      <c r="V18350" s="5"/>
    </row>
    <row r="18351" spans="1:22" x14ac:dyDescent="0.25">
      <c r="A18351" s="5">
        <f>18344</f>
      </c>
      <c r="B18351" s="5" t="s">
        <v>18372</v>
      </c>
      <c r="C18351" s="5" t="s">
        <v>29</v>
      </c>
      <c r="D18351" s="5" t="s">
        <v>28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29</v>
      </c>
      <c r="T18351" s="5" t="s">
        <v>28</v>
      </c>
      <c r="U18351" s="5" t="s">
        <v>28</v>
      </c>
      <c r="V18351" s="5"/>
    </row>
    <row r="18352" spans="1:22" x14ac:dyDescent="0.25">
      <c r="A18352" s="5">
        <f>18345</f>
      </c>
      <c r="B18352" s="5" t="s">
        <v>18373</v>
      </c>
      <c r="C18352" s="5" t="s">
        <v>29</v>
      </c>
      <c r="D18352" s="5" t="s">
        <v>28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29</v>
      </c>
      <c r="T18352" s="5" t="s">
        <v>28</v>
      </c>
      <c r="U18352" s="5" t="s">
        <v>28</v>
      </c>
      <c r="V18352" s="5"/>
    </row>
    <row r="18353" spans="1:22" x14ac:dyDescent="0.25">
      <c r="A18353" s="5">
        <f>18346</f>
      </c>
      <c r="B18353" s="5" t="s">
        <v>18374</v>
      </c>
      <c r="C18353" s="5" t="s">
        <v>29</v>
      </c>
      <c r="D18353" s="5" t="s">
        <v>28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29</v>
      </c>
      <c r="T18353" s="5" t="s">
        <v>28</v>
      </c>
      <c r="U18353" s="5" t="s">
        <v>28</v>
      </c>
      <c r="V18353" s="5"/>
    </row>
    <row r="18354" spans="1:22" x14ac:dyDescent="0.25">
      <c r="A18354" s="5">
        <f>18347</f>
      </c>
      <c r="B18354" s="5" t="s">
        <v>18375</v>
      </c>
      <c r="C18354" s="5" t="s">
        <v>29</v>
      </c>
      <c r="D18354" s="5" t="s">
        <v>28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29</v>
      </c>
      <c r="T18354" s="5" t="s">
        <v>28</v>
      </c>
      <c r="U18354" s="5" t="s">
        <v>28</v>
      </c>
      <c r="V18354" s="5"/>
    </row>
    <row r="18355" spans="1:22" x14ac:dyDescent="0.25">
      <c r="A18355" s="5">
        <f>18348</f>
      </c>
      <c r="B18355" s="5" t="s">
        <v>18376</v>
      </c>
      <c r="C18355" s="5" t="s">
        <v>29</v>
      </c>
      <c r="D18355" s="5" t="s">
        <v>28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29</v>
      </c>
      <c r="T18355" s="5" t="s">
        <v>28</v>
      </c>
      <c r="U18355" s="5" t="s">
        <v>28</v>
      </c>
      <c r="V18355" s="5"/>
    </row>
    <row r="18356" spans="1:22" x14ac:dyDescent="0.25">
      <c r="A18356" s="5">
        <f>18349</f>
      </c>
      <c r="B18356" s="5" t="s">
        <v>18377</v>
      </c>
      <c r="C18356" s="5" t="s">
        <v>29</v>
      </c>
      <c r="D18356" s="5" t="s">
        <v>28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29</v>
      </c>
      <c r="T18356" s="5" t="s">
        <v>28</v>
      </c>
      <c r="U18356" s="5" t="s">
        <v>28</v>
      </c>
      <c r="V18356" s="5"/>
    </row>
    <row r="18357" spans="1:22" x14ac:dyDescent="0.25">
      <c r="A18357" s="5">
        <f>18350</f>
      </c>
      <c r="B18357" s="5" t="s">
        <v>18378</v>
      </c>
      <c r="C18357" s="5" t="s">
        <v>29</v>
      </c>
      <c r="D18357" s="5" t="s">
        <v>28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29</v>
      </c>
      <c r="T18357" s="5" t="s">
        <v>28</v>
      </c>
      <c r="U18357" s="5" t="s">
        <v>28</v>
      </c>
      <c r="V18357" s="5"/>
    </row>
    <row r="18358" spans="1:22" x14ac:dyDescent="0.25">
      <c r="A18358" s="5">
        <f>18351</f>
      </c>
      <c r="B18358" s="5" t="s">
        <v>18379</v>
      </c>
      <c r="C18358" s="5" t="s">
        <v>29</v>
      </c>
      <c r="D18358" s="5" t="s">
        <v>28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29</v>
      </c>
      <c r="T18358" s="5" t="s">
        <v>28</v>
      </c>
      <c r="U18358" s="5" t="s">
        <v>28</v>
      </c>
      <c r="V18358" s="5"/>
    </row>
    <row r="18359" spans="1:22" x14ac:dyDescent="0.25">
      <c r="A18359" s="5">
        <f>18352</f>
      </c>
      <c r="B18359" s="5" t="s">
        <v>18380</v>
      </c>
      <c r="C18359" s="5" t="s">
        <v>29</v>
      </c>
      <c r="D18359" s="5" t="s">
        <v>28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29</v>
      </c>
      <c r="T18359" s="5" t="s">
        <v>28</v>
      </c>
      <c r="U18359" s="5" t="s">
        <v>28</v>
      </c>
      <c r="V18359" s="5"/>
    </row>
    <row r="18360" spans="1:22" x14ac:dyDescent="0.25">
      <c r="A18360" s="5">
        <f>18353</f>
      </c>
      <c r="B18360" s="5" t="s">
        <v>18381</v>
      </c>
      <c r="C18360" s="5" t="s">
        <v>29</v>
      </c>
      <c r="D18360" s="5" t="s">
        <v>28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29</v>
      </c>
      <c r="T18360" s="5" t="s">
        <v>28</v>
      </c>
      <c r="U18360" s="5" t="s">
        <v>28</v>
      </c>
      <c r="V18360" s="5"/>
    </row>
    <row r="18361" spans="1:22" x14ac:dyDescent="0.25">
      <c r="A18361" s="5">
        <f>18354</f>
      </c>
      <c r="B18361" s="5" t="s">
        <v>18382</v>
      </c>
      <c r="C18361" s="5" t="s">
        <v>29</v>
      </c>
      <c r="D18361" s="5" t="s">
        <v>28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29</v>
      </c>
      <c r="T18361" s="5" t="s">
        <v>28</v>
      </c>
      <c r="U18361" s="5" t="s">
        <v>28</v>
      </c>
      <c r="V18361" s="5"/>
    </row>
    <row r="18362" spans="1:22" x14ac:dyDescent="0.25">
      <c r="A18362" s="5">
        <f>18355</f>
      </c>
      <c r="B18362" s="5" t="s">
        <v>18383</v>
      </c>
      <c r="C18362" s="5" t="s">
        <v>29</v>
      </c>
      <c r="D18362" s="5" t="s">
        <v>28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29</v>
      </c>
      <c r="T18362" s="5" t="s">
        <v>28</v>
      </c>
      <c r="U18362" s="5" t="s">
        <v>28</v>
      </c>
      <c r="V18362" s="5"/>
    </row>
    <row r="18363" spans="1:22" x14ac:dyDescent="0.25">
      <c r="A18363" s="5">
        <f>18356</f>
      </c>
      <c r="B18363" s="5" t="s">
        <v>18384</v>
      </c>
      <c r="C18363" s="5" t="s">
        <v>29</v>
      </c>
      <c r="D18363" s="5" t="s">
        <v>28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29</v>
      </c>
      <c r="T18363" s="5" t="s">
        <v>28</v>
      </c>
      <c r="U18363" s="5" t="s">
        <v>28</v>
      </c>
      <c r="V18363" s="5"/>
    </row>
    <row r="18364" spans="1:22" x14ac:dyDescent="0.25">
      <c r="A18364" s="5">
        <f>18357</f>
      </c>
      <c r="B18364" s="5" t="s">
        <v>18385</v>
      </c>
      <c r="C18364" s="5" t="s">
        <v>29</v>
      </c>
      <c r="D18364" s="5" t="s">
        <v>28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29</v>
      </c>
      <c r="T18364" s="5" t="s">
        <v>28</v>
      </c>
      <c r="U18364" s="5" t="s">
        <v>28</v>
      </c>
      <c r="V18364" s="5"/>
    </row>
    <row r="18365" spans="1:22" x14ac:dyDescent="0.25">
      <c r="A18365" s="5">
        <f>18358</f>
      </c>
      <c r="B18365" s="5" t="s">
        <v>18386</v>
      </c>
      <c r="C18365" s="5" t="s">
        <v>29</v>
      </c>
      <c r="D18365" s="5" t="s">
        <v>28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29</v>
      </c>
      <c r="T18365" s="5" t="s">
        <v>28</v>
      </c>
      <c r="U18365" s="5" t="s">
        <v>28</v>
      </c>
      <c r="V18365" s="5"/>
    </row>
    <row r="18366" spans="1:22" x14ac:dyDescent="0.25">
      <c r="A18366" s="5">
        <f>18359</f>
      </c>
      <c r="B18366" s="5" t="s">
        <v>18387</v>
      </c>
      <c r="C18366" s="5" t="s">
        <v>29</v>
      </c>
      <c r="D18366" s="5" t="s">
        <v>28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29</v>
      </c>
      <c r="T18366" s="5" t="s">
        <v>28</v>
      </c>
      <c r="U18366" s="5" t="s">
        <v>28</v>
      </c>
      <c r="V18366" s="5"/>
    </row>
    <row r="18367" spans="1:22" x14ac:dyDescent="0.25">
      <c r="A18367" s="5">
        <f>18360</f>
      </c>
      <c r="B18367" s="5" t="s">
        <v>18388</v>
      </c>
      <c r="C18367" s="5" t="s">
        <v>29</v>
      </c>
      <c r="D18367" s="5" t="s">
        <v>28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29</v>
      </c>
      <c r="T18367" s="5" t="s">
        <v>28</v>
      </c>
      <c r="U18367" s="5" t="s">
        <v>28</v>
      </c>
      <c r="V18367" s="5"/>
    </row>
    <row r="18368" spans="1:22" x14ac:dyDescent="0.25">
      <c r="A18368" s="5">
        <f>18361</f>
      </c>
      <c r="B18368" s="5" t="s">
        <v>18389</v>
      </c>
      <c r="C18368" s="5" t="s">
        <v>29</v>
      </c>
      <c r="D18368" s="5" t="s">
        <v>28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29</v>
      </c>
      <c r="T18368" s="5" t="s">
        <v>28</v>
      </c>
      <c r="U18368" s="5" t="s">
        <v>28</v>
      </c>
      <c r="V18368" s="5"/>
    </row>
    <row r="18369" spans="1:22" x14ac:dyDescent="0.25">
      <c r="A18369" s="5">
        <f>18362</f>
      </c>
      <c r="B18369" s="5" t="s">
        <v>18390</v>
      </c>
      <c r="C18369" s="5" t="s">
        <v>29</v>
      </c>
      <c r="D18369" s="5" t="s">
        <v>28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29</v>
      </c>
      <c r="T18369" s="5" t="s">
        <v>28</v>
      </c>
      <c r="U18369" s="5" t="s">
        <v>28</v>
      </c>
      <c r="V18369" s="5"/>
    </row>
    <row r="18370" spans="1:22" x14ac:dyDescent="0.25">
      <c r="A18370" s="5">
        <f>18363</f>
      </c>
      <c r="B18370" s="5" t="s">
        <v>18391</v>
      </c>
      <c r="C18370" s="5" t="s">
        <v>29</v>
      </c>
      <c r="D18370" s="5" t="s">
        <v>28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29</v>
      </c>
      <c r="T18370" s="5" t="s">
        <v>28</v>
      </c>
      <c r="U18370" s="5" t="s">
        <v>28</v>
      </c>
      <c r="V18370" s="5"/>
    </row>
    <row r="18371" spans="1:22" x14ac:dyDescent="0.25">
      <c r="A18371" s="5">
        <f>18364</f>
      </c>
      <c r="B18371" s="5" t="s">
        <v>18392</v>
      </c>
      <c r="C18371" s="5" t="s">
        <v>29</v>
      </c>
      <c r="D18371" s="5" t="s">
        <v>28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29</v>
      </c>
      <c r="T18371" s="5" t="s">
        <v>28</v>
      </c>
      <c r="U18371" s="5" t="s">
        <v>28</v>
      </c>
      <c r="V18371" s="5"/>
    </row>
    <row r="18372" spans="1:22" x14ac:dyDescent="0.25">
      <c r="A18372" s="5">
        <f>18365</f>
      </c>
      <c r="B18372" s="5" t="s">
        <v>18393</v>
      </c>
      <c r="C18372" s="5" t="s">
        <v>29</v>
      </c>
      <c r="D18372" s="5" t="s">
        <v>28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29</v>
      </c>
      <c r="T18372" s="5" t="s">
        <v>28</v>
      </c>
      <c r="U18372" s="5" t="s">
        <v>28</v>
      </c>
      <c r="V18372" s="5"/>
    </row>
    <row r="18373" spans="1:22" x14ac:dyDescent="0.25">
      <c r="A18373" s="5">
        <f>18366</f>
      </c>
      <c r="B18373" s="5" t="s">
        <v>18394</v>
      </c>
      <c r="C18373" s="5" t="s">
        <v>29</v>
      </c>
      <c r="D18373" s="5" t="s">
        <v>28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29</v>
      </c>
      <c r="T18373" s="5" t="s">
        <v>28</v>
      </c>
      <c r="U18373" s="5" t="s">
        <v>28</v>
      </c>
      <c r="V18373" s="5"/>
    </row>
    <row r="18374" spans="1:22" x14ac:dyDescent="0.25">
      <c r="A18374" s="5">
        <f>18367</f>
      </c>
      <c r="B18374" s="5" t="s">
        <v>18395</v>
      </c>
      <c r="C18374" s="5" t="s">
        <v>29</v>
      </c>
      <c r="D18374" s="5" t="s">
        <v>28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29</v>
      </c>
      <c r="T18374" s="5" t="s">
        <v>28</v>
      </c>
      <c r="U18374" s="5" t="s">
        <v>28</v>
      </c>
      <c r="V18374" s="5"/>
    </row>
    <row r="18375" spans="1:22" x14ac:dyDescent="0.25">
      <c r="A18375" s="5">
        <f>18368</f>
      </c>
      <c r="B18375" s="5" t="s">
        <v>18396</v>
      </c>
      <c r="C18375" s="5" t="s">
        <v>29</v>
      </c>
      <c r="D18375" s="5" t="s">
        <v>28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29</v>
      </c>
      <c r="T18375" s="5" t="s">
        <v>28</v>
      </c>
      <c r="U18375" s="5" t="s">
        <v>28</v>
      </c>
      <c r="V18375" s="5"/>
    </row>
    <row r="18376" spans="1:22" x14ac:dyDescent="0.25">
      <c r="A18376" s="5">
        <f>18369</f>
      </c>
      <c r="B18376" s="5" t="s">
        <v>18397</v>
      </c>
      <c r="C18376" s="5" t="s">
        <v>29</v>
      </c>
      <c r="D18376" s="5" t="s">
        <v>28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29</v>
      </c>
      <c r="T18376" s="5" t="s">
        <v>28</v>
      </c>
      <c r="U18376" s="5" t="s">
        <v>28</v>
      </c>
      <c r="V18376" s="5"/>
    </row>
    <row r="18377" spans="1:22" x14ac:dyDescent="0.25">
      <c r="A18377" s="5">
        <f>18370</f>
      </c>
      <c r="B18377" s="5" t="s">
        <v>18398</v>
      </c>
      <c r="C18377" s="5" t="s">
        <v>29</v>
      </c>
      <c r="D18377" s="5" t="s">
        <v>28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29</v>
      </c>
      <c r="T18377" s="5" t="s">
        <v>28</v>
      </c>
      <c r="U18377" s="5" t="s">
        <v>28</v>
      </c>
      <c r="V18377" s="5"/>
    </row>
    <row r="18378" spans="1:22" x14ac:dyDescent="0.25">
      <c r="A18378" s="5">
        <f>18371</f>
      </c>
      <c r="B18378" s="5" t="s">
        <v>18399</v>
      </c>
      <c r="C18378" s="5" t="s">
        <v>29</v>
      </c>
      <c r="D18378" s="5" t="s">
        <v>28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29</v>
      </c>
      <c r="T18378" s="5" t="s">
        <v>28</v>
      </c>
      <c r="U18378" s="5" t="s">
        <v>28</v>
      </c>
      <c r="V18378" s="5"/>
    </row>
    <row r="18379" spans="1:22" x14ac:dyDescent="0.25">
      <c r="A18379" s="5">
        <f>18372</f>
      </c>
      <c r="B18379" s="5" t="s">
        <v>18400</v>
      </c>
      <c r="C18379" s="5" t="s">
        <v>29</v>
      </c>
      <c r="D18379" s="5" t="s">
        <v>28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29</v>
      </c>
      <c r="T18379" s="5" t="s">
        <v>28</v>
      </c>
      <c r="U18379" s="5" t="s">
        <v>28</v>
      </c>
      <c r="V18379" s="5"/>
    </row>
    <row r="18380" spans="1:22" x14ac:dyDescent="0.25">
      <c r="A18380" s="5">
        <f>18373</f>
      </c>
      <c r="B18380" s="5" t="s">
        <v>18401</v>
      </c>
      <c r="C18380" s="5" t="s">
        <v>29</v>
      </c>
      <c r="D18380" s="5" t="s">
        <v>28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29</v>
      </c>
      <c r="T18380" s="5" t="s">
        <v>28</v>
      </c>
      <c r="U18380" s="5" t="s">
        <v>28</v>
      </c>
      <c r="V18380" s="5"/>
    </row>
    <row r="18381" spans="1:22" x14ac:dyDescent="0.25">
      <c r="A18381" s="5">
        <f>18374</f>
      </c>
      <c r="B18381" s="5" t="s">
        <v>18402</v>
      </c>
      <c r="C18381" s="5" t="s">
        <v>29</v>
      </c>
      <c r="D18381" s="5" t="s">
        <v>28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29</v>
      </c>
      <c r="T18381" s="5" t="s">
        <v>28</v>
      </c>
      <c r="U18381" s="5" t="s">
        <v>28</v>
      </c>
      <c r="V18381" s="5"/>
    </row>
    <row r="18382" spans="1:22" x14ac:dyDescent="0.25">
      <c r="A18382" s="5">
        <f>18375</f>
      </c>
      <c r="B18382" s="5" t="s">
        <v>18403</v>
      </c>
      <c r="C18382" s="5" t="s">
        <v>29</v>
      </c>
      <c r="D18382" s="5" t="s">
        <v>28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29</v>
      </c>
      <c r="T18382" s="5" t="s">
        <v>28</v>
      </c>
      <c r="U18382" s="5" t="s">
        <v>28</v>
      </c>
      <c r="V18382" s="5"/>
    </row>
    <row r="18383" spans="1:22" x14ac:dyDescent="0.25">
      <c r="A18383" s="5">
        <f>18376</f>
      </c>
      <c r="B18383" s="5" t="s">
        <v>18404</v>
      </c>
      <c r="C18383" s="5" t="s">
        <v>29</v>
      </c>
      <c r="D18383" s="5" t="s">
        <v>28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29</v>
      </c>
      <c r="T18383" s="5" t="s">
        <v>28</v>
      </c>
      <c r="U18383" s="5" t="s">
        <v>28</v>
      </c>
      <c r="V18383" s="5"/>
    </row>
    <row r="18384" spans="1:22" x14ac:dyDescent="0.25">
      <c r="A18384" s="5">
        <f>18377</f>
      </c>
      <c r="B18384" s="5" t="s">
        <v>18405</v>
      </c>
      <c r="C18384" s="5" t="s">
        <v>29</v>
      </c>
      <c r="D18384" s="5" t="s">
        <v>28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29</v>
      </c>
      <c r="T18384" s="5" t="s">
        <v>28</v>
      </c>
      <c r="U18384" s="5" t="s">
        <v>28</v>
      </c>
      <c r="V18384" s="5"/>
    </row>
    <row r="18385" spans="1:22" x14ac:dyDescent="0.25">
      <c r="A18385" s="5">
        <f>18378</f>
      </c>
      <c r="B18385" s="5" t="s">
        <v>18406</v>
      </c>
      <c r="C18385" s="5" t="s">
        <v>29</v>
      </c>
      <c r="D18385" s="5" t="s">
        <v>28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29</v>
      </c>
      <c r="T18385" s="5" t="s">
        <v>28</v>
      </c>
      <c r="U18385" s="5" t="s">
        <v>28</v>
      </c>
      <c r="V18385" s="5"/>
    </row>
    <row r="18386" spans="1:22" x14ac:dyDescent="0.25">
      <c r="A18386" s="5">
        <f>18379</f>
      </c>
      <c r="B18386" s="5" t="s">
        <v>18407</v>
      </c>
      <c r="C18386" s="5" t="s">
        <v>29</v>
      </c>
      <c r="D18386" s="5" t="s">
        <v>28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29</v>
      </c>
      <c r="T18386" s="5" t="s">
        <v>28</v>
      </c>
      <c r="U18386" s="5" t="s">
        <v>28</v>
      </c>
      <c r="V18386" s="5"/>
    </row>
    <row r="18387" spans="1:22" x14ac:dyDescent="0.25">
      <c r="A18387" s="5">
        <f>18380</f>
      </c>
      <c r="B18387" s="5" t="s">
        <v>18408</v>
      </c>
      <c r="C18387" s="5" t="s">
        <v>29</v>
      </c>
      <c r="D18387" s="5" t="s">
        <v>28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29</v>
      </c>
      <c r="T18387" s="5" t="s">
        <v>28</v>
      </c>
      <c r="U18387" s="5" t="s">
        <v>28</v>
      </c>
      <c r="V18387" s="5"/>
    </row>
    <row r="18388" spans="1:22" x14ac:dyDescent="0.25">
      <c r="A18388" s="5">
        <f>18381</f>
      </c>
      <c r="B18388" s="5" t="s">
        <v>18409</v>
      </c>
      <c r="C18388" s="5" t="s">
        <v>29</v>
      </c>
      <c r="D18388" s="5" t="s">
        <v>28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29</v>
      </c>
      <c r="T18388" s="5" t="s">
        <v>28</v>
      </c>
      <c r="U18388" s="5" t="s">
        <v>28</v>
      </c>
      <c r="V18388" s="5"/>
    </row>
    <row r="18389" spans="1:22" x14ac:dyDescent="0.25">
      <c r="A18389" s="5">
        <f>18382</f>
      </c>
      <c r="B18389" s="5" t="s">
        <v>18410</v>
      </c>
      <c r="C18389" s="5" t="s">
        <v>29</v>
      </c>
      <c r="D18389" s="5" t="s">
        <v>28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29</v>
      </c>
      <c r="T18389" s="5" t="s">
        <v>28</v>
      </c>
      <c r="U18389" s="5" t="s">
        <v>28</v>
      </c>
      <c r="V18389" s="5"/>
    </row>
    <row r="18390" spans="1:22" x14ac:dyDescent="0.25">
      <c r="A18390" s="5">
        <f>18383</f>
      </c>
      <c r="B18390" s="5" t="s">
        <v>18411</v>
      </c>
      <c r="C18390" s="5" t="s">
        <v>29</v>
      </c>
      <c r="D18390" s="5" t="s">
        <v>28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29</v>
      </c>
      <c r="T18390" s="5" t="s">
        <v>28</v>
      </c>
      <c r="U18390" s="5" t="s">
        <v>28</v>
      </c>
      <c r="V18390" s="5"/>
    </row>
    <row r="18391" spans="1:22" x14ac:dyDescent="0.25">
      <c r="A18391" s="5">
        <f>18384</f>
      </c>
      <c r="B18391" s="5" t="s">
        <v>18412</v>
      </c>
      <c r="C18391" s="5" t="s">
        <v>29</v>
      </c>
      <c r="D18391" s="5" t="s">
        <v>28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29</v>
      </c>
      <c r="T18391" s="5" t="s">
        <v>28</v>
      </c>
      <c r="U18391" s="5" t="s">
        <v>28</v>
      </c>
      <c r="V18391" s="5"/>
    </row>
    <row r="18392" spans="1:22" x14ac:dyDescent="0.25">
      <c r="A18392" s="5">
        <f>18385</f>
      </c>
      <c r="B18392" s="5" t="s">
        <v>18413</v>
      </c>
      <c r="C18392" s="5" t="s">
        <v>29</v>
      </c>
      <c r="D18392" s="5" t="s">
        <v>28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29</v>
      </c>
      <c r="T18392" s="5" t="s">
        <v>28</v>
      </c>
      <c r="U18392" s="5" t="s">
        <v>28</v>
      </c>
      <c r="V18392" s="5"/>
    </row>
    <row r="18393" spans="1:22" x14ac:dyDescent="0.25">
      <c r="A18393" s="5">
        <f>18386</f>
      </c>
      <c r="B18393" s="5" t="s">
        <v>18414</v>
      </c>
      <c r="C18393" s="5" t="s">
        <v>29</v>
      </c>
      <c r="D18393" s="5" t="s">
        <v>28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29</v>
      </c>
      <c r="T18393" s="5" t="s">
        <v>28</v>
      </c>
      <c r="U18393" s="5" t="s">
        <v>28</v>
      </c>
      <c r="V18393" s="5"/>
    </row>
    <row r="18394" spans="1:22" x14ac:dyDescent="0.25">
      <c r="A18394" s="5">
        <f>18387</f>
      </c>
      <c r="B18394" s="5" t="s">
        <v>18415</v>
      </c>
      <c r="C18394" s="5" t="s">
        <v>29</v>
      </c>
      <c r="D18394" s="5" t="s">
        <v>28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29</v>
      </c>
      <c r="T18394" s="5" t="s">
        <v>28</v>
      </c>
      <c r="U18394" s="5" t="s">
        <v>28</v>
      </c>
      <c r="V18394" s="5"/>
    </row>
    <row r="18395" spans="1:22" x14ac:dyDescent="0.25">
      <c r="A18395" s="5">
        <f>18388</f>
      </c>
      <c r="B18395" s="5" t="s">
        <v>18416</v>
      </c>
      <c r="C18395" s="5" t="s">
        <v>29</v>
      </c>
      <c r="D18395" s="5" t="s">
        <v>28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29</v>
      </c>
      <c r="T18395" s="5" t="s">
        <v>28</v>
      </c>
      <c r="U18395" s="5" t="s">
        <v>28</v>
      </c>
      <c r="V18395" s="5"/>
    </row>
    <row r="18396" spans="1:22" x14ac:dyDescent="0.25">
      <c r="A18396" s="5">
        <f>18389</f>
      </c>
      <c r="B18396" s="5" t="s">
        <v>18417</v>
      </c>
      <c r="C18396" s="5" t="s">
        <v>29</v>
      </c>
      <c r="D18396" s="5" t="s">
        <v>28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29</v>
      </c>
      <c r="T18396" s="5" t="s">
        <v>28</v>
      </c>
      <c r="U18396" s="5" t="s">
        <v>28</v>
      </c>
      <c r="V18396" s="5"/>
    </row>
    <row r="18397" spans="1:22" x14ac:dyDescent="0.25">
      <c r="A18397" s="5">
        <f>18390</f>
      </c>
      <c r="B18397" s="5" t="s">
        <v>18418</v>
      </c>
      <c r="C18397" s="5" t="s">
        <v>29</v>
      </c>
      <c r="D18397" s="5" t="s">
        <v>28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29</v>
      </c>
      <c r="T18397" s="5" t="s">
        <v>28</v>
      </c>
      <c r="U18397" s="5" t="s">
        <v>28</v>
      </c>
      <c r="V18397" s="5"/>
    </row>
    <row r="18398" spans="1:22" x14ac:dyDescent="0.25">
      <c r="A18398" s="5">
        <f>18391</f>
      </c>
      <c r="B18398" s="5" t="s">
        <v>18419</v>
      </c>
      <c r="C18398" s="5" t="s">
        <v>29</v>
      </c>
      <c r="D18398" s="5" t="s">
        <v>28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29</v>
      </c>
      <c r="T18398" s="5" t="s">
        <v>28</v>
      </c>
      <c r="U18398" s="5" t="s">
        <v>28</v>
      </c>
      <c r="V18398" s="5"/>
    </row>
    <row r="18399" spans="1:22" x14ac:dyDescent="0.25">
      <c r="A18399" s="5">
        <f>18392</f>
      </c>
      <c r="B18399" s="5" t="s">
        <v>18420</v>
      </c>
      <c r="C18399" s="5" t="s">
        <v>29</v>
      </c>
      <c r="D18399" s="5" t="s">
        <v>28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29</v>
      </c>
      <c r="T18399" s="5" t="s">
        <v>28</v>
      </c>
      <c r="U18399" s="5" t="s">
        <v>28</v>
      </c>
      <c r="V18399" s="5"/>
    </row>
    <row r="18400" spans="1:22" x14ac:dyDescent="0.25">
      <c r="A18400" s="5">
        <f>18393</f>
      </c>
      <c r="B18400" s="5" t="s">
        <v>18421</v>
      </c>
      <c r="C18400" s="5" t="s">
        <v>29</v>
      </c>
      <c r="D18400" s="5" t="s">
        <v>28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29</v>
      </c>
      <c r="T18400" s="5" t="s">
        <v>28</v>
      </c>
      <c r="U18400" s="5" t="s">
        <v>28</v>
      </c>
      <c r="V18400" s="5"/>
    </row>
    <row r="18401" spans="1:22" x14ac:dyDescent="0.25">
      <c r="A18401" s="5">
        <f>18394</f>
      </c>
      <c r="B18401" s="5" t="s">
        <v>18422</v>
      </c>
      <c r="C18401" s="5" t="s">
        <v>29</v>
      </c>
      <c r="D18401" s="5" t="s">
        <v>28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29</v>
      </c>
      <c r="T18401" s="5" t="s">
        <v>28</v>
      </c>
      <c r="U18401" s="5" t="s">
        <v>28</v>
      </c>
      <c r="V18401" s="5"/>
    </row>
    <row r="18402" spans="1:22" x14ac:dyDescent="0.25">
      <c r="A18402" s="5">
        <f>18395</f>
      </c>
      <c r="B18402" s="5" t="s">
        <v>18423</v>
      </c>
      <c r="C18402" s="5" t="s">
        <v>29</v>
      </c>
      <c r="D18402" s="5" t="s">
        <v>28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29</v>
      </c>
      <c r="T18402" s="5" t="s">
        <v>28</v>
      </c>
      <c r="U18402" s="5" t="s">
        <v>28</v>
      </c>
      <c r="V18402" s="5"/>
    </row>
    <row r="18403" spans="1:22" x14ac:dyDescent="0.25">
      <c r="A18403" s="5">
        <f>18396</f>
      </c>
      <c r="B18403" s="5" t="s">
        <v>18424</v>
      </c>
      <c r="C18403" s="5" t="s">
        <v>29</v>
      </c>
      <c r="D18403" s="5" t="s">
        <v>28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29</v>
      </c>
      <c r="T18403" s="5" t="s">
        <v>28</v>
      </c>
      <c r="U18403" s="5" t="s">
        <v>28</v>
      </c>
      <c r="V18403" s="5"/>
    </row>
    <row r="18404" spans="1:22" x14ac:dyDescent="0.25">
      <c r="A18404" s="5">
        <f>18397</f>
      </c>
      <c r="B18404" s="5" t="s">
        <v>18425</v>
      </c>
      <c r="C18404" s="5" t="s">
        <v>29</v>
      </c>
      <c r="D18404" s="5" t="s">
        <v>28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29</v>
      </c>
      <c r="T18404" s="5" t="s">
        <v>28</v>
      </c>
      <c r="U18404" s="5" t="s">
        <v>28</v>
      </c>
      <c r="V18404" s="5"/>
    </row>
    <row r="18405" spans="1:22" x14ac:dyDescent="0.25">
      <c r="A18405" s="5">
        <f>18398</f>
      </c>
      <c r="B18405" s="5" t="s">
        <v>18426</v>
      </c>
      <c r="C18405" s="5" t="s">
        <v>29</v>
      </c>
      <c r="D18405" s="5" t="s">
        <v>28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29</v>
      </c>
      <c r="T18405" s="5" t="s">
        <v>28</v>
      </c>
      <c r="U18405" s="5" t="s">
        <v>28</v>
      </c>
      <c r="V18405" s="5"/>
    </row>
    <row r="18406" spans="1:22" x14ac:dyDescent="0.25">
      <c r="A18406" s="5">
        <f>18399</f>
      </c>
      <c r="B18406" s="5" t="s">
        <v>18427</v>
      </c>
      <c r="C18406" s="5" t="s">
        <v>29</v>
      </c>
      <c r="D18406" s="5" t="s">
        <v>28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29</v>
      </c>
      <c r="T18406" s="5" t="s">
        <v>28</v>
      </c>
      <c r="U18406" s="5" t="s">
        <v>28</v>
      </c>
      <c r="V18406" s="5"/>
    </row>
    <row r="18407" spans="1:22" x14ac:dyDescent="0.25">
      <c r="A18407" s="5">
        <f>18400</f>
      </c>
      <c r="B18407" s="5" t="s">
        <v>18428</v>
      </c>
      <c r="C18407" s="5" t="s">
        <v>29</v>
      </c>
      <c r="D18407" s="5" t="s">
        <v>28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29</v>
      </c>
      <c r="T18407" s="5" t="s">
        <v>28</v>
      </c>
      <c r="U18407" s="5" t="s">
        <v>28</v>
      </c>
      <c r="V18407" s="5"/>
    </row>
    <row r="18408" spans="1:22" x14ac:dyDescent="0.25">
      <c r="A18408" s="5">
        <f>18401</f>
      </c>
      <c r="B18408" s="5" t="s">
        <v>18429</v>
      </c>
      <c r="C18408" s="5" t="s">
        <v>29</v>
      </c>
      <c r="D18408" s="5" t="s">
        <v>28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29</v>
      </c>
      <c r="T18408" s="5" t="s">
        <v>28</v>
      </c>
      <c r="U18408" s="5" t="s">
        <v>28</v>
      </c>
      <c r="V18408" s="5"/>
    </row>
    <row r="18409" spans="1:22" x14ac:dyDescent="0.25">
      <c r="A18409" s="5">
        <f>18402</f>
      </c>
      <c r="B18409" s="5" t="s">
        <v>18430</v>
      </c>
      <c r="C18409" s="5" t="s">
        <v>29</v>
      </c>
      <c r="D18409" s="5" t="s">
        <v>28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29</v>
      </c>
      <c r="T18409" s="5" t="s">
        <v>28</v>
      </c>
      <c r="U18409" s="5" t="s">
        <v>28</v>
      </c>
      <c r="V18409" s="5"/>
    </row>
    <row r="18410" spans="1:22" x14ac:dyDescent="0.25">
      <c r="A18410" s="5">
        <f>18403</f>
      </c>
      <c r="B18410" s="5" t="s">
        <v>18431</v>
      </c>
      <c r="C18410" s="5" t="s">
        <v>29</v>
      </c>
      <c r="D18410" s="5" t="s">
        <v>28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29</v>
      </c>
      <c r="T18410" s="5" t="s">
        <v>28</v>
      </c>
      <c r="U18410" s="5" t="s">
        <v>28</v>
      </c>
      <c r="V18410" s="5"/>
    </row>
    <row r="18411" spans="1:22" x14ac:dyDescent="0.25">
      <c r="A18411" s="5">
        <f>18404</f>
      </c>
      <c r="B18411" s="5" t="s">
        <v>18432</v>
      </c>
      <c r="C18411" s="5" t="s">
        <v>29</v>
      </c>
      <c r="D18411" s="5" t="s">
        <v>28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29</v>
      </c>
      <c r="T18411" s="5" t="s">
        <v>28</v>
      </c>
      <c r="U18411" s="5" t="s">
        <v>28</v>
      </c>
      <c r="V18411" s="5"/>
    </row>
    <row r="18412" spans="1:22" x14ac:dyDescent="0.25">
      <c r="A18412" s="5">
        <f>18405</f>
      </c>
      <c r="B18412" s="5" t="s">
        <v>18433</v>
      </c>
      <c r="C18412" s="5" t="s">
        <v>29</v>
      </c>
      <c r="D18412" s="5" t="s">
        <v>28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29</v>
      </c>
      <c r="T18412" s="5" t="s">
        <v>28</v>
      </c>
      <c r="U18412" s="5" t="s">
        <v>28</v>
      </c>
      <c r="V18412" s="5"/>
    </row>
    <row r="18413" spans="1:22" x14ac:dyDescent="0.25">
      <c r="A18413" s="5">
        <f>18406</f>
      </c>
      <c r="B18413" s="5" t="s">
        <v>18434</v>
      </c>
      <c r="C18413" s="5" t="s">
        <v>29</v>
      </c>
      <c r="D18413" s="5" t="s">
        <v>28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29</v>
      </c>
      <c r="T18413" s="5" t="s">
        <v>28</v>
      </c>
      <c r="U18413" s="5" t="s">
        <v>28</v>
      </c>
      <c r="V18413" s="5"/>
    </row>
    <row r="18414" spans="1:22" x14ac:dyDescent="0.25">
      <c r="A18414" s="5">
        <f>18407</f>
      </c>
      <c r="B18414" s="5" t="s">
        <v>18435</v>
      </c>
      <c r="C18414" s="5" t="s">
        <v>29</v>
      </c>
      <c r="D18414" s="5" t="s">
        <v>28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29</v>
      </c>
      <c r="T18414" s="5" t="s">
        <v>28</v>
      </c>
      <c r="U18414" s="5" t="s">
        <v>28</v>
      </c>
      <c r="V18414" s="5"/>
    </row>
    <row r="18415" spans="1:22" x14ac:dyDescent="0.25">
      <c r="A18415" s="5">
        <f>18408</f>
      </c>
      <c r="B18415" s="5" t="s">
        <v>18436</v>
      </c>
      <c r="C18415" s="5" t="s">
        <v>29</v>
      </c>
      <c r="D18415" s="5" t="s">
        <v>28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29</v>
      </c>
      <c r="T18415" s="5" t="s">
        <v>28</v>
      </c>
      <c r="U18415" s="5" t="s">
        <v>28</v>
      </c>
      <c r="V18415" s="5"/>
    </row>
    <row r="18416" spans="1:22" x14ac:dyDescent="0.25">
      <c r="A18416" s="5">
        <f>18409</f>
      </c>
      <c r="B18416" s="5" t="s">
        <v>18437</v>
      </c>
      <c r="C18416" s="5" t="s">
        <v>29</v>
      </c>
      <c r="D18416" s="5" t="s">
        <v>28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29</v>
      </c>
      <c r="T18416" s="5" t="s">
        <v>28</v>
      </c>
      <c r="U18416" s="5" t="s">
        <v>28</v>
      </c>
      <c r="V18416" s="5"/>
    </row>
    <row r="18417" spans="1:22" x14ac:dyDescent="0.25">
      <c r="A18417" s="5">
        <f>18410</f>
      </c>
      <c r="B18417" s="5" t="s">
        <v>18438</v>
      </c>
      <c r="C18417" s="5" t="s">
        <v>29</v>
      </c>
      <c r="D18417" s="5" t="s">
        <v>28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29</v>
      </c>
      <c r="T18417" s="5" t="s">
        <v>28</v>
      </c>
      <c r="U18417" s="5" t="s">
        <v>28</v>
      </c>
      <c r="V18417" s="5"/>
    </row>
    <row r="18418" spans="1:22" x14ac:dyDescent="0.25">
      <c r="A18418" s="5">
        <f>18411</f>
      </c>
      <c r="B18418" s="5" t="s">
        <v>18439</v>
      </c>
      <c r="C18418" s="5" t="s">
        <v>29</v>
      </c>
      <c r="D18418" s="5" t="s">
        <v>28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29</v>
      </c>
      <c r="T18418" s="5" t="s">
        <v>28</v>
      </c>
      <c r="U18418" s="5" t="s">
        <v>28</v>
      </c>
      <c r="V18418" s="5"/>
    </row>
    <row r="18419" spans="1:22" x14ac:dyDescent="0.25">
      <c r="A18419" s="5">
        <f>18412</f>
      </c>
      <c r="B18419" s="5" t="s">
        <v>18440</v>
      </c>
      <c r="C18419" s="5" t="s">
        <v>29</v>
      </c>
      <c r="D18419" s="5" t="s">
        <v>28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29</v>
      </c>
      <c r="T18419" s="5" t="s">
        <v>28</v>
      </c>
      <c r="U18419" s="5" t="s">
        <v>28</v>
      </c>
      <c r="V18419" s="5"/>
    </row>
    <row r="18420" spans="1:22" x14ac:dyDescent="0.25">
      <c r="A18420" s="5">
        <f>18413</f>
      </c>
      <c r="B18420" s="5" t="s">
        <v>18441</v>
      </c>
      <c r="C18420" s="5" t="s">
        <v>29</v>
      </c>
      <c r="D18420" s="5" t="s">
        <v>28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29</v>
      </c>
      <c r="T18420" s="5" t="s">
        <v>28</v>
      </c>
      <c r="U18420" s="5" t="s">
        <v>28</v>
      </c>
      <c r="V18420" s="5"/>
    </row>
    <row r="18421" spans="1:22" x14ac:dyDescent="0.25">
      <c r="A18421" s="5">
        <f>18414</f>
      </c>
      <c r="B18421" s="5" t="s">
        <v>18442</v>
      </c>
      <c r="C18421" s="5" t="s">
        <v>29</v>
      </c>
      <c r="D18421" s="5" t="s">
        <v>28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29</v>
      </c>
      <c r="T18421" s="5" t="s">
        <v>28</v>
      </c>
      <c r="U18421" s="5" t="s">
        <v>28</v>
      </c>
      <c r="V18421" s="5"/>
    </row>
    <row r="18422" spans="1:22" x14ac:dyDescent="0.25">
      <c r="A18422" s="5">
        <f>18415</f>
      </c>
      <c r="B18422" s="5" t="s">
        <v>18443</v>
      </c>
      <c r="C18422" s="5" t="s">
        <v>29</v>
      </c>
      <c r="D18422" s="5" t="s">
        <v>28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29</v>
      </c>
      <c r="T18422" s="5" t="s">
        <v>28</v>
      </c>
      <c r="U18422" s="5" t="s">
        <v>28</v>
      </c>
      <c r="V18422" s="5"/>
    </row>
    <row r="18423" spans="1:22" x14ac:dyDescent="0.25">
      <c r="A18423" s="5">
        <f>18416</f>
      </c>
      <c r="B18423" s="5" t="s">
        <v>18444</v>
      </c>
      <c r="C18423" s="5" t="s">
        <v>29</v>
      </c>
      <c r="D18423" s="5" t="s">
        <v>28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29</v>
      </c>
      <c r="T18423" s="5" t="s">
        <v>28</v>
      </c>
      <c r="U18423" s="5" t="s">
        <v>28</v>
      </c>
      <c r="V18423" s="5"/>
    </row>
    <row r="18424" spans="1:22" x14ac:dyDescent="0.25">
      <c r="A18424" s="5">
        <f>18417</f>
      </c>
      <c r="B18424" s="5" t="s">
        <v>18445</v>
      </c>
      <c r="C18424" s="5" t="s">
        <v>29</v>
      </c>
      <c r="D18424" s="5" t="s">
        <v>28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29</v>
      </c>
      <c r="T18424" s="5" t="s">
        <v>28</v>
      </c>
      <c r="U18424" s="5" t="s">
        <v>28</v>
      </c>
      <c r="V18424" s="5"/>
    </row>
    <row r="18425" spans="1:22" x14ac:dyDescent="0.25">
      <c r="A18425" s="5">
        <f>18418</f>
      </c>
      <c r="B18425" s="5" t="s">
        <v>18446</v>
      </c>
      <c r="C18425" s="5" t="s">
        <v>29</v>
      </c>
      <c r="D18425" s="5" t="s">
        <v>28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29</v>
      </c>
      <c r="T18425" s="5" t="s">
        <v>28</v>
      </c>
      <c r="U18425" s="5" t="s">
        <v>28</v>
      </c>
      <c r="V18425" s="5"/>
    </row>
    <row r="18426" spans="1:22" x14ac:dyDescent="0.25">
      <c r="A18426" s="5">
        <f>18419</f>
      </c>
      <c r="B18426" s="5" t="s">
        <v>18447</v>
      </c>
      <c r="C18426" s="5" t="s">
        <v>29</v>
      </c>
      <c r="D18426" s="5" t="s">
        <v>28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29</v>
      </c>
      <c r="T18426" s="5" t="s">
        <v>28</v>
      </c>
      <c r="U18426" s="5" t="s">
        <v>28</v>
      </c>
      <c r="V18426" s="5"/>
    </row>
    <row r="18427" spans="1:22" x14ac:dyDescent="0.25">
      <c r="A18427" s="5">
        <f>18420</f>
      </c>
      <c r="B18427" s="5" t="s">
        <v>18448</v>
      </c>
      <c r="C18427" s="5" t="s">
        <v>29</v>
      </c>
      <c r="D18427" s="5" t="s">
        <v>28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29</v>
      </c>
      <c r="T18427" s="5" t="s">
        <v>28</v>
      </c>
      <c r="U18427" s="5" t="s">
        <v>28</v>
      </c>
      <c r="V18427" s="5"/>
    </row>
    <row r="18428" spans="1:22" x14ac:dyDescent="0.25">
      <c r="A18428" s="5">
        <f>18421</f>
      </c>
      <c r="B18428" s="5" t="s">
        <v>18449</v>
      </c>
      <c r="C18428" s="5" t="s">
        <v>29</v>
      </c>
      <c r="D18428" s="5" t="s">
        <v>28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29</v>
      </c>
      <c r="T18428" s="5" t="s">
        <v>28</v>
      </c>
      <c r="U18428" s="5" t="s">
        <v>28</v>
      </c>
      <c r="V18428" s="5"/>
    </row>
    <row r="18429" spans="1:22" x14ac:dyDescent="0.25">
      <c r="A18429" s="5">
        <f>18422</f>
      </c>
      <c r="B18429" s="5" t="s">
        <v>18450</v>
      </c>
      <c r="C18429" s="5" t="s">
        <v>29</v>
      </c>
      <c r="D18429" s="5" t="s">
        <v>28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29</v>
      </c>
      <c r="T18429" s="5" t="s">
        <v>28</v>
      </c>
      <c r="U18429" s="5" t="s">
        <v>28</v>
      </c>
      <c r="V18429" s="5"/>
    </row>
    <row r="18430" spans="1:22" x14ac:dyDescent="0.25">
      <c r="A18430" s="5">
        <f>18423</f>
      </c>
      <c r="B18430" s="5" t="s">
        <v>18451</v>
      </c>
      <c r="C18430" s="5" t="s">
        <v>29</v>
      </c>
      <c r="D18430" s="5" t="s">
        <v>28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29</v>
      </c>
      <c r="T18430" s="5" t="s">
        <v>28</v>
      </c>
      <c r="U18430" s="5" t="s">
        <v>28</v>
      </c>
      <c r="V18430" s="5"/>
    </row>
    <row r="18431" spans="1:22" x14ac:dyDescent="0.25">
      <c r="A18431" s="5">
        <f>18424</f>
      </c>
      <c r="B18431" s="5" t="s">
        <v>18452</v>
      </c>
      <c r="C18431" s="5" t="s">
        <v>29</v>
      </c>
      <c r="D18431" s="5" t="s">
        <v>28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29</v>
      </c>
      <c r="T18431" s="5" t="s">
        <v>28</v>
      </c>
      <c r="U18431" s="5" t="s">
        <v>28</v>
      </c>
      <c r="V18431" s="5"/>
    </row>
    <row r="18432" spans="1:22" x14ac:dyDescent="0.25">
      <c r="A18432" s="5">
        <f>18425</f>
      </c>
      <c r="B18432" s="5" t="s">
        <v>18453</v>
      </c>
      <c r="C18432" s="5" t="s">
        <v>29</v>
      </c>
      <c r="D18432" s="5" t="s">
        <v>28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29</v>
      </c>
      <c r="T18432" s="5" t="s">
        <v>28</v>
      </c>
      <c r="U18432" s="5" t="s">
        <v>28</v>
      </c>
      <c r="V18432" s="5"/>
    </row>
    <row r="18433" spans="1:22" x14ac:dyDescent="0.25">
      <c r="A18433" s="5">
        <f>18426</f>
      </c>
      <c r="B18433" s="5" t="s">
        <v>18454</v>
      </c>
      <c r="C18433" s="5" t="s">
        <v>29</v>
      </c>
      <c r="D18433" s="5" t="s">
        <v>28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29</v>
      </c>
      <c r="T18433" s="5" t="s">
        <v>28</v>
      </c>
      <c r="U18433" s="5" t="s">
        <v>28</v>
      </c>
      <c r="V18433" s="5"/>
    </row>
    <row r="18434" spans="1:22" x14ac:dyDescent="0.25">
      <c r="A18434" s="5">
        <f>18427</f>
      </c>
      <c r="B18434" s="5" t="s">
        <v>18455</v>
      </c>
      <c r="C18434" s="5" t="s">
        <v>29</v>
      </c>
      <c r="D18434" s="5" t="s">
        <v>28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29</v>
      </c>
      <c r="T18434" s="5" t="s">
        <v>28</v>
      </c>
      <c r="U18434" s="5" t="s">
        <v>28</v>
      </c>
      <c r="V18434" s="5"/>
    </row>
    <row r="18435" spans="1:22" x14ac:dyDescent="0.25">
      <c r="A18435" s="5">
        <f>18428</f>
      </c>
      <c r="B18435" s="5" t="s">
        <v>18456</v>
      </c>
      <c r="C18435" s="5" t="s">
        <v>29</v>
      </c>
      <c r="D18435" s="5" t="s">
        <v>28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29</v>
      </c>
      <c r="T18435" s="5" t="s">
        <v>28</v>
      </c>
      <c r="U18435" s="5" t="s">
        <v>28</v>
      </c>
      <c r="V18435" s="5"/>
    </row>
    <row r="18436" spans="1:22" x14ac:dyDescent="0.25">
      <c r="A18436" s="5">
        <f>18429</f>
      </c>
      <c r="B18436" s="5" t="s">
        <v>18457</v>
      </c>
      <c r="C18436" s="5" t="s">
        <v>29</v>
      </c>
      <c r="D18436" s="5" t="s">
        <v>28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29</v>
      </c>
      <c r="T18436" s="5" t="s">
        <v>28</v>
      </c>
      <c r="U18436" s="5" t="s">
        <v>28</v>
      </c>
      <c r="V18436" s="5"/>
    </row>
    <row r="18437" spans="1:22" x14ac:dyDescent="0.25">
      <c r="A18437" s="5">
        <f>18430</f>
      </c>
      <c r="B18437" s="5" t="s">
        <v>18458</v>
      </c>
      <c r="C18437" s="5" t="s">
        <v>29</v>
      </c>
      <c r="D18437" s="5" t="s">
        <v>28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29</v>
      </c>
      <c r="T18437" s="5" t="s">
        <v>28</v>
      </c>
      <c r="U18437" s="5" t="s">
        <v>28</v>
      </c>
      <c r="V18437" s="5"/>
    </row>
    <row r="18438" spans="1:22" x14ac:dyDescent="0.25">
      <c r="A18438" s="5">
        <f>18431</f>
      </c>
      <c r="B18438" s="5" t="s">
        <v>18459</v>
      </c>
      <c r="C18438" s="5" t="s">
        <v>29</v>
      </c>
      <c r="D18438" s="5" t="s">
        <v>28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29</v>
      </c>
      <c r="T18438" s="5" t="s">
        <v>28</v>
      </c>
      <c r="U18438" s="5" t="s">
        <v>28</v>
      </c>
      <c r="V18438" s="5"/>
    </row>
    <row r="18439" spans="1:22" x14ac:dyDescent="0.25">
      <c r="A18439" s="5">
        <f>18432</f>
      </c>
      <c r="B18439" s="5" t="s">
        <v>18460</v>
      </c>
      <c r="C18439" s="5" t="s">
        <v>29</v>
      </c>
      <c r="D18439" s="5" t="s">
        <v>28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29</v>
      </c>
      <c r="T18439" s="5" t="s">
        <v>28</v>
      </c>
      <c r="U18439" s="5" t="s">
        <v>28</v>
      </c>
      <c r="V18439" s="5"/>
    </row>
    <row r="18440" spans="1:22" x14ac:dyDescent="0.25">
      <c r="A18440" s="5">
        <f>18433</f>
      </c>
      <c r="B18440" s="5" t="s">
        <v>18461</v>
      </c>
      <c r="C18440" s="5" t="s">
        <v>29</v>
      </c>
      <c r="D18440" s="5" t="s">
        <v>28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29</v>
      </c>
      <c r="T18440" s="5" t="s">
        <v>28</v>
      </c>
      <c r="U18440" s="5" t="s">
        <v>28</v>
      </c>
      <c r="V18440" s="5"/>
    </row>
    <row r="18441" spans="1:22" x14ac:dyDescent="0.25">
      <c r="A18441" s="5">
        <f>18434</f>
      </c>
      <c r="B18441" s="5" t="s">
        <v>18462</v>
      </c>
      <c r="C18441" s="5" t="s">
        <v>29</v>
      </c>
      <c r="D18441" s="5" t="s">
        <v>28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29</v>
      </c>
      <c r="T18441" s="5" t="s">
        <v>28</v>
      </c>
      <c r="U18441" s="5" t="s">
        <v>28</v>
      </c>
      <c r="V18441" s="5"/>
    </row>
    <row r="18442" spans="1:22" x14ac:dyDescent="0.25">
      <c r="A18442" s="5">
        <f>18435</f>
      </c>
      <c r="B18442" s="5" t="s">
        <v>18463</v>
      </c>
      <c r="C18442" s="5" t="s">
        <v>29</v>
      </c>
      <c r="D18442" s="5" t="s">
        <v>28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29</v>
      </c>
      <c r="T18442" s="5" t="s">
        <v>28</v>
      </c>
      <c r="U18442" s="5" t="s">
        <v>28</v>
      </c>
      <c r="V18442" s="5"/>
    </row>
    <row r="18443" spans="1:22" x14ac:dyDescent="0.25">
      <c r="A18443" s="5">
        <f>18436</f>
      </c>
      <c r="B18443" s="5" t="s">
        <v>18464</v>
      </c>
      <c r="C18443" s="5" t="s">
        <v>29</v>
      </c>
      <c r="D18443" s="5" t="s">
        <v>28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29</v>
      </c>
      <c r="T18443" s="5" t="s">
        <v>28</v>
      </c>
      <c r="U18443" s="5" t="s">
        <v>28</v>
      </c>
      <c r="V18443" s="5"/>
    </row>
    <row r="18444" spans="1:22" x14ac:dyDescent="0.25">
      <c r="A18444" s="5">
        <f>18437</f>
      </c>
      <c r="B18444" s="5" t="s">
        <v>18465</v>
      </c>
      <c r="C18444" s="5" t="s">
        <v>29</v>
      </c>
      <c r="D18444" s="5" t="s">
        <v>28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29</v>
      </c>
      <c r="T18444" s="5" t="s">
        <v>28</v>
      </c>
      <c r="U18444" s="5" t="s">
        <v>28</v>
      </c>
      <c r="V18444" s="5"/>
    </row>
    <row r="18445" spans="1:22" x14ac:dyDescent="0.25">
      <c r="A18445" s="5">
        <f>18438</f>
      </c>
      <c r="B18445" s="5" t="s">
        <v>18466</v>
      </c>
      <c r="C18445" s="5" t="s">
        <v>29</v>
      </c>
      <c r="D18445" s="5" t="s">
        <v>28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29</v>
      </c>
      <c r="T18445" s="5" t="s">
        <v>28</v>
      </c>
      <c r="U18445" s="5" t="s">
        <v>28</v>
      </c>
      <c r="V18445" s="5"/>
    </row>
    <row r="18446" spans="1:22" x14ac:dyDescent="0.25">
      <c r="A18446" s="5">
        <f>18439</f>
      </c>
      <c r="B18446" s="5" t="s">
        <v>18467</v>
      </c>
      <c r="C18446" s="5" t="s">
        <v>29</v>
      </c>
      <c r="D18446" s="5" t="s">
        <v>28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29</v>
      </c>
      <c r="T18446" s="5" t="s">
        <v>28</v>
      </c>
      <c r="U18446" s="5" t="s">
        <v>28</v>
      </c>
      <c r="V18446" s="5"/>
    </row>
    <row r="18447" spans="1:22" x14ac:dyDescent="0.25">
      <c r="A18447" s="5">
        <f>18440</f>
      </c>
      <c r="B18447" s="5" t="s">
        <v>18468</v>
      </c>
      <c r="C18447" s="5" t="s">
        <v>29</v>
      </c>
      <c r="D18447" s="5" t="s">
        <v>28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29</v>
      </c>
      <c r="T18447" s="5" t="s">
        <v>28</v>
      </c>
      <c r="U18447" s="5" t="s">
        <v>28</v>
      </c>
      <c r="V18447" s="5"/>
    </row>
    <row r="18448" spans="1:22" x14ac:dyDescent="0.25">
      <c r="A18448" s="5">
        <f>18441</f>
      </c>
      <c r="B18448" s="5" t="s">
        <v>18469</v>
      </c>
      <c r="C18448" s="5" t="s">
        <v>29</v>
      </c>
      <c r="D18448" s="5" t="s">
        <v>28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29</v>
      </c>
      <c r="T18448" s="5" t="s">
        <v>28</v>
      </c>
      <c r="U18448" s="5" t="s">
        <v>28</v>
      </c>
      <c r="V18448" s="5"/>
    </row>
    <row r="18449" spans="1:22" x14ac:dyDescent="0.25">
      <c r="A18449" s="5">
        <f>18442</f>
      </c>
      <c r="B18449" s="5" t="s">
        <v>18470</v>
      </c>
      <c r="C18449" s="5" t="s">
        <v>29</v>
      </c>
      <c r="D18449" s="5" t="s">
        <v>28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29</v>
      </c>
      <c r="T18449" s="5" t="s">
        <v>28</v>
      </c>
      <c r="U18449" s="5" t="s">
        <v>28</v>
      </c>
      <c r="V18449" s="5"/>
    </row>
    <row r="18450" spans="1:22" x14ac:dyDescent="0.25">
      <c r="A18450" s="5">
        <f>18443</f>
      </c>
      <c r="B18450" s="5" t="s">
        <v>18471</v>
      </c>
      <c r="C18450" s="5" t="s">
        <v>29</v>
      </c>
      <c r="D18450" s="5" t="s">
        <v>28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29</v>
      </c>
      <c r="T18450" s="5" t="s">
        <v>28</v>
      </c>
      <c r="U18450" s="5" t="s">
        <v>28</v>
      </c>
      <c r="V18450" s="5"/>
    </row>
    <row r="18451" spans="1:22" x14ac:dyDescent="0.25">
      <c r="A18451" s="5">
        <f>18444</f>
      </c>
      <c r="B18451" s="5" t="s">
        <v>18472</v>
      </c>
      <c r="C18451" s="5" t="s">
        <v>29</v>
      </c>
      <c r="D18451" s="5" t="s">
        <v>28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29</v>
      </c>
      <c r="T18451" s="5" t="s">
        <v>28</v>
      </c>
      <c r="U18451" s="5" t="s">
        <v>28</v>
      </c>
      <c r="V18451" s="5"/>
    </row>
    <row r="18452" spans="1:22" x14ac:dyDescent="0.25">
      <c r="A18452" s="5">
        <f>18445</f>
      </c>
      <c r="B18452" s="5" t="s">
        <v>18473</v>
      </c>
      <c r="C18452" s="5" t="s">
        <v>29</v>
      </c>
      <c r="D18452" s="5" t="s">
        <v>28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29</v>
      </c>
      <c r="T18452" s="5" t="s">
        <v>28</v>
      </c>
      <c r="U18452" s="5" t="s">
        <v>28</v>
      </c>
      <c r="V18452" s="5"/>
    </row>
    <row r="18453" spans="1:22" x14ac:dyDescent="0.25">
      <c r="A18453" s="5">
        <f>18446</f>
      </c>
      <c r="B18453" s="5" t="s">
        <v>18474</v>
      </c>
      <c r="C18453" s="5" t="s">
        <v>29</v>
      </c>
      <c r="D18453" s="5" t="s">
        <v>28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29</v>
      </c>
      <c r="T18453" s="5" t="s">
        <v>28</v>
      </c>
      <c r="U18453" s="5" t="s">
        <v>28</v>
      </c>
      <c r="V18453" s="5"/>
    </row>
    <row r="18454" spans="1:22" x14ac:dyDescent="0.25">
      <c r="A18454" s="5">
        <f>18447</f>
      </c>
      <c r="B18454" s="5" t="s">
        <v>18475</v>
      </c>
      <c r="C18454" s="5" t="s">
        <v>29</v>
      </c>
      <c r="D18454" s="5" t="s">
        <v>28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29</v>
      </c>
      <c r="T18454" s="5" t="s">
        <v>28</v>
      </c>
      <c r="U18454" s="5" t="s">
        <v>28</v>
      </c>
      <c r="V18454" s="5"/>
    </row>
    <row r="18455" spans="1:22" x14ac:dyDescent="0.25">
      <c r="A18455" s="5">
        <f>18448</f>
      </c>
      <c r="B18455" s="5" t="s">
        <v>18476</v>
      </c>
      <c r="C18455" s="5" t="s">
        <v>29</v>
      </c>
      <c r="D18455" s="5" t="s">
        <v>28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29</v>
      </c>
      <c r="T18455" s="5" t="s">
        <v>28</v>
      </c>
      <c r="U18455" s="5" t="s">
        <v>28</v>
      </c>
      <c r="V18455" s="5"/>
    </row>
    <row r="18456" spans="1:22" x14ac:dyDescent="0.25">
      <c r="A18456" s="5">
        <f>18449</f>
      </c>
      <c r="B18456" s="5" t="s">
        <v>18477</v>
      </c>
      <c r="C18456" s="5" t="s">
        <v>29</v>
      </c>
      <c r="D18456" s="5" t="s">
        <v>28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29</v>
      </c>
      <c r="T18456" s="5" t="s">
        <v>28</v>
      </c>
      <c r="U18456" s="5" t="s">
        <v>28</v>
      </c>
      <c r="V18456" s="5"/>
    </row>
    <row r="18457" spans="1:22" x14ac:dyDescent="0.25">
      <c r="A18457" s="5">
        <f>18450</f>
      </c>
      <c r="B18457" s="5" t="s">
        <v>18478</v>
      </c>
      <c r="C18457" s="5" t="s">
        <v>29</v>
      </c>
      <c r="D18457" s="5" t="s">
        <v>28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29</v>
      </c>
      <c r="T18457" s="5" t="s">
        <v>28</v>
      </c>
      <c r="U18457" s="5" t="s">
        <v>28</v>
      </c>
      <c r="V18457" s="5"/>
    </row>
    <row r="18458" spans="1:22" x14ac:dyDescent="0.25">
      <c r="A18458" s="5">
        <f>18451</f>
      </c>
      <c r="B18458" s="5" t="s">
        <v>18479</v>
      </c>
      <c r="C18458" s="5" t="s">
        <v>29</v>
      </c>
      <c r="D18458" s="5" t="s">
        <v>28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29</v>
      </c>
      <c r="T18458" s="5" t="s">
        <v>28</v>
      </c>
      <c r="U18458" s="5" t="s">
        <v>28</v>
      </c>
      <c r="V18458" s="5"/>
    </row>
    <row r="18459" spans="1:22" x14ac:dyDescent="0.25">
      <c r="A18459" s="5">
        <f>18452</f>
      </c>
      <c r="B18459" s="5" t="s">
        <v>18480</v>
      </c>
      <c r="C18459" s="5" t="s">
        <v>29</v>
      </c>
      <c r="D18459" s="5" t="s">
        <v>28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29</v>
      </c>
      <c r="T18459" s="5" t="s">
        <v>28</v>
      </c>
      <c r="U18459" s="5" t="s">
        <v>28</v>
      </c>
      <c r="V18459" s="5"/>
    </row>
    <row r="18460" spans="1:22" x14ac:dyDescent="0.25">
      <c r="A18460" s="5">
        <f>18453</f>
      </c>
      <c r="B18460" s="5" t="s">
        <v>18481</v>
      </c>
      <c r="C18460" s="5" t="s">
        <v>29</v>
      </c>
      <c r="D18460" s="5" t="s">
        <v>28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29</v>
      </c>
      <c r="T18460" s="5" t="s">
        <v>28</v>
      </c>
      <c r="U18460" s="5" t="s">
        <v>28</v>
      </c>
      <c r="V18460" s="5"/>
    </row>
    <row r="18461" spans="1:22" x14ac:dyDescent="0.25">
      <c r="A18461" s="5">
        <f>18454</f>
      </c>
      <c r="B18461" s="5" t="s">
        <v>18482</v>
      </c>
      <c r="C18461" s="5" t="s">
        <v>29</v>
      </c>
      <c r="D18461" s="5" t="s">
        <v>28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29</v>
      </c>
      <c r="T18461" s="5" t="s">
        <v>28</v>
      </c>
      <c r="U18461" s="5" t="s">
        <v>28</v>
      </c>
      <c r="V18461" s="5"/>
    </row>
    <row r="18462" spans="1:22" x14ac:dyDescent="0.25">
      <c r="A18462" s="5">
        <f>18455</f>
      </c>
      <c r="B18462" s="5" t="s">
        <v>18483</v>
      </c>
      <c r="C18462" s="5" t="s">
        <v>29</v>
      </c>
      <c r="D18462" s="5" t="s">
        <v>28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29</v>
      </c>
      <c r="T18462" s="5" t="s">
        <v>28</v>
      </c>
      <c r="U18462" s="5" t="s">
        <v>28</v>
      </c>
      <c r="V18462" s="5"/>
    </row>
    <row r="18463" spans="1:22" x14ac:dyDescent="0.25">
      <c r="A18463" s="5">
        <f>18456</f>
      </c>
      <c r="B18463" s="5" t="s">
        <v>18484</v>
      </c>
      <c r="C18463" s="5" t="s">
        <v>29</v>
      </c>
      <c r="D18463" s="5" t="s">
        <v>28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29</v>
      </c>
      <c r="T18463" s="5" t="s">
        <v>28</v>
      </c>
      <c r="U18463" s="5" t="s">
        <v>28</v>
      </c>
      <c r="V18463" s="5"/>
    </row>
    <row r="18464" spans="1:22" x14ac:dyDescent="0.25">
      <c r="A18464" s="5">
        <f>18457</f>
      </c>
      <c r="B18464" s="5" t="s">
        <v>18485</v>
      </c>
      <c r="C18464" s="5" t="s">
        <v>29</v>
      </c>
      <c r="D18464" s="5" t="s">
        <v>28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29</v>
      </c>
      <c r="T18464" s="5" t="s">
        <v>28</v>
      </c>
      <c r="U18464" s="5" t="s">
        <v>28</v>
      </c>
      <c r="V18464" s="5"/>
    </row>
    <row r="18465" spans="1:22" x14ac:dyDescent="0.25">
      <c r="A18465" s="5">
        <f>18458</f>
      </c>
      <c r="B18465" s="5" t="s">
        <v>18486</v>
      </c>
      <c r="C18465" s="5" t="s">
        <v>29</v>
      </c>
      <c r="D18465" s="5" t="s">
        <v>28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29</v>
      </c>
      <c r="T18465" s="5" t="s">
        <v>28</v>
      </c>
      <c r="U18465" s="5" t="s">
        <v>28</v>
      </c>
      <c r="V18465" s="5"/>
    </row>
    <row r="18466" spans="1:22" x14ac:dyDescent="0.25">
      <c r="A18466" s="5">
        <f>18459</f>
      </c>
      <c r="B18466" s="5" t="s">
        <v>18487</v>
      </c>
      <c r="C18466" s="5" t="s">
        <v>29</v>
      </c>
      <c r="D18466" s="5" t="s">
        <v>28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29</v>
      </c>
      <c r="T18466" s="5" t="s">
        <v>28</v>
      </c>
      <c r="U18466" s="5" t="s">
        <v>28</v>
      </c>
      <c r="V18466" s="5"/>
    </row>
    <row r="18467" spans="1:22" x14ac:dyDescent="0.25">
      <c r="A18467" s="5">
        <f>18460</f>
      </c>
      <c r="B18467" s="5" t="s">
        <v>18488</v>
      </c>
      <c r="C18467" s="5" t="s">
        <v>29</v>
      </c>
      <c r="D18467" s="5" t="s">
        <v>28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29</v>
      </c>
      <c r="T18467" s="5" t="s">
        <v>28</v>
      </c>
      <c r="U18467" s="5" t="s">
        <v>28</v>
      </c>
      <c r="V18467" s="5"/>
    </row>
    <row r="18468" spans="1:22" x14ac:dyDescent="0.25">
      <c r="A18468" s="5">
        <f>18461</f>
      </c>
      <c r="B18468" s="5" t="s">
        <v>18489</v>
      </c>
      <c r="C18468" s="5" t="s">
        <v>29</v>
      </c>
      <c r="D18468" s="5" t="s">
        <v>28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29</v>
      </c>
      <c r="T18468" s="5" t="s">
        <v>28</v>
      </c>
      <c r="U18468" s="5" t="s">
        <v>28</v>
      </c>
      <c r="V18468" s="5"/>
    </row>
    <row r="18469" spans="1:22" x14ac:dyDescent="0.25">
      <c r="A18469" s="5">
        <f>18462</f>
      </c>
      <c r="B18469" s="5" t="s">
        <v>18490</v>
      </c>
      <c r="C18469" s="5" t="s">
        <v>29</v>
      </c>
      <c r="D18469" s="5" t="s">
        <v>28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29</v>
      </c>
      <c r="T18469" s="5" t="s">
        <v>28</v>
      </c>
      <c r="U18469" s="5" t="s">
        <v>28</v>
      </c>
      <c r="V18469" s="5"/>
    </row>
    <row r="18470" spans="1:22" x14ac:dyDescent="0.25">
      <c r="A18470" s="5">
        <f>18463</f>
      </c>
      <c r="B18470" s="5" t="s">
        <v>18491</v>
      </c>
      <c r="C18470" s="5" t="s">
        <v>29</v>
      </c>
      <c r="D18470" s="5" t="s">
        <v>28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29</v>
      </c>
      <c r="T18470" s="5" t="s">
        <v>28</v>
      </c>
      <c r="U18470" s="5" t="s">
        <v>28</v>
      </c>
      <c r="V18470" s="5"/>
    </row>
    <row r="18471" spans="1:22" x14ac:dyDescent="0.25">
      <c r="A18471" s="5">
        <f>18464</f>
      </c>
      <c r="B18471" s="5" t="s">
        <v>18492</v>
      </c>
      <c r="C18471" s="5" t="s">
        <v>29</v>
      </c>
      <c r="D18471" s="5" t="s">
        <v>28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29</v>
      </c>
      <c r="T18471" s="5" t="s">
        <v>28</v>
      </c>
      <c r="U18471" s="5" t="s">
        <v>28</v>
      </c>
      <c r="V18471" s="5"/>
    </row>
    <row r="18472" spans="1:22" x14ac:dyDescent="0.25">
      <c r="A18472" s="5">
        <f>18465</f>
      </c>
      <c r="B18472" s="5" t="s">
        <v>18493</v>
      </c>
      <c r="C18472" s="5" t="s">
        <v>29</v>
      </c>
      <c r="D18472" s="5" t="s">
        <v>28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29</v>
      </c>
      <c r="T18472" s="5" t="s">
        <v>28</v>
      </c>
      <c r="U18472" s="5" t="s">
        <v>28</v>
      </c>
      <c r="V18472" s="5"/>
    </row>
    <row r="18473" spans="1:22" x14ac:dyDescent="0.25">
      <c r="A18473" s="5">
        <f>18466</f>
      </c>
      <c r="B18473" s="5" t="s">
        <v>18494</v>
      </c>
      <c r="C18473" s="5" t="s">
        <v>29</v>
      </c>
      <c r="D18473" s="5" t="s">
        <v>28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29</v>
      </c>
      <c r="T18473" s="5" t="s">
        <v>28</v>
      </c>
      <c r="U18473" s="5" t="s">
        <v>28</v>
      </c>
      <c r="V18473" s="5"/>
    </row>
    <row r="18474" spans="1:22" x14ac:dyDescent="0.25">
      <c r="A18474" s="5">
        <f>18467</f>
      </c>
      <c r="B18474" s="5" t="s">
        <v>18495</v>
      </c>
      <c r="C18474" s="5" t="s">
        <v>29</v>
      </c>
      <c r="D18474" s="5" t="s">
        <v>28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29</v>
      </c>
      <c r="T18474" s="5" t="s">
        <v>28</v>
      </c>
      <c r="U18474" s="5" t="s">
        <v>28</v>
      </c>
      <c r="V18474" s="5"/>
    </row>
    <row r="18475" spans="1:22" x14ac:dyDescent="0.25">
      <c r="A18475" s="5">
        <f>18468</f>
      </c>
      <c r="B18475" s="5" t="s">
        <v>18496</v>
      </c>
      <c r="C18475" s="5" t="s">
        <v>29</v>
      </c>
      <c r="D18475" s="5" t="s">
        <v>28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29</v>
      </c>
      <c r="T18475" s="5" t="s">
        <v>28</v>
      </c>
      <c r="U18475" s="5" t="s">
        <v>28</v>
      </c>
      <c r="V18475" s="5"/>
    </row>
    <row r="18476" spans="1:22" x14ac:dyDescent="0.25">
      <c r="A18476" s="5">
        <f>18469</f>
      </c>
      <c r="B18476" s="5" t="s">
        <v>18497</v>
      </c>
      <c r="C18476" s="5" t="s">
        <v>29</v>
      </c>
      <c r="D18476" s="5" t="s">
        <v>28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29</v>
      </c>
      <c r="T18476" s="5" t="s">
        <v>28</v>
      </c>
      <c r="U18476" s="5" t="s">
        <v>28</v>
      </c>
      <c r="V18476" s="5"/>
    </row>
    <row r="18477" spans="1:22" x14ac:dyDescent="0.25">
      <c r="A18477" s="5">
        <f>18470</f>
      </c>
      <c r="B18477" s="5" t="s">
        <v>18498</v>
      </c>
      <c r="C18477" s="5" t="s">
        <v>29</v>
      </c>
      <c r="D18477" s="5" t="s">
        <v>28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29</v>
      </c>
      <c r="T18477" s="5" t="s">
        <v>28</v>
      </c>
      <c r="U18477" s="5" t="s">
        <v>28</v>
      </c>
      <c r="V18477" s="5"/>
    </row>
    <row r="18478" spans="1:22" x14ac:dyDescent="0.25">
      <c r="A18478" s="5">
        <f>18471</f>
      </c>
      <c r="B18478" s="5" t="s">
        <v>18499</v>
      </c>
      <c r="C18478" s="5" t="s">
        <v>29</v>
      </c>
      <c r="D18478" s="5" t="s">
        <v>28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29</v>
      </c>
      <c r="T18478" s="5" t="s">
        <v>28</v>
      </c>
      <c r="U18478" s="5" t="s">
        <v>28</v>
      </c>
      <c r="V18478" s="5"/>
    </row>
    <row r="18479" spans="1:22" x14ac:dyDescent="0.25">
      <c r="A18479" s="5">
        <f>18472</f>
      </c>
      <c r="B18479" s="5" t="s">
        <v>18500</v>
      </c>
      <c r="C18479" s="5" t="s">
        <v>29</v>
      </c>
      <c r="D18479" s="5" t="s">
        <v>28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29</v>
      </c>
      <c r="T18479" s="5" t="s">
        <v>28</v>
      </c>
      <c r="U18479" s="5" t="s">
        <v>28</v>
      </c>
      <c r="V18479" s="5"/>
    </row>
    <row r="18480" spans="1:22" x14ac:dyDescent="0.25">
      <c r="A18480" s="5">
        <f>18473</f>
      </c>
      <c r="B18480" s="5" t="s">
        <v>18501</v>
      </c>
      <c r="C18480" s="5" t="s">
        <v>29</v>
      </c>
      <c r="D18480" s="5" t="s">
        <v>28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29</v>
      </c>
      <c r="T18480" s="5" t="s">
        <v>28</v>
      </c>
      <c r="U18480" s="5" t="s">
        <v>28</v>
      </c>
      <c r="V18480" s="5"/>
    </row>
    <row r="18481" spans="1:22" x14ac:dyDescent="0.25">
      <c r="A18481" s="5">
        <f>18474</f>
      </c>
      <c r="B18481" s="5" t="s">
        <v>18502</v>
      </c>
      <c r="C18481" s="5" t="s">
        <v>29</v>
      </c>
      <c r="D18481" s="5" t="s">
        <v>28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29</v>
      </c>
      <c r="T18481" s="5" t="s">
        <v>28</v>
      </c>
      <c r="U18481" s="5" t="s">
        <v>28</v>
      </c>
      <c r="V18481" s="5"/>
    </row>
    <row r="18482" spans="1:22" x14ac:dyDescent="0.25">
      <c r="A18482" s="5">
        <f>18475</f>
      </c>
      <c r="B18482" s="5" t="s">
        <v>18503</v>
      </c>
      <c r="C18482" s="5" t="s">
        <v>29</v>
      </c>
      <c r="D18482" s="5" t="s">
        <v>28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29</v>
      </c>
      <c r="T18482" s="5" t="s">
        <v>28</v>
      </c>
      <c r="U18482" s="5" t="s">
        <v>28</v>
      </c>
      <c r="V18482" s="5"/>
    </row>
    <row r="18483" spans="1:22" x14ac:dyDescent="0.25">
      <c r="A18483" s="5">
        <f>18476</f>
      </c>
      <c r="B18483" s="5" t="s">
        <v>18504</v>
      </c>
      <c r="C18483" s="5" t="s">
        <v>29</v>
      </c>
      <c r="D18483" s="5" t="s">
        <v>28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29</v>
      </c>
      <c r="T18483" s="5" t="s">
        <v>28</v>
      </c>
      <c r="U18483" s="5" t="s">
        <v>28</v>
      </c>
      <c r="V18483" s="5"/>
    </row>
    <row r="18484" spans="1:22" x14ac:dyDescent="0.25">
      <c r="A18484" s="5">
        <f>18477</f>
      </c>
      <c r="B18484" s="5" t="s">
        <v>18505</v>
      </c>
      <c r="C18484" s="5" t="s">
        <v>29</v>
      </c>
      <c r="D18484" s="5" t="s">
        <v>28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29</v>
      </c>
      <c r="T18484" s="5" t="s">
        <v>28</v>
      </c>
      <c r="U18484" s="5" t="s">
        <v>28</v>
      </c>
      <c r="V18484" s="5"/>
    </row>
    <row r="18485" spans="1:22" x14ac:dyDescent="0.25">
      <c r="A18485" s="5">
        <f>18478</f>
      </c>
      <c r="B18485" s="5" t="s">
        <v>18506</v>
      </c>
      <c r="C18485" s="5" t="s">
        <v>29</v>
      </c>
      <c r="D18485" s="5" t="s">
        <v>28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29</v>
      </c>
      <c r="T18485" s="5" t="s">
        <v>28</v>
      </c>
      <c r="U18485" s="5" t="s">
        <v>28</v>
      </c>
      <c r="V18485" s="5"/>
    </row>
    <row r="18486" spans="1:22" x14ac:dyDescent="0.25">
      <c r="A18486" s="5">
        <f>18479</f>
      </c>
      <c r="B18486" s="5" t="s">
        <v>18507</v>
      </c>
      <c r="C18486" s="5" t="s">
        <v>29</v>
      </c>
      <c r="D18486" s="5" t="s">
        <v>28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29</v>
      </c>
      <c r="T18486" s="5" t="s">
        <v>28</v>
      </c>
      <c r="U18486" s="5" t="s">
        <v>28</v>
      </c>
      <c r="V18486" s="5"/>
    </row>
    <row r="18487" spans="1:22" x14ac:dyDescent="0.25">
      <c r="A18487" s="5">
        <f>18480</f>
      </c>
      <c r="B18487" s="5" t="s">
        <v>18508</v>
      </c>
      <c r="C18487" s="5" t="s">
        <v>29</v>
      </c>
      <c r="D18487" s="5" t="s">
        <v>28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29</v>
      </c>
      <c r="T18487" s="5" t="s">
        <v>28</v>
      </c>
      <c r="U18487" s="5" t="s">
        <v>28</v>
      </c>
      <c r="V18487" s="5"/>
    </row>
    <row r="18488" spans="1:22" x14ac:dyDescent="0.25">
      <c r="A18488" s="5">
        <f>18481</f>
      </c>
      <c r="B18488" s="5" t="s">
        <v>18509</v>
      </c>
      <c r="C18488" s="5" t="s">
        <v>28</v>
      </c>
      <c r="D18488" s="5" t="s">
        <v>29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29</v>
      </c>
      <c r="T18488" s="5" t="s">
        <v>28</v>
      </c>
      <c r="U18488" s="5" t="s">
        <v>28</v>
      </c>
      <c r="V18488" s="5"/>
    </row>
    <row r="18489" spans="1:22" x14ac:dyDescent="0.25">
      <c r="A18489" s="5">
        <f>18482</f>
      </c>
      <c r="B18489" s="5" t="s">
        <v>18510</v>
      </c>
      <c r="C18489" s="5" t="s">
        <v>28</v>
      </c>
      <c r="D18489" s="5" t="s">
        <v>29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29</v>
      </c>
      <c r="T18489" s="5" t="s">
        <v>28</v>
      </c>
      <c r="U18489" s="5" t="s">
        <v>28</v>
      </c>
      <c r="V18489" s="5"/>
    </row>
    <row r="18490" spans="1:22" x14ac:dyDescent="0.25">
      <c r="A18490" s="5">
        <f>18483</f>
      </c>
      <c r="B18490" s="5" t="s">
        <v>18511</v>
      </c>
      <c r="C18490" s="5" t="s">
        <v>28</v>
      </c>
      <c r="D18490" s="5" t="s">
        <v>29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29</v>
      </c>
      <c r="T18490" s="5" t="s">
        <v>28</v>
      </c>
      <c r="U18490" s="5" t="s">
        <v>28</v>
      </c>
      <c r="V18490" s="5"/>
    </row>
    <row r="18491" spans="1:22" x14ac:dyDescent="0.25">
      <c r="A18491" s="5">
        <f>18484</f>
      </c>
      <c r="B18491" s="5" t="s">
        <v>18512</v>
      </c>
      <c r="C18491" s="5" t="s">
        <v>28</v>
      </c>
      <c r="D18491" s="5" t="s">
        <v>29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29</v>
      </c>
      <c r="T18491" s="5" t="s">
        <v>28</v>
      </c>
      <c r="U18491" s="5" t="s">
        <v>28</v>
      </c>
      <c r="V18491" s="5"/>
    </row>
    <row r="18492" spans="1:22" x14ac:dyDescent="0.25">
      <c r="A18492" s="5">
        <f>18485</f>
      </c>
      <c r="B18492" s="5" t="s">
        <v>18513</v>
      </c>
      <c r="C18492" s="5" t="s">
        <v>28</v>
      </c>
      <c r="D18492" s="5" t="s">
        <v>29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29</v>
      </c>
      <c r="T18492" s="5" t="s">
        <v>28</v>
      </c>
      <c r="U18492" s="5" t="s">
        <v>28</v>
      </c>
      <c r="V18492" s="5"/>
    </row>
    <row r="18493" spans="1:22" x14ac:dyDescent="0.25">
      <c r="A18493" s="5">
        <f>18486</f>
      </c>
      <c r="B18493" s="5" t="s">
        <v>18514</v>
      </c>
      <c r="C18493" s="5" t="s">
        <v>28</v>
      </c>
      <c r="D18493" s="5" t="s">
        <v>29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29</v>
      </c>
      <c r="T18493" s="5" t="s">
        <v>28</v>
      </c>
      <c r="U18493" s="5" t="s">
        <v>28</v>
      </c>
      <c r="V18493" s="5"/>
    </row>
    <row r="18494" spans="1:22" x14ac:dyDescent="0.25">
      <c r="A18494" s="5">
        <f>18487</f>
      </c>
      <c r="B18494" s="5" t="s">
        <v>18515</v>
      </c>
      <c r="C18494" s="5" t="s">
        <v>28</v>
      </c>
      <c r="D18494" s="5" t="s">
        <v>29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29</v>
      </c>
      <c r="T18494" s="5" t="s">
        <v>28</v>
      </c>
      <c r="U18494" s="5" t="s">
        <v>28</v>
      </c>
      <c r="V18494" s="5"/>
    </row>
    <row r="18495" spans="1:22" x14ac:dyDescent="0.25">
      <c r="A18495" s="5">
        <f>18488</f>
      </c>
      <c r="B18495" s="5" t="s">
        <v>18516</v>
      </c>
      <c r="C18495" s="5" t="s">
        <v>28</v>
      </c>
      <c r="D18495" s="5" t="s">
        <v>29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29</v>
      </c>
      <c r="T18495" s="5" t="s">
        <v>28</v>
      </c>
      <c r="U18495" s="5" t="s">
        <v>28</v>
      </c>
      <c r="V18495" s="5"/>
    </row>
    <row r="18496" spans="1:22" x14ac:dyDescent="0.25">
      <c r="A18496" s="5">
        <f>18489</f>
      </c>
      <c r="B18496" s="5" t="s">
        <v>18517</v>
      </c>
      <c r="C18496" s="5" t="s">
        <v>28</v>
      </c>
      <c r="D18496" s="5" t="s">
        <v>29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29</v>
      </c>
      <c r="T18496" s="5" t="s">
        <v>28</v>
      </c>
      <c r="U18496" s="5" t="s">
        <v>28</v>
      </c>
      <c r="V18496" s="5"/>
    </row>
    <row r="18497" spans="1:22" x14ac:dyDescent="0.25">
      <c r="A18497" s="5">
        <f>18490</f>
      </c>
      <c r="B18497" s="5" t="s">
        <v>18518</v>
      </c>
      <c r="C18497" s="5" t="s">
        <v>28</v>
      </c>
      <c r="D18497" s="5" t="s">
        <v>29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29</v>
      </c>
      <c r="T18497" s="5" t="s">
        <v>28</v>
      </c>
      <c r="U18497" s="5" t="s">
        <v>28</v>
      </c>
      <c r="V18497" s="5"/>
    </row>
    <row r="18498" spans="1:22" x14ac:dyDescent="0.25">
      <c r="A18498" s="5">
        <f>18491</f>
      </c>
      <c r="B18498" s="5" t="s">
        <v>18519</v>
      </c>
      <c r="C18498" s="5" t="s">
        <v>28</v>
      </c>
      <c r="D18498" s="5" t="s">
        <v>29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29</v>
      </c>
      <c r="T18498" s="5" t="s">
        <v>28</v>
      </c>
      <c r="U18498" s="5" t="s">
        <v>28</v>
      </c>
      <c r="V18498" s="5"/>
    </row>
    <row r="18499" spans="1:22" x14ac:dyDescent="0.25">
      <c r="A18499" s="5">
        <f>18492</f>
      </c>
      <c r="B18499" s="5" t="s">
        <v>18520</v>
      </c>
      <c r="C18499" s="5" t="s">
        <v>28</v>
      </c>
      <c r="D18499" s="5" t="s">
        <v>29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29</v>
      </c>
      <c r="T18499" s="5" t="s">
        <v>28</v>
      </c>
      <c r="U18499" s="5" t="s">
        <v>28</v>
      </c>
      <c r="V18499" s="5"/>
    </row>
    <row r="18500" spans="1:22" x14ac:dyDescent="0.25">
      <c r="A18500" s="5">
        <f>18493</f>
      </c>
      <c r="B18500" s="5" t="s">
        <v>18521</v>
      </c>
      <c r="C18500" s="5" t="s">
        <v>28</v>
      </c>
      <c r="D18500" s="5" t="s">
        <v>29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29</v>
      </c>
      <c r="T18500" s="5" t="s">
        <v>28</v>
      </c>
      <c r="U18500" s="5" t="s">
        <v>28</v>
      </c>
      <c r="V18500" s="5"/>
    </row>
    <row r="18501" spans="1:22" x14ac:dyDescent="0.25">
      <c r="A18501" s="5">
        <f>18494</f>
      </c>
      <c r="B18501" s="5" t="s">
        <v>18522</v>
      </c>
      <c r="C18501" s="5" t="s">
        <v>28</v>
      </c>
      <c r="D18501" s="5" t="s">
        <v>29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29</v>
      </c>
      <c r="T18501" s="5" t="s">
        <v>28</v>
      </c>
      <c r="U18501" s="5" t="s">
        <v>28</v>
      </c>
      <c r="V18501" s="5"/>
    </row>
    <row r="18502" spans="1:22" x14ac:dyDescent="0.25">
      <c r="A18502" s="5">
        <f>18495</f>
      </c>
      <c r="B18502" s="5" t="s">
        <v>18523</v>
      </c>
      <c r="C18502" s="5" t="s">
        <v>28</v>
      </c>
      <c r="D18502" s="5" t="s">
        <v>29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29</v>
      </c>
      <c r="T18502" s="5" t="s">
        <v>28</v>
      </c>
      <c r="U18502" s="5" t="s">
        <v>28</v>
      </c>
      <c r="V18502" s="5"/>
    </row>
    <row r="18503" spans="1:22" x14ac:dyDescent="0.25">
      <c r="A18503" s="5">
        <f>18496</f>
      </c>
      <c r="B18503" s="5" t="s">
        <v>18524</v>
      </c>
      <c r="C18503" s="5" t="s">
        <v>28</v>
      </c>
      <c r="D18503" s="5" t="s">
        <v>29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29</v>
      </c>
      <c r="T18503" s="5" t="s">
        <v>28</v>
      </c>
      <c r="U18503" s="5" t="s">
        <v>28</v>
      </c>
      <c r="V18503" s="5"/>
    </row>
    <row r="18504" spans="1:22" x14ac:dyDescent="0.25">
      <c r="A18504" s="5">
        <f>18497</f>
      </c>
      <c r="B18504" s="5" t="s">
        <v>18525</v>
      </c>
      <c r="C18504" s="5" t="s">
        <v>28</v>
      </c>
      <c r="D18504" s="5" t="s">
        <v>29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29</v>
      </c>
      <c r="T18504" s="5" t="s">
        <v>28</v>
      </c>
      <c r="U18504" s="5" t="s">
        <v>28</v>
      </c>
      <c r="V18504" s="5"/>
    </row>
    <row r="18505" spans="1:22" x14ac:dyDescent="0.25">
      <c r="A18505" s="5">
        <f>18498</f>
      </c>
      <c r="B18505" s="5" t="s">
        <v>18526</v>
      </c>
      <c r="C18505" s="5" t="s">
        <v>28</v>
      </c>
      <c r="D18505" s="5" t="s">
        <v>29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29</v>
      </c>
      <c r="T18505" s="5" t="s">
        <v>28</v>
      </c>
      <c r="U18505" s="5" t="s">
        <v>28</v>
      </c>
      <c r="V18505" s="5"/>
    </row>
    <row r="18506" spans="1:22" x14ac:dyDescent="0.25">
      <c r="A18506" s="5">
        <f>18499</f>
      </c>
      <c r="B18506" s="5" t="s">
        <v>18527</v>
      </c>
      <c r="C18506" s="5" t="s">
        <v>28</v>
      </c>
      <c r="D18506" s="5" t="s">
        <v>29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29</v>
      </c>
      <c r="T18506" s="5" t="s">
        <v>28</v>
      </c>
      <c r="U18506" s="5" t="s">
        <v>28</v>
      </c>
      <c r="V18506" s="5"/>
    </row>
    <row r="18507" spans="1:22" x14ac:dyDescent="0.25">
      <c r="A18507" s="5">
        <f>18500</f>
      </c>
      <c r="B18507" s="5" t="s">
        <v>18528</v>
      </c>
      <c r="C18507" s="5" t="s">
        <v>28</v>
      </c>
      <c r="D18507" s="5" t="s">
        <v>29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29</v>
      </c>
      <c r="T18507" s="5" t="s">
        <v>28</v>
      </c>
      <c r="U18507" s="5" t="s">
        <v>28</v>
      </c>
      <c r="V18507" s="5"/>
    </row>
    <row r="18508" spans="1:22" x14ac:dyDescent="0.25">
      <c r="A18508" s="5">
        <f>18501</f>
      </c>
      <c r="B18508" s="5" t="s">
        <v>18529</v>
      </c>
      <c r="C18508" s="5" t="s">
        <v>28</v>
      </c>
      <c r="D18508" s="5" t="s">
        <v>29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29</v>
      </c>
      <c r="T18508" s="5" t="s">
        <v>28</v>
      </c>
      <c r="U18508" s="5" t="s">
        <v>28</v>
      </c>
      <c r="V18508" s="5"/>
    </row>
    <row r="18509" spans="1:22" x14ac:dyDescent="0.25">
      <c r="A18509" s="5">
        <f>18502</f>
      </c>
      <c r="B18509" s="5" t="s">
        <v>18530</v>
      </c>
      <c r="C18509" s="5" t="s">
        <v>28</v>
      </c>
      <c r="D18509" s="5" t="s">
        <v>29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29</v>
      </c>
      <c r="T18509" s="5" t="s">
        <v>28</v>
      </c>
      <c r="U18509" s="5" t="s">
        <v>28</v>
      </c>
      <c r="V18509" s="5"/>
    </row>
    <row r="18510" spans="1:22" x14ac:dyDescent="0.25">
      <c r="A18510" s="5">
        <f>18503</f>
      </c>
      <c r="B18510" s="5" t="s">
        <v>18531</v>
      </c>
      <c r="C18510" s="5" t="s">
        <v>28</v>
      </c>
      <c r="D18510" s="5" t="s">
        <v>29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29</v>
      </c>
      <c r="T18510" s="5" t="s">
        <v>28</v>
      </c>
      <c r="U18510" s="5" t="s">
        <v>28</v>
      </c>
      <c r="V18510" s="5"/>
    </row>
    <row r="18511" spans="1:22" x14ac:dyDescent="0.25">
      <c r="A18511" s="5">
        <f>18504</f>
      </c>
      <c r="B18511" s="5" t="s">
        <v>18532</v>
      </c>
      <c r="C18511" s="5" t="s">
        <v>28</v>
      </c>
      <c r="D18511" s="5" t="s">
        <v>29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29</v>
      </c>
      <c r="T18511" s="5" t="s">
        <v>28</v>
      </c>
      <c r="U18511" s="5" t="s">
        <v>28</v>
      </c>
      <c r="V18511" s="5"/>
    </row>
    <row r="18512" spans="1:22" x14ac:dyDescent="0.25">
      <c r="A18512" s="5">
        <f>18505</f>
      </c>
      <c r="B18512" s="5" t="s">
        <v>18533</v>
      </c>
      <c r="C18512" s="5" t="s">
        <v>28</v>
      </c>
      <c r="D18512" s="5" t="s">
        <v>29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29</v>
      </c>
      <c r="T18512" s="5" t="s">
        <v>28</v>
      </c>
      <c r="U18512" s="5" t="s">
        <v>28</v>
      </c>
      <c r="V18512" s="5"/>
    </row>
    <row r="18513" spans="1:22" x14ac:dyDescent="0.25">
      <c r="A18513" s="5">
        <f>18506</f>
      </c>
      <c r="B18513" s="5" t="s">
        <v>18534</v>
      </c>
      <c r="C18513" s="5" t="s">
        <v>28</v>
      </c>
      <c r="D18513" s="5" t="s">
        <v>29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29</v>
      </c>
      <c r="T18513" s="5" t="s">
        <v>28</v>
      </c>
      <c r="U18513" s="5" t="s">
        <v>28</v>
      </c>
      <c r="V18513" s="5"/>
    </row>
    <row r="18514" spans="1:22" x14ac:dyDescent="0.25">
      <c r="A18514" s="5">
        <f>18507</f>
      </c>
      <c r="B18514" s="5" t="s">
        <v>18535</v>
      </c>
      <c r="C18514" s="5" t="s">
        <v>28</v>
      </c>
      <c r="D18514" s="5" t="s">
        <v>29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29</v>
      </c>
      <c r="T18514" s="5" t="s">
        <v>28</v>
      </c>
      <c r="U18514" s="5" t="s">
        <v>28</v>
      </c>
      <c r="V18514" s="5"/>
    </row>
    <row r="18515" spans="1:22" x14ac:dyDescent="0.25">
      <c r="A18515" s="5">
        <f>18508</f>
      </c>
      <c r="B18515" s="5" t="s">
        <v>18536</v>
      </c>
      <c r="C18515" s="5" t="s">
        <v>28</v>
      </c>
      <c r="D18515" s="5" t="s">
        <v>29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29</v>
      </c>
      <c r="T18515" s="5" t="s">
        <v>28</v>
      </c>
      <c r="U18515" s="5" t="s">
        <v>28</v>
      </c>
      <c r="V18515" s="5"/>
    </row>
    <row r="18516" spans="1:22" x14ac:dyDescent="0.25">
      <c r="A18516" s="5">
        <f>18509</f>
      </c>
      <c r="B18516" s="5" t="s">
        <v>18537</v>
      </c>
      <c r="C18516" s="5" t="s">
        <v>28</v>
      </c>
      <c r="D18516" s="5" t="s">
        <v>29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29</v>
      </c>
      <c r="T18516" s="5" t="s">
        <v>28</v>
      </c>
      <c r="U18516" s="5" t="s">
        <v>28</v>
      </c>
      <c r="V18516" s="5"/>
    </row>
    <row r="18517" spans="1:22" x14ac:dyDescent="0.25">
      <c r="A18517" s="5">
        <f>18510</f>
      </c>
      <c r="B18517" s="5" t="s">
        <v>18538</v>
      </c>
      <c r="C18517" s="5" t="s">
        <v>28</v>
      </c>
      <c r="D18517" s="5" t="s">
        <v>29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29</v>
      </c>
      <c r="T18517" s="5" t="s">
        <v>28</v>
      </c>
      <c r="U18517" s="5" t="s">
        <v>28</v>
      </c>
      <c r="V18517" s="5"/>
    </row>
    <row r="18518" spans="1:22" x14ac:dyDescent="0.25">
      <c r="A18518" s="5">
        <f>18511</f>
      </c>
      <c r="B18518" s="5" t="s">
        <v>18539</v>
      </c>
      <c r="C18518" s="5" t="s">
        <v>28</v>
      </c>
      <c r="D18518" s="5" t="s">
        <v>29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29</v>
      </c>
      <c r="T18518" s="5" t="s">
        <v>28</v>
      </c>
      <c r="U18518" s="5" t="s">
        <v>28</v>
      </c>
      <c r="V18518" s="5"/>
    </row>
    <row r="18519" spans="1:22" x14ac:dyDescent="0.25">
      <c r="A18519" s="5">
        <f>18512</f>
      </c>
      <c r="B18519" s="5" t="s">
        <v>18540</v>
      </c>
      <c r="C18519" s="5" t="s">
        <v>28</v>
      </c>
      <c r="D18519" s="5" t="s">
        <v>29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29</v>
      </c>
      <c r="T18519" s="5" t="s">
        <v>28</v>
      </c>
      <c r="U18519" s="5" t="s">
        <v>28</v>
      </c>
      <c r="V18519" s="5"/>
    </row>
    <row r="18520" spans="1:22" x14ac:dyDescent="0.25">
      <c r="A18520" s="5">
        <f>18513</f>
      </c>
      <c r="B18520" s="5" t="s">
        <v>18541</v>
      </c>
      <c r="C18520" s="5" t="s">
        <v>28</v>
      </c>
      <c r="D18520" s="5" t="s">
        <v>29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29</v>
      </c>
      <c r="T18520" s="5" t="s">
        <v>28</v>
      </c>
      <c r="U18520" s="5" t="s">
        <v>28</v>
      </c>
      <c r="V18520" s="5"/>
    </row>
    <row r="18521" spans="1:22" x14ac:dyDescent="0.25">
      <c r="A18521" s="5">
        <f>18514</f>
      </c>
      <c r="B18521" s="5" t="s">
        <v>18542</v>
      </c>
      <c r="C18521" s="5" t="s">
        <v>28</v>
      </c>
      <c r="D18521" s="5" t="s">
        <v>29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29</v>
      </c>
      <c r="T18521" s="5" t="s">
        <v>28</v>
      </c>
      <c r="U18521" s="5" t="s">
        <v>28</v>
      </c>
      <c r="V18521" s="5"/>
    </row>
    <row r="18522" spans="1:22" x14ac:dyDescent="0.25">
      <c r="A18522" s="5">
        <f>18515</f>
      </c>
      <c r="B18522" s="5" t="s">
        <v>18543</v>
      </c>
      <c r="C18522" s="5" t="s">
        <v>28</v>
      </c>
      <c r="D18522" s="5" t="s">
        <v>29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29</v>
      </c>
      <c r="T18522" s="5" t="s">
        <v>28</v>
      </c>
      <c r="U18522" s="5" t="s">
        <v>28</v>
      </c>
      <c r="V18522" s="5"/>
    </row>
    <row r="18523" spans="1:22" x14ac:dyDescent="0.25">
      <c r="A18523" s="5">
        <f>18516</f>
      </c>
      <c r="B18523" s="5" t="s">
        <v>18544</v>
      </c>
      <c r="C18523" s="5" t="s">
        <v>28</v>
      </c>
      <c r="D18523" s="5" t="s">
        <v>29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29</v>
      </c>
      <c r="T18523" s="5" t="s">
        <v>28</v>
      </c>
      <c r="U18523" s="5" t="s">
        <v>28</v>
      </c>
      <c r="V18523" s="5"/>
    </row>
    <row r="18524" spans="1:22" x14ac:dyDescent="0.25">
      <c r="A18524" s="5">
        <f>18517</f>
      </c>
      <c r="B18524" s="5" t="s">
        <v>18545</v>
      </c>
      <c r="C18524" s="5" t="s">
        <v>28</v>
      </c>
      <c r="D18524" s="5" t="s">
        <v>29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29</v>
      </c>
      <c r="T18524" s="5" t="s">
        <v>28</v>
      </c>
      <c r="U18524" s="5" t="s">
        <v>28</v>
      </c>
      <c r="V18524" s="5"/>
    </row>
    <row r="18525" spans="1:22" x14ac:dyDescent="0.25">
      <c r="A18525" s="5">
        <f>18518</f>
      </c>
      <c r="B18525" s="5" t="s">
        <v>18546</v>
      </c>
      <c r="C18525" s="5" t="s">
        <v>28</v>
      </c>
      <c r="D18525" s="5" t="s">
        <v>29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29</v>
      </c>
      <c r="T18525" s="5" t="s">
        <v>28</v>
      </c>
      <c r="U18525" s="5" t="s">
        <v>28</v>
      </c>
      <c r="V18525" s="5"/>
    </row>
    <row r="18526" spans="1:22" x14ac:dyDescent="0.25">
      <c r="A18526" s="5">
        <f>18519</f>
      </c>
      <c r="B18526" s="5" t="s">
        <v>18547</v>
      </c>
      <c r="C18526" s="5" t="s">
        <v>28</v>
      </c>
      <c r="D18526" s="5" t="s">
        <v>29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29</v>
      </c>
      <c r="T18526" s="5" t="s">
        <v>28</v>
      </c>
      <c r="U18526" s="5" t="s">
        <v>28</v>
      </c>
      <c r="V18526" s="5"/>
    </row>
    <row r="18527" spans="1:22" x14ac:dyDescent="0.25">
      <c r="A18527" s="5">
        <f>18520</f>
      </c>
      <c r="B18527" s="5" t="s">
        <v>18548</v>
      </c>
      <c r="C18527" s="5" t="s">
        <v>28</v>
      </c>
      <c r="D18527" s="5" t="s">
        <v>29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29</v>
      </c>
      <c r="T18527" s="5" t="s">
        <v>28</v>
      </c>
      <c r="U18527" s="5" t="s">
        <v>28</v>
      </c>
      <c r="V18527" s="5"/>
    </row>
    <row r="18528" spans="1:22" x14ac:dyDescent="0.25">
      <c r="A18528" s="5">
        <f>18521</f>
      </c>
      <c r="B18528" s="5" t="s">
        <v>18549</v>
      </c>
      <c r="C18528" s="5" t="s">
        <v>28</v>
      </c>
      <c r="D18528" s="5" t="s">
        <v>29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29</v>
      </c>
      <c r="T18528" s="5" t="s">
        <v>28</v>
      </c>
      <c r="U18528" s="5" t="s">
        <v>28</v>
      </c>
      <c r="V18528" s="5"/>
    </row>
    <row r="18529" spans="1:22" x14ac:dyDescent="0.25">
      <c r="A18529" s="5">
        <f>18522</f>
      </c>
      <c r="B18529" s="5" t="s">
        <v>18550</v>
      </c>
      <c r="C18529" s="5" t="s">
        <v>28</v>
      </c>
      <c r="D18529" s="5" t="s">
        <v>29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29</v>
      </c>
      <c r="T18529" s="5" t="s">
        <v>28</v>
      </c>
      <c r="U18529" s="5" t="s">
        <v>28</v>
      </c>
      <c r="V18529" s="5"/>
    </row>
    <row r="18530" spans="1:22" x14ac:dyDescent="0.25">
      <c r="A18530" s="5">
        <f>18523</f>
      </c>
      <c r="B18530" s="5" t="s">
        <v>18551</v>
      </c>
      <c r="C18530" s="5" t="s">
        <v>28</v>
      </c>
      <c r="D18530" s="5" t="s">
        <v>29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29</v>
      </c>
      <c r="T18530" s="5" t="s">
        <v>28</v>
      </c>
      <c r="U18530" s="5" t="s">
        <v>28</v>
      </c>
      <c r="V18530" s="5"/>
    </row>
    <row r="18531" spans="1:22" x14ac:dyDescent="0.25">
      <c r="A18531" s="5">
        <f>18524</f>
      </c>
      <c r="B18531" s="5" t="s">
        <v>18552</v>
      </c>
      <c r="C18531" s="5" t="s">
        <v>28</v>
      </c>
      <c r="D18531" s="5" t="s">
        <v>29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29</v>
      </c>
      <c r="T18531" s="5" t="s">
        <v>28</v>
      </c>
      <c r="U18531" s="5" t="s">
        <v>28</v>
      </c>
      <c r="V18531" s="5"/>
    </row>
    <row r="18532" spans="1:22" x14ac:dyDescent="0.25">
      <c r="A18532" s="5">
        <f>18525</f>
      </c>
      <c r="B18532" s="5" t="s">
        <v>18553</v>
      </c>
      <c r="C18532" s="5" t="s">
        <v>28</v>
      </c>
      <c r="D18532" s="5" t="s">
        <v>29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29</v>
      </c>
      <c r="T18532" s="5" t="s">
        <v>28</v>
      </c>
      <c r="U18532" s="5" t="s">
        <v>28</v>
      </c>
      <c r="V18532" s="5"/>
    </row>
    <row r="18533" spans="1:22" x14ac:dyDescent="0.25">
      <c r="A18533" s="5">
        <f>18526</f>
      </c>
      <c r="B18533" s="5" t="s">
        <v>18554</v>
      </c>
      <c r="C18533" s="5" t="s">
        <v>28</v>
      </c>
      <c r="D18533" s="5" t="s">
        <v>29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29</v>
      </c>
      <c r="T18533" s="5" t="s">
        <v>28</v>
      </c>
      <c r="U18533" s="5" t="s">
        <v>28</v>
      </c>
      <c r="V18533" s="5"/>
    </row>
    <row r="18534" spans="1:22" x14ac:dyDescent="0.25">
      <c r="A18534" s="5">
        <f>18527</f>
      </c>
      <c r="B18534" s="5" t="s">
        <v>18555</v>
      </c>
      <c r="C18534" s="5" t="s">
        <v>28</v>
      </c>
      <c r="D18534" s="5" t="s">
        <v>29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29</v>
      </c>
      <c r="T18534" s="5" t="s">
        <v>28</v>
      </c>
      <c r="U18534" s="5" t="s">
        <v>28</v>
      </c>
      <c r="V18534" s="5"/>
    </row>
    <row r="18535" spans="1:22" x14ac:dyDescent="0.25">
      <c r="A18535" s="5">
        <f>18528</f>
      </c>
      <c r="B18535" s="5" t="s">
        <v>18556</v>
      </c>
      <c r="C18535" s="5" t="s">
        <v>28</v>
      </c>
      <c r="D18535" s="5" t="s">
        <v>29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29</v>
      </c>
      <c r="T18535" s="5" t="s">
        <v>28</v>
      </c>
      <c r="U18535" s="5" t="s">
        <v>28</v>
      </c>
      <c r="V18535" s="5"/>
    </row>
    <row r="18536" spans="1:22" x14ac:dyDescent="0.25">
      <c r="A18536" s="5">
        <f>18529</f>
      </c>
      <c r="B18536" s="5" t="s">
        <v>18557</v>
      </c>
      <c r="C18536" s="5" t="s">
        <v>28</v>
      </c>
      <c r="D18536" s="5" t="s">
        <v>29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29</v>
      </c>
      <c r="T18536" s="5" t="s">
        <v>28</v>
      </c>
      <c r="U18536" s="5" t="s">
        <v>28</v>
      </c>
      <c r="V18536" s="5"/>
    </row>
    <row r="18537" spans="1:22" x14ac:dyDescent="0.25">
      <c r="A18537" s="5">
        <f>18530</f>
      </c>
      <c r="B18537" s="5" t="s">
        <v>18558</v>
      </c>
      <c r="C18537" s="5" t="s">
        <v>28</v>
      </c>
      <c r="D18537" s="5" t="s">
        <v>29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29</v>
      </c>
      <c r="T18537" s="5" t="s">
        <v>28</v>
      </c>
      <c r="U18537" s="5" t="s">
        <v>28</v>
      </c>
      <c r="V18537" s="5"/>
    </row>
    <row r="18538" spans="1:22" x14ac:dyDescent="0.25">
      <c r="A18538" s="5">
        <f>18531</f>
      </c>
      <c r="B18538" s="5" t="s">
        <v>18559</v>
      </c>
      <c r="C18538" s="5" t="s">
        <v>28</v>
      </c>
      <c r="D18538" s="5" t="s">
        <v>29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29</v>
      </c>
      <c r="T18538" s="5" t="s">
        <v>28</v>
      </c>
      <c r="U18538" s="5" t="s">
        <v>28</v>
      </c>
      <c r="V18538" s="5"/>
    </row>
    <row r="18539" spans="1:22" x14ac:dyDescent="0.25">
      <c r="A18539" s="5">
        <f>18532</f>
      </c>
      <c r="B18539" s="5" t="s">
        <v>18560</v>
      </c>
      <c r="C18539" s="5" t="s">
        <v>28</v>
      </c>
      <c r="D18539" s="5" t="s">
        <v>29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29</v>
      </c>
      <c r="T18539" s="5" t="s">
        <v>28</v>
      </c>
      <c r="U18539" s="5" t="s">
        <v>28</v>
      </c>
      <c r="V18539" s="5"/>
    </row>
    <row r="18540" spans="1:22" x14ac:dyDescent="0.25">
      <c r="A18540" s="5">
        <f>18533</f>
      </c>
      <c r="B18540" s="5" t="s">
        <v>18561</v>
      </c>
      <c r="C18540" s="5" t="s">
        <v>28</v>
      </c>
      <c r="D18540" s="5" t="s">
        <v>29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29</v>
      </c>
      <c r="T18540" s="5" t="s">
        <v>28</v>
      </c>
      <c r="U18540" s="5" t="s">
        <v>28</v>
      </c>
      <c r="V18540" s="5"/>
    </row>
    <row r="18541" spans="1:22" x14ac:dyDescent="0.25">
      <c r="A18541" s="5">
        <f>18534</f>
      </c>
      <c r="B18541" s="5" t="s">
        <v>18562</v>
      </c>
      <c r="C18541" s="5" t="s">
        <v>28</v>
      </c>
      <c r="D18541" s="5" t="s">
        <v>29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29</v>
      </c>
      <c r="T18541" s="5" t="s">
        <v>28</v>
      </c>
      <c r="U18541" s="5" t="s">
        <v>28</v>
      </c>
      <c r="V18541" s="5"/>
    </row>
    <row r="18542" spans="1:22" x14ac:dyDescent="0.25">
      <c r="A18542" s="5">
        <f>18535</f>
      </c>
      <c r="B18542" s="5" t="s">
        <v>18563</v>
      </c>
      <c r="C18542" s="5" t="s">
        <v>28</v>
      </c>
      <c r="D18542" s="5" t="s">
        <v>29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29</v>
      </c>
      <c r="T18542" s="5" t="s">
        <v>28</v>
      </c>
      <c r="U18542" s="5" t="s">
        <v>28</v>
      </c>
      <c r="V18542" s="5"/>
    </row>
    <row r="18543" spans="1:22" x14ac:dyDescent="0.25">
      <c r="A18543" s="5">
        <f>18536</f>
      </c>
      <c r="B18543" s="5" t="s">
        <v>18564</v>
      </c>
      <c r="C18543" s="5" t="s">
        <v>28</v>
      </c>
      <c r="D18543" s="5" t="s">
        <v>29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29</v>
      </c>
      <c r="T18543" s="5" t="s">
        <v>28</v>
      </c>
      <c r="U18543" s="5" t="s">
        <v>28</v>
      </c>
      <c r="V18543" s="5"/>
    </row>
    <row r="18544" spans="1:22" x14ac:dyDescent="0.25">
      <c r="A18544" s="5">
        <f>18537</f>
      </c>
      <c r="B18544" s="5" t="s">
        <v>18565</v>
      </c>
      <c r="C18544" s="5" t="s">
        <v>28</v>
      </c>
      <c r="D18544" s="5" t="s">
        <v>29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29</v>
      </c>
      <c r="T18544" s="5" t="s">
        <v>28</v>
      </c>
      <c r="U18544" s="5" t="s">
        <v>28</v>
      </c>
      <c r="V18544" s="5"/>
    </row>
    <row r="18545" spans="1:22" x14ac:dyDescent="0.25">
      <c r="A18545" s="5">
        <f>18538</f>
      </c>
      <c r="B18545" s="5" t="s">
        <v>18566</v>
      </c>
      <c r="C18545" s="5" t="s">
        <v>28</v>
      </c>
      <c r="D18545" s="5" t="s">
        <v>29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29</v>
      </c>
      <c r="T18545" s="5" t="s">
        <v>28</v>
      </c>
      <c r="U18545" s="5" t="s">
        <v>28</v>
      </c>
      <c r="V18545" s="5"/>
    </row>
    <row r="18546" spans="1:22" x14ac:dyDescent="0.25">
      <c r="A18546" s="5">
        <f>18539</f>
      </c>
      <c r="B18546" s="5" t="s">
        <v>18567</v>
      </c>
      <c r="C18546" s="5" t="s">
        <v>28</v>
      </c>
      <c r="D18546" s="5" t="s">
        <v>29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29</v>
      </c>
      <c r="T18546" s="5" t="s">
        <v>28</v>
      </c>
      <c r="U18546" s="5" t="s">
        <v>28</v>
      </c>
      <c r="V18546" s="5"/>
    </row>
    <row r="18547" spans="1:22" x14ac:dyDescent="0.25">
      <c r="A18547" s="5">
        <f>18540</f>
      </c>
      <c r="B18547" s="5" t="s">
        <v>18568</v>
      </c>
      <c r="C18547" s="5" t="s">
        <v>28</v>
      </c>
      <c r="D18547" s="5" t="s">
        <v>29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29</v>
      </c>
      <c r="T18547" s="5" t="s">
        <v>28</v>
      </c>
      <c r="U18547" s="5" t="s">
        <v>28</v>
      </c>
      <c r="V18547" s="5"/>
    </row>
    <row r="18548" spans="1:22" x14ac:dyDescent="0.25">
      <c r="A18548" s="5">
        <f>18541</f>
      </c>
      <c r="B18548" s="5" t="s">
        <v>18569</v>
      </c>
      <c r="C18548" s="5" t="s">
        <v>28</v>
      </c>
      <c r="D18548" s="5" t="s">
        <v>29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29</v>
      </c>
      <c r="T18548" s="5" t="s">
        <v>28</v>
      </c>
      <c r="U18548" s="5" t="s">
        <v>28</v>
      </c>
      <c r="V18548" s="5"/>
    </row>
    <row r="18549" spans="1:22" x14ac:dyDescent="0.25">
      <c r="A18549" s="5">
        <f>18542</f>
      </c>
      <c r="B18549" s="5" t="s">
        <v>18570</v>
      </c>
      <c r="C18549" s="5" t="s">
        <v>28</v>
      </c>
      <c r="D18549" s="5" t="s">
        <v>29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29</v>
      </c>
      <c r="T18549" s="5" t="s">
        <v>28</v>
      </c>
      <c r="U18549" s="5" t="s">
        <v>28</v>
      </c>
      <c r="V18549" s="5"/>
    </row>
    <row r="18550" spans="1:22" x14ac:dyDescent="0.25">
      <c r="A18550" s="5">
        <f>18543</f>
      </c>
      <c r="B18550" s="5" t="s">
        <v>18571</v>
      </c>
      <c r="C18550" s="5" t="s">
        <v>28</v>
      </c>
      <c r="D18550" s="5" t="s">
        <v>29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29</v>
      </c>
      <c r="T18550" s="5" t="s">
        <v>28</v>
      </c>
      <c r="U18550" s="5" t="s">
        <v>28</v>
      </c>
      <c r="V18550" s="5"/>
    </row>
    <row r="18551" spans="1:22" x14ac:dyDescent="0.25">
      <c r="A18551" s="5">
        <f>18544</f>
      </c>
      <c r="B18551" s="5" t="s">
        <v>18572</v>
      </c>
      <c r="C18551" s="5" t="s">
        <v>28</v>
      </c>
      <c r="D18551" s="5" t="s">
        <v>29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29</v>
      </c>
      <c r="T18551" s="5" t="s">
        <v>28</v>
      </c>
      <c r="U18551" s="5" t="s">
        <v>28</v>
      </c>
      <c r="V18551" s="5"/>
    </row>
    <row r="18552" spans="1:22" x14ac:dyDescent="0.25">
      <c r="A18552" s="5">
        <f>18545</f>
      </c>
      <c r="B18552" s="5" t="s">
        <v>18573</v>
      </c>
      <c r="C18552" s="5" t="s">
        <v>28</v>
      </c>
      <c r="D18552" s="5" t="s">
        <v>29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29</v>
      </c>
      <c r="T18552" s="5" t="s">
        <v>28</v>
      </c>
      <c r="U18552" s="5" t="s">
        <v>28</v>
      </c>
      <c r="V18552" s="5"/>
    </row>
    <row r="18553" spans="1:22" x14ac:dyDescent="0.25">
      <c r="A18553" s="5">
        <f>18546</f>
      </c>
      <c r="B18553" s="5" t="s">
        <v>18574</v>
      </c>
      <c r="C18553" s="5" t="s">
        <v>28</v>
      </c>
      <c r="D18553" s="5" t="s">
        <v>29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29</v>
      </c>
      <c r="T18553" s="5" t="s">
        <v>28</v>
      </c>
      <c r="U18553" s="5" t="s">
        <v>28</v>
      </c>
      <c r="V18553" s="5"/>
    </row>
    <row r="18554" spans="1:22" x14ac:dyDescent="0.25">
      <c r="A18554" s="5">
        <f>18547</f>
      </c>
      <c r="B18554" s="5" t="s">
        <v>18575</v>
      </c>
      <c r="C18554" s="5" t="s">
        <v>28</v>
      </c>
      <c r="D18554" s="5" t="s">
        <v>29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29</v>
      </c>
      <c r="T18554" s="5" t="s">
        <v>28</v>
      </c>
      <c r="U18554" s="5" t="s">
        <v>28</v>
      </c>
      <c r="V18554" s="5"/>
    </row>
    <row r="18555" spans="1:22" x14ac:dyDescent="0.25">
      <c r="A18555" s="5">
        <f>18548</f>
      </c>
      <c r="B18555" s="5" t="s">
        <v>18576</v>
      </c>
      <c r="C18555" s="5" t="s">
        <v>28</v>
      </c>
      <c r="D18555" s="5" t="s">
        <v>29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29</v>
      </c>
      <c r="T18555" s="5" t="s">
        <v>28</v>
      </c>
      <c r="U18555" s="5" t="s">
        <v>28</v>
      </c>
      <c r="V18555" s="5"/>
    </row>
    <row r="18556" spans="1:22" x14ac:dyDescent="0.25">
      <c r="A18556" s="5">
        <f>18549</f>
      </c>
      <c r="B18556" s="5" t="s">
        <v>18577</v>
      </c>
      <c r="C18556" s="5" t="s">
        <v>28</v>
      </c>
      <c r="D18556" s="5" t="s">
        <v>29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29</v>
      </c>
      <c r="T18556" s="5" t="s">
        <v>28</v>
      </c>
      <c r="U18556" s="5" t="s">
        <v>28</v>
      </c>
      <c r="V18556" s="5"/>
    </row>
    <row r="18557" spans="1:22" x14ac:dyDescent="0.25">
      <c r="A18557" s="5">
        <f>18550</f>
      </c>
      <c r="B18557" s="5" t="s">
        <v>18578</v>
      </c>
      <c r="C18557" s="5" t="s">
        <v>28</v>
      </c>
      <c r="D18557" s="5" t="s">
        <v>29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29</v>
      </c>
      <c r="T18557" s="5" t="s">
        <v>28</v>
      </c>
      <c r="U18557" s="5" t="s">
        <v>28</v>
      </c>
      <c r="V18557" s="5"/>
    </row>
    <row r="18558" spans="1:22" x14ac:dyDescent="0.25">
      <c r="A18558" s="5">
        <f>18551</f>
      </c>
      <c r="B18558" s="5" t="s">
        <v>18579</v>
      </c>
      <c r="C18558" s="5" t="s">
        <v>28</v>
      </c>
      <c r="D18558" s="5" t="s">
        <v>29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29</v>
      </c>
      <c r="T18558" s="5" t="s">
        <v>28</v>
      </c>
      <c r="U18558" s="5" t="s">
        <v>28</v>
      </c>
      <c r="V18558" s="5"/>
    </row>
    <row r="18559" spans="1:22" x14ac:dyDescent="0.25">
      <c r="A18559" s="5">
        <f>18552</f>
      </c>
      <c r="B18559" s="5" t="s">
        <v>18580</v>
      </c>
      <c r="C18559" s="5" t="s">
        <v>28</v>
      </c>
      <c r="D18559" s="5" t="s">
        <v>29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29</v>
      </c>
      <c r="T18559" s="5" t="s">
        <v>28</v>
      </c>
      <c r="U18559" s="5" t="s">
        <v>28</v>
      </c>
      <c r="V18559" s="5"/>
    </row>
    <row r="18560" spans="1:22" x14ac:dyDescent="0.25">
      <c r="A18560" s="5">
        <f>18553</f>
      </c>
      <c r="B18560" s="5" t="s">
        <v>18581</v>
      </c>
      <c r="C18560" s="5" t="s">
        <v>28</v>
      </c>
      <c r="D18560" s="5" t="s">
        <v>29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29</v>
      </c>
      <c r="T18560" s="5" t="s">
        <v>28</v>
      </c>
      <c r="U18560" s="5" t="s">
        <v>28</v>
      </c>
      <c r="V18560" s="5"/>
    </row>
    <row r="18561" spans="1:22" x14ac:dyDescent="0.25">
      <c r="A18561" s="5">
        <f>18554</f>
      </c>
      <c r="B18561" s="5" t="s">
        <v>18582</v>
      </c>
      <c r="C18561" s="5" t="s">
        <v>28</v>
      </c>
      <c r="D18561" s="5" t="s">
        <v>29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29</v>
      </c>
      <c r="T18561" s="5" t="s">
        <v>28</v>
      </c>
      <c r="U18561" s="5" t="s">
        <v>28</v>
      </c>
      <c r="V18561" s="5"/>
    </row>
    <row r="18562" spans="1:22" x14ac:dyDescent="0.25">
      <c r="A18562" s="5">
        <f>18555</f>
      </c>
      <c r="B18562" s="5" t="s">
        <v>18583</v>
      </c>
      <c r="C18562" s="5" t="s">
        <v>28</v>
      </c>
      <c r="D18562" s="5" t="s">
        <v>29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29</v>
      </c>
      <c r="T18562" s="5" t="s">
        <v>28</v>
      </c>
      <c r="U18562" s="5" t="s">
        <v>28</v>
      </c>
      <c r="V18562" s="5"/>
    </row>
    <row r="18563" spans="1:22" x14ac:dyDescent="0.25">
      <c r="A18563" s="5">
        <f>18556</f>
      </c>
      <c r="B18563" s="5" t="s">
        <v>18584</v>
      </c>
      <c r="C18563" s="5" t="s">
        <v>28</v>
      </c>
      <c r="D18563" s="5" t="s">
        <v>29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29</v>
      </c>
      <c r="T18563" s="5" t="s">
        <v>28</v>
      </c>
      <c r="U18563" s="5" t="s">
        <v>28</v>
      </c>
      <c r="V18563" s="5"/>
    </row>
    <row r="18564" spans="1:22" x14ac:dyDescent="0.25">
      <c r="A18564" s="5">
        <f>18557</f>
      </c>
      <c r="B18564" s="5" t="s">
        <v>18585</v>
      </c>
      <c r="C18564" s="5" t="s">
        <v>28</v>
      </c>
      <c r="D18564" s="5" t="s">
        <v>29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29</v>
      </c>
      <c r="T18564" s="5" t="s">
        <v>28</v>
      </c>
      <c r="U18564" s="5" t="s">
        <v>28</v>
      </c>
      <c r="V18564" s="5"/>
    </row>
    <row r="18565" spans="1:22" x14ac:dyDescent="0.25">
      <c r="A18565" s="5">
        <f>18558</f>
      </c>
      <c r="B18565" s="5" t="s">
        <v>18586</v>
      </c>
      <c r="C18565" s="5" t="s">
        <v>28</v>
      </c>
      <c r="D18565" s="5" t="s">
        <v>29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29</v>
      </c>
      <c r="T18565" s="5" t="s">
        <v>28</v>
      </c>
      <c r="U18565" s="5" t="s">
        <v>28</v>
      </c>
      <c r="V18565" s="5"/>
    </row>
    <row r="18566" spans="1:22" x14ac:dyDescent="0.25">
      <c r="A18566" s="5">
        <f>18559</f>
      </c>
      <c r="B18566" s="5" t="s">
        <v>18587</v>
      </c>
      <c r="C18566" s="5" t="s">
        <v>28</v>
      </c>
      <c r="D18566" s="5" t="s">
        <v>29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29</v>
      </c>
      <c r="T18566" s="5" t="s">
        <v>28</v>
      </c>
      <c r="U18566" s="5" t="s">
        <v>28</v>
      </c>
      <c r="V18566" s="5"/>
    </row>
    <row r="18567" spans="1:22" x14ac:dyDescent="0.25">
      <c r="A18567" s="5">
        <f>18560</f>
      </c>
      <c r="B18567" s="5" t="s">
        <v>18588</v>
      </c>
      <c r="C18567" s="5" t="s">
        <v>28</v>
      </c>
      <c r="D18567" s="5" t="s">
        <v>29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29</v>
      </c>
      <c r="T18567" s="5" t="s">
        <v>28</v>
      </c>
      <c r="U18567" s="5" t="s">
        <v>28</v>
      </c>
      <c r="V18567" s="5"/>
    </row>
    <row r="18568" spans="1:22" x14ac:dyDescent="0.25">
      <c r="A18568" s="5">
        <f>18561</f>
      </c>
      <c r="B18568" s="5" t="s">
        <v>18589</v>
      </c>
      <c r="C18568" s="5" t="s">
        <v>28</v>
      </c>
      <c r="D18568" s="5" t="s">
        <v>29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29</v>
      </c>
      <c r="T18568" s="5" t="s">
        <v>28</v>
      </c>
      <c r="U18568" s="5" t="s">
        <v>28</v>
      </c>
      <c r="V18568" s="5"/>
    </row>
    <row r="18569" spans="1:22" x14ac:dyDescent="0.25">
      <c r="A18569" s="5">
        <f>18562</f>
      </c>
      <c r="B18569" s="5" t="s">
        <v>18590</v>
      </c>
      <c r="C18569" s="5" t="s">
        <v>28</v>
      </c>
      <c r="D18569" s="5" t="s">
        <v>29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29</v>
      </c>
      <c r="T18569" s="5" t="s">
        <v>28</v>
      </c>
      <c r="U18569" s="5" t="s">
        <v>28</v>
      </c>
      <c r="V18569" s="5"/>
    </row>
    <row r="18570" spans="1:22" x14ac:dyDescent="0.25">
      <c r="A18570" s="5">
        <f>18563</f>
      </c>
      <c r="B18570" s="5" t="s">
        <v>18591</v>
      </c>
      <c r="C18570" s="5" t="s">
        <v>28</v>
      </c>
      <c r="D18570" s="5" t="s">
        <v>29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29</v>
      </c>
      <c r="T18570" s="5" t="s">
        <v>28</v>
      </c>
      <c r="U18570" s="5" t="s">
        <v>28</v>
      </c>
      <c r="V18570" s="5"/>
    </row>
    <row r="18571" spans="1:22" x14ac:dyDescent="0.25">
      <c r="A18571" s="5">
        <f>18564</f>
      </c>
      <c r="B18571" s="5" t="s">
        <v>18592</v>
      </c>
      <c r="C18571" s="5" t="s">
        <v>28</v>
      </c>
      <c r="D18571" s="5" t="s">
        <v>29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29</v>
      </c>
      <c r="T18571" s="5" t="s">
        <v>28</v>
      </c>
      <c r="U18571" s="5" t="s">
        <v>28</v>
      </c>
      <c r="V18571" s="5"/>
    </row>
    <row r="18572" spans="1:22" x14ac:dyDescent="0.25">
      <c r="A18572" s="5">
        <f>18565</f>
      </c>
      <c r="B18572" s="5" t="s">
        <v>18593</v>
      </c>
      <c r="C18572" s="5" t="s">
        <v>28</v>
      </c>
      <c r="D18572" s="5" t="s">
        <v>29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29</v>
      </c>
      <c r="T18572" s="5" t="s">
        <v>28</v>
      </c>
      <c r="U18572" s="5" t="s">
        <v>28</v>
      </c>
      <c r="V18572" s="5"/>
    </row>
    <row r="18573" spans="1:22" x14ac:dyDescent="0.25">
      <c r="A18573" s="5">
        <f>18566</f>
      </c>
      <c r="B18573" s="5" t="s">
        <v>18594</v>
      </c>
      <c r="C18573" s="5" t="s">
        <v>28</v>
      </c>
      <c r="D18573" s="5" t="s">
        <v>29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29</v>
      </c>
      <c r="T18573" s="5" t="s">
        <v>28</v>
      </c>
      <c r="U18573" s="5" t="s">
        <v>28</v>
      </c>
      <c r="V18573" s="5"/>
    </row>
    <row r="18574" spans="1:22" x14ac:dyDescent="0.25">
      <c r="A18574" s="5">
        <f>18567</f>
      </c>
      <c r="B18574" s="5" t="s">
        <v>18595</v>
      </c>
      <c r="C18574" s="5" t="s">
        <v>28</v>
      </c>
      <c r="D18574" s="5" t="s">
        <v>29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29</v>
      </c>
      <c r="T18574" s="5" t="s">
        <v>28</v>
      </c>
      <c r="U18574" s="5" t="s">
        <v>28</v>
      </c>
      <c r="V18574" s="5"/>
    </row>
    <row r="18575" spans="1:22" x14ac:dyDescent="0.25">
      <c r="A18575" s="5">
        <f>18568</f>
      </c>
      <c r="B18575" s="5" t="s">
        <v>18596</v>
      </c>
      <c r="C18575" s="5" t="s">
        <v>28</v>
      </c>
      <c r="D18575" s="5" t="s">
        <v>29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29</v>
      </c>
      <c r="T18575" s="5" t="s">
        <v>28</v>
      </c>
      <c r="U18575" s="5" t="s">
        <v>28</v>
      </c>
      <c r="V18575" s="5"/>
    </row>
    <row r="18576" spans="1:22" x14ac:dyDescent="0.25">
      <c r="A18576" s="5">
        <f>18569</f>
      </c>
      <c r="B18576" s="5" t="s">
        <v>18597</v>
      </c>
      <c r="C18576" s="5" t="s">
        <v>28</v>
      </c>
      <c r="D18576" s="5" t="s">
        <v>29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29</v>
      </c>
      <c r="T18576" s="5" t="s">
        <v>28</v>
      </c>
      <c r="U18576" s="5" t="s">
        <v>28</v>
      </c>
      <c r="V18576" s="5"/>
    </row>
    <row r="18577" spans="1:22" x14ac:dyDescent="0.25">
      <c r="A18577" s="5">
        <f>18570</f>
      </c>
      <c r="B18577" s="5" t="s">
        <v>18598</v>
      </c>
      <c r="C18577" s="5" t="s">
        <v>28</v>
      </c>
      <c r="D18577" s="5" t="s">
        <v>29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29</v>
      </c>
      <c r="T18577" s="5" t="s">
        <v>28</v>
      </c>
      <c r="U18577" s="5" t="s">
        <v>28</v>
      </c>
      <c r="V18577" s="5"/>
    </row>
    <row r="18578" spans="1:22" x14ac:dyDescent="0.25">
      <c r="A18578" s="5">
        <f>18571</f>
      </c>
      <c r="B18578" s="5" t="s">
        <v>18599</v>
      </c>
      <c r="C18578" s="5" t="s">
        <v>28</v>
      </c>
      <c r="D18578" s="5" t="s">
        <v>29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29</v>
      </c>
      <c r="T18578" s="5" t="s">
        <v>28</v>
      </c>
      <c r="U18578" s="5" t="s">
        <v>28</v>
      </c>
      <c r="V18578" s="5"/>
    </row>
    <row r="18579" spans="1:22" x14ac:dyDescent="0.25">
      <c r="A18579" s="5">
        <f>18572</f>
      </c>
      <c r="B18579" s="5" t="s">
        <v>18600</v>
      </c>
      <c r="C18579" s="5" t="s">
        <v>28</v>
      </c>
      <c r="D18579" s="5" t="s">
        <v>29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29</v>
      </c>
      <c r="T18579" s="5" t="s">
        <v>28</v>
      </c>
      <c r="U18579" s="5" t="s">
        <v>28</v>
      </c>
      <c r="V18579" s="5"/>
    </row>
    <row r="18580" spans="1:22" x14ac:dyDescent="0.25">
      <c r="A18580" s="5">
        <f>18573</f>
      </c>
      <c r="B18580" s="5" t="s">
        <v>18601</v>
      </c>
      <c r="C18580" s="5" t="s">
        <v>28</v>
      </c>
      <c r="D18580" s="5" t="s">
        <v>29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29</v>
      </c>
      <c r="T18580" s="5" t="s">
        <v>28</v>
      </c>
      <c r="U18580" s="5" t="s">
        <v>28</v>
      </c>
      <c r="V18580" s="5"/>
    </row>
    <row r="18581" spans="1:22" x14ac:dyDescent="0.25">
      <c r="A18581" s="5">
        <f>18574</f>
      </c>
      <c r="B18581" s="5" t="s">
        <v>18602</v>
      </c>
      <c r="C18581" s="5" t="s">
        <v>28</v>
      </c>
      <c r="D18581" s="5" t="s">
        <v>29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29</v>
      </c>
      <c r="T18581" s="5" t="s">
        <v>28</v>
      </c>
      <c r="U18581" s="5" t="s">
        <v>28</v>
      </c>
      <c r="V18581" s="5"/>
    </row>
    <row r="18582" spans="1:22" x14ac:dyDescent="0.25">
      <c r="A18582" s="5">
        <f>18575</f>
      </c>
      <c r="B18582" s="5" t="s">
        <v>18603</v>
      </c>
      <c r="C18582" s="5" t="s">
        <v>28</v>
      </c>
      <c r="D18582" s="5" t="s">
        <v>29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29</v>
      </c>
      <c r="T18582" s="5" t="s">
        <v>28</v>
      </c>
      <c r="U18582" s="5" t="s">
        <v>28</v>
      </c>
      <c r="V18582" s="5"/>
    </row>
    <row r="18583" spans="1:22" x14ac:dyDescent="0.25">
      <c r="A18583" s="5">
        <f>18576</f>
      </c>
      <c r="B18583" s="5" t="s">
        <v>18604</v>
      </c>
      <c r="C18583" s="5" t="s">
        <v>28</v>
      </c>
      <c r="D18583" s="5" t="s">
        <v>29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29</v>
      </c>
      <c r="T18583" s="5" t="s">
        <v>28</v>
      </c>
      <c r="U18583" s="5" t="s">
        <v>28</v>
      </c>
      <c r="V18583" s="5"/>
    </row>
    <row r="18584" spans="1:22" x14ac:dyDescent="0.25">
      <c r="A18584" s="5">
        <f>18577</f>
      </c>
      <c r="B18584" s="5" t="s">
        <v>18605</v>
      </c>
      <c r="C18584" s="5" t="s">
        <v>28</v>
      </c>
      <c r="D18584" s="5" t="s">
        <v>29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29</v>
      </c>
      <c r="T18584" s="5" t="s">
        <v>28</v>
      </c>
      <c r="U18584" s="5" t="s">
        <v>28</v>
      </c>
      <c r="V18584" s="5"/>
    </row>
    <row r="18585" spans="1:22" x14ac:dyDescent="0.25">
      <c r="A18585" s="5">
        <f>18578</f>
      </c>
      <c r="B18585" s="5" t="s">
        <v>18606</v>
      </c>
      <c r="C18585" s="5" t="s">
        <v>28</v>
      </c>
      <c r="D18585" s="5" t="s">
        <v>29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29</v>
      </c>
      <c r="T18585" s="5" t="s">
        <v>28</v>
      </c>
      <c r="U18585" s="5" t="s">
        <v>28</v>
      </c>
      <c r="V18585" s="5"/>
    </row>
    <row r="18586" spans="1:22" x14ac:dyDescent="0.25">
      <c r="A18586" s="5">
        <f>18579</f>
      </c>
      <c r="B18586" s="5" t="s">
        <v>18607</v>
      </c>
      <c r="C18586" s="5" t="s">
        <v>28</v>
      </c>
      <c r="D18586" s="5" t="s">
        <v>29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29</v>
      </c>
      <c r="T18586" s="5" t="s">
        <v>28</v>
      </c>
      <c r="U18586" s="5" t="s">
        <v>28</v>
      </c>
      <c r="V18586" s="5"/>
    </row>
    <row r="18587" spans="1:22" x14ac:dyDescent="0.25">
      <c r="A18587" s="5">
        <f>18580</f>
      </c>
      <c r="B18587" s="5" t="s">
        <v>18608</v>
      </c>
      <c r="C18587" s="5" t="s">
        <v>28</v>
      </c>
      <c r="D18587" s="5" t="s">
        <v>29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29</v>
      </c>
      <c r="T18587" s="5" t="s">
        <v>28</v>
      </c>
      <c r="U18587" s="5" t="s">
        <v>28</v>
      </c>
      <c r="V18587" s="5"/>
    </row>
    <row r="18588" spans="1:22" x14ac:dyDescent="0.25">
      <c r="A18588" s="5">
        <f>18581</f>
      </c>
      <c r="B18588" s="5" t="s">
        <v>18609</v>
      </c>
      <c r="C18588" s="5" t="s">
        <v>28</v>
      </c>
      <c r="D18588" s="5" t="s">
        <v>29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29</v>
      </c>
      <c r="T18588" s="5" t="s">
        <v>28</v>
      </c>
      <c r="U18588" s="5" t="s">
        <v>28</v>
      </c>
      <c r="V18588" s="5"/>
    </row>
    <row r="18589" spans="1:22" x14ac:dyDescent="0.25">
      <c r="A18589" s="5">
        <f>18582</f>
      </c>
      <c r="B18589" s="5" t="s">
        <v>18610</v>
      </c>
      <c r="C18589" s="5" t="s">
        <v>28</v>
      </c>
      <c r="D18589" s="5" t="s">
        <v>29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29</v>
      </c>
      <c r="T18589" s="5" t="s">
        <v>28</v>
      </c>
      <c r="U18589" s="5" t="s">
        <v>28</v>
      </c>
      <c r="V18589" s="5"/>
    </row>
    <row r="18590" spans="1:22" x14ac:dyDescent="0.25">
      <c r="A18590" s="5">
        <f>18583</f>
      </c>
      <c r="B18590" s="5" t="s">
        <v>18611</v>
      </c>
      <c r="C18590" s="5" t="s">
        <v>28</v>
      </c>
      <c r="D18590" s="5" t="s">
        <v>29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29</v>
      </c>
      <c r="T18590" s="5" t="s">
        <v>28</v>
      </c>
      <c r="U18590" s="5" t="s">
        <v>28</v>
      </c>
      <c r="V18590" s="5"/>
    </row>
    <row r="18591" spans="1:22" x14ac:dyDescent="0.25">
      <c r="A18591" s="5">
        <f>18584</f>
      </c>
      <c r="B18591" s="5" t="s">
        <v>18612</v>
      </c>
      <c r="C18591" s="5" t="s">
        <v>28</v>
      </c>
      <c r="D18591" s="5" t="s">
        <v>29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29</v>
      </c>
      <c r="T18591" s="5" t="s">
        <v>28</v>
      </c>
      <c r="U18591" s="5" t="s">
        <v>28</v>
      </c>
      <c r="V18591" s="5"/>
    </row>
    <row r="18592" spans="1:22" x14ac:dyDescent="0.25">
      <c r="A18592" s="5">
        <f>18585</f>
      </c>
      <c r="B18592" s="5" t="s">
        <v>18613</v>
      </c>
      <c r="C18592" s="5" t="s">
        <v>28</v>
      </c>
      <c r="D18592" s="5" t="s">
        <v>29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29</v>
      </c>
      <c r="T18592" s="5" t="s">
        <v>28</v>
      </c>
      <c r="U18592" s="5" t="s">
        <v>28</v>
      </c>
      <c r="V18592" s="5"/>
    </row>
    <row r="18593" spans="1:22" x14ac:dyDescent="0.25">
      <c r="A18593" s="5">
        <f>18586</f>
      </c>
      <c r="B18593" s="5" t="s">
        <v>18614</v>
      </c>
      <c r="C18593" s="5" t="s">
        <v>28</v>
      </c>
      <c r="D18593" s="5" t="s">
        <v>29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29</v>
      </c>
      <c r="T18593" s="5" t="s">
        <v>28</v>
      </c>
      <c r="U18593" s="5" t="s">
        <v>28</v>
      </c>
      <c r="V18593" s="5"/>
    </row>
    <row r="18594" spans="1:22" x14ac:dyDescent="0.25">
      <c r="A18594" s="5">
        <f>18587</f>
      </c>
      <c r="B18594" s="5" t="s">
        <v>18615</v>
      </c>
      <c r="C18594" s="5" t="s">
        <v>28</v>
      </c>
      <c r="D18594" s="5" t="s">
        <v>29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29</v>
      </c>
      <c r="T18594" s="5" t="s">
        <v>28</v>
      </c>
      <c r="U18594" s="5" t="s">
        <v>28</v>
      </c>
      <c r="V18594" s="5"/>
    </row>
    <row r="18595" spans="1:22" x14ac:dyDescent="0.25">
      <c r="A18595" s="5">
        <f>18588</f>
      </c>
      <c r="B18595" s="5" t="s">
        <v>18616</v>
      </c>
      <c r="C18595" s="5" t="s">
        <v>28</v>
      </c>
      <c r="D18595" s="5" t="s">
        <v>29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29</v>
      </c>
      <c r="T18595" s="5" t="s">
        <v>28</v>
      </c>
      <c r="U18595" s="5" t="s">
        <v>28</v>
      </c>
      <c r="V18595" s="5"/>
    </row>
    <row r="18596" spans="1:22" x14ac:dyDescent="0.25">
      <c r="A18596" s="5">
        <f>18589</f>
      </c>
      <c r="B18596" s="5" t="s">
        <v>18617</v>
      </c>
      <c r="C18596" s="5" t="s">
        <v>28</v>
      </c>
      <c r="D18596" s="5" t="s">
        <v>29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29</v>
      </c>
      <c r="T18596" s="5" t="s">
        <v>28</v>
      </c>
      <c r="U18596" s="5" t="s">
        <v>28</v>
      </c>
      <c r="V18596" s="5"/>
    </row>
    <row r="18597" spans="1:22" x14ac:dyDescent="0.25">
      <c r="A18597" s="5">
        <f>18590</f>
      </c>
      <c r="B18597" s="5" t="s">
        <v>18618</v>
      </c>
      <c r="C18597" s="5" t="s">
        <v>28</v>
      </c>
      <c r="D18597" s="5" t="s">
        <v>29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29</v>
      </c>
      <c r="T18597" s="5" t="s">
        <v>28</v>
      </c>
      <c r="U18597" s="5" t="s">
        <v>28</v>
      </c>
      <c r="V18597" s="5"/>
    </row>
    <row r="18598" spans="1:22" x14ac:dyDescent="0.25">
      <c r="A18598" s="5">
        <f>18591</f>
      </c>
      <c r="B18598" s="5" t="s">
        <v>18619</v>
      </c>
      <c r="C18598" s="5" t="s">
        <v>28</v>
      </c>
      <c r="D18598" s="5" t="s">
        <v>29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29</v>
      </c>
      <c r="T18598" s="5" t="s">
        <v>28</v>
      </c>
      <c r="U18598" s="5" t="s">
        <v>28</v>
      </c>
      <c r="V18598" s="5"/>
    </row>
    <row r="18599" spans="1:22" x14ac:dyDescent="0.25">
      <c r="A18599" s="5">
        <f>18592</f>
      </c>
      <c r="B18599" s="5" t="s">
        <v>18620</v>
      </c>
      <c r="C18599" s="5" t="s">
        <v>28</v>
      </c>
      <c r="D18599" s="5" t="s">
        <v>29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29</v>
      </c>
      <c r="T18599" s="5" t="s">
        <v>28</v>
      </c>
      <c r="U18599" s="5" t="s">
        <v>28</v>
      </c>
      <c r="V18599" s="5"/>
    </row>
    <row r="18600" spans="1:22" x14ac:dyDescent="0.25">
      <c r="A18600" s="5">
        <f>18593</f>
      </c>
      <c r="B18600" s="5" t="s">
        <v>18621</v>
      </c>
      <c r="C18600" s="5" t="s">
        <v>28</v>
      </c>
      <c r="D18600" s="5" t="s">
        <v>29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29</v>
      </c>
      <c r="T18600" s="5" t="s">
        <v>28</v>
      </c>
      <c r="U18600" s="5" t="s">
        <v>28</v>
      </c>
      <c r="V18600" s="5"/>
    </row>
    <row r="18601" spans="1:22" x14ac:dyDescent="0.25">
      <c r="A18601" s="5">
        <f>18594</f>
      </c>
      <c r="B18601" s="5" t="s">
        <v>18622</v>
      </c>
      <c r="C18601" s="5" t="s">
        <v>28</v>
      </c>
      <c r="D18601" s="5" t="s">
        <v>29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29</v>
      </c>
      <c r="T18601" s="5" t="s">
        <v>28</v>
      </c>
      <c r="U18601" s="5" t="s">
        <v>28</v>
      </c>
      <c r="V18601" s="5"/>
    </row>
    <row r="18602" spans="1:22" x14ac:dyDescent="0.25">
      <c r="A18602" s="5">
        <f>18595</f>
      </c>
      <c r="B18602" s="5" t="s">
        <v>18623</v>
      </c>
      <c r="C18602" s="5" t="s">
        <v>28</v>
      </c>
      <c r="D18602" s="5" t="s">
        <v>29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29</v>
      </c>
      <c r="T18602" s="5" t="s">
        <v>28</v>
      </c>
      <c r="U18602" s="5" t="s">
        <v>28</v>
      </c>
      <c r="V18602" s="5"/>
    </row>
    <row r="18603" spans="1:22" x14ac:dyDescent="0.25">
      <c r="A18603" s="5">
        <f>18596</f>
      </c>
      <c r="B18603" s="5" t="s">
        <v>18624</v>
      </c>
      <c r="C18603" s="5" t="s">
        <v>28</v>
      </c>
      <c r="D18603" s="5" t="s">
        <v>29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29</v>
      </c>
      <c r="T18603" s="5" t="s">
        <v>28</v>
      </c>
      <c r="U18603" s="5" t="s">
        <v>28</v>
      </c>
      <c r="V18603" s="5"/>
    </row>
    <row r="18604" spans="1:22" x14ac:dyDescent="0.25">
      <c r="A18604" s="5">
        <f>18597</f>
      </c>
      <c r="B18604" s="5" t="s">
        <v>18625</v>
      </c>
      <c r="C18604" s="5" t="s">
        <v>28</v>
      </c>
      <c r="D18604" s="5" t="s">
        <v>29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29</v>
      </c>
      <c r="T18604" s="5" t="s">
        <v>28</v>
      </c>
      <c r="U18604" s="5" t="s">
        <v>28</v>
      </c>
      <c r="V18604" s="5"/>
    </row>
    <row r="18605" spans="1:22" x14ac:dyDescent="0.25">
      <c r="A18605" s="5">
        <f>18598</f>
      </c>
      <c r="B18605" s="5" t="s">
        <v>18626</v>
      </c>
      <c r="C18605" s="5" t="s">
        <v>28</v>
      </c>
      <c r="D18605" s="5" t="s">
        <v>29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29</v>
      </c>
      <c r="T18605" s="5" t="s">
        <v>28</v>
      </c>
      <c r="U18605" s="5" t="s">
        <v>28</v>
      </c>
      <c r="V18605" s="5"/>
    </row>
    <row r="18606" spans="1:22" x14ac:dyDescent="0.25">
      <c r="A18606" s="5">
        <f>18599</f>
      </c>
      <c r="B18606" s="5" t="s">
        <v>18627</v>
      </c>
      <c r="C18606" s="5" t="s">
        <v>28</v>
      </c>
      <c r="D18606" s="5" t="s">
        <v>29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29</v>
      </c>
      <c r="T18606" s="5" t="s">
        <v>28</v>
      </c>
      <c r="U18606" s="5" t="s">
        <v>28</v>
      </c>
      <c r="V18606" s="5"/>
    </row>
    <row r="18607" spans="1:22" x14ac:dyDescent="0.25">
      <c r="A18607" s="5">
        <f>18600</f>
      </c>
      <c r="B18607" s="5" t="s">
        <v>18628</v>
      </c>
      <c r="C18607" s="5" t="s">
        <v>28</v>
      </c>
      <c r="D18607" s="5" t="s">
        <v>29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29</v>
      </c>
      <c r="T18607" s="5" t="s">
        <v>28</v>
      </c>
      <c r="U18607" s="5" t="s">
        <v>28</v>
      </c>
      <c r="V18607" s="5"/>
    </row>
    <row r="18608" spans="1:22" x14ac:dyDescent="0.25">
      <c r="A18608" s="5">
        <f>18601</f>
      </c>
      <c r="B18608" s="5" t="s">
        <v>18629</v>
      </c>
      <c r="C18608" s="5" t="s">
        <v>28</v>
      </c>
      <c r="D18608" s="5" t="s">
        <v>29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29</v>
      </c>
      <c r="T18608" s="5" t="s">
        <v>28</v>
      </c>
      <c r="U18608" s="5" t="s">
        <v>28</v>
      </c>
      <c r="V18608" s="5"/>
    </row>
    <row r="18609" spans="1:22" x14ac:dyDescent="0.25">
      <c r="A18609" s="5">
        <f>18602</f>
      </c>
      <c r="B18609" s="5" t="s">
        <v>18630</v>
      </c>
      <c r="C18609" s="5" t="s">
        <v>28</v>
      </c>
      <c r="D18609" s="5" t="s">
        <v>29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29</v>
      </c>
      <c r="T18609" s="5" t="s">
        <v>28</v>
      </c>
      <c r="U18609" s="5" t="s">
        <v>28</v>
      </c>
      <c r="V18609" s="5"/>
    </row>
    <row r="18610" spans="1:22" x14ac:dyDescent="0.25">
      <c r="A18610" s="5">
        <f>18603</f>
      </c>
      <c r="B18610" s="5" t="s">
        <v>18631</v>
      </c>
      <c r="C18610" s="5" t="s">
        <v>29</v>
      </c>
      <c r="D18610" s="5" t="s">
        <v>28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29</v>
      </c>
      <c r="T18610" s="5" t="s">
        <v>28</v>
      </c>
      <c r="U18610" s="5" t="s">
        <v>28</v>
      </c>
      <c r="V18610" s="5"/>
    </row>
    <row r="18611" spans="1:22" x14ac:dyDescent="0.25">
      <c r="A18611" s="5">
        <f>18604</f>
      </c>
      <c r="B18611" s="5" t="s">
        <v>18632</v>
      </c>
      <c r="C18611" s="5" t="s">
        <v>29</v>
      </c>
      <c r="D18611" s="5" t="s">
        <v>28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29</v>
      </c>
      <c r="T18611" s="5" t="s">
        <v>28</v>
      </c>
      <c r="U18611" s="5" t="s">
        <v>28</v>
      </c>
      <c r="V18611" s="5"/>
    </row>
    <row r="18612" spans="1:22" x14ac:dyDescent="0.25">
      <c r="A18612" s="5">
        <f>18605</f>
      </c>
      <c r="B18612" s="5" t="s">
        <v>18633</v>
      </c>
      <c r="C18612" s="5" t="s">
        <v>29</v>
      </c>
      <c r="D18612" s="5" t="s">
        <v>28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29</v>
      </c>
      <c r="T18612" s="5" t="s">
        <v>28</v>
      </c>
      <c r="U18612" s="5" t="s">
        <v>28</v>
      </c>
      <c r="V18612" s="5"/>
    </row>
    <row r="18613" spans="1:22" x14ac:dyDescent="0.25">
      <c r="A18613" s="5">
        <f>18606</f>
      </c>
      <c r="B18613" s="5" t="s">
        <v>18634</v>
      </c>
      <c r="C18613" s="5" t="s">
        <v>29</v>
      </c>
      <c r="D18613" s="5" t="s">
        <v>28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29</v>
      </c>
      <c r="T18613" s="5" t="s">
        <v>28</v>
      </c>
      <c r="U18613" s="5" t="s">
        <v>28</v>
      </c>
      <c r="V18613" s="5"/>
    </row>
    <row r="18614" spans="1:22" x14ac:dyDescent="0.25">
      <c r="A18614" s="5">
        <f>18607</f>
      </c>
      <c r="B18614" s="5" t="s">
        <v>18635</v>
      </c>
      <c r="C18614" s="5" t="s">
        <v>29</v>
      </c>
      <c r="D18614" s="5" t="s">
        <v>28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29</v>
      </c>
      <c r="T18614" s="5" t="s">
        <v>28</v>
      </c>
      <c r="U18614" s="5" t="s">
        <v>28</v>
      </c>
      <c r="V18614" s="5"/>
    </row>
    <row r="18615" spans="1:22" x14ac:dyDescent="0.25">
      <c r="A18615" s="5">
        <f>18608</f>
      </c>
      <c r="B18615" s="5" t="s">
        <v>18636</v>
      </c>
      <c r="C18615" s="5" t="s">
        <v>29</v>
      </c>
      <c r="D18615" s="5" t="s">
        <v>28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29</v>
      </c>
      <c r="T18615" s="5" t="s">
        <v>28</v>
      </c>
      <c r="U18615" s="5" t="s">
        <v>28</v>
      </c>
      <c r="V18615" s="5"/>
    </row>
    <row r="18616" spans="1:22" x14ac:dyDescent="0.25">
      <c r="A18616" s="5">
        <f>18609</f>
      </c>
      <c r="B18616" s="5" t="s">
        <v>18637</v>
      </c>
      <c r="C18616" s="5" t="s">
        <v>29</v>
      </c>
      <c r="D18616" s="5" t="s">
        <v>28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29</v>
      </c>
      <c r="T18616" s="5" t="s">
        <v>28</v>
      </c>
      <c r="U18616" s="5" t="s">
        <v>28</v>
      </c>
      <c r="V18616" s="5"/>
    </row>
    <row r="18617" spans="1:22" x14ac:dyDescent="0.25">
      <c r="A18617" s="5">
        <f>18610</f>
      </c>
      <c r="B18617" s="5" t="s">
        <v>18638</v>
      </c>
      <c r="C18617" s="5" t="s">
        <v>29</v>
      </c>
      <c r="D18617" s="5" t="s">
        <v>28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29</v>
      </c>
      <c r="T18617" s="5" t="s">
        <v>28</v>
      </c>
      <c r="U18617" s="5" t="s">
        <v>28</v>
      </c>
      <c r="V18617" s="5"/>
    </row>
    <row r="18618" spans="1:22" x14ac:dyDescent="0.25">
      <c r="A18618" s="5">
        <f>18611</f>
      </c>
      <c r="B18618" s="5" t="s">
        <v>18639</v>
      </c>
      <c r="C18618" s="5" t="s">
        <v>29</v>
      </c>
      <c r="D18618" s="5" t="s">
        <v>28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29</v>
      </c>
      <c r="T18618" s="5" t="s">
        <v>28</v>
      </c>
      <c r="U18618" s="5" t="s">
        <v>28</v>
      </c>
      <c r="V18618" s="5"/>
    </row>
    <row r="18619" spans="1:22" x14ac:dyDescent="0.25">
      <c r="A18619" s="5">
        <f>18612</f>
      </c>
      <c r="B18619" s="5" t="s">
        <v>18640</v>
      </c>
      <c r="C18619" s="5" t="s">
        <v>29</v>
      </c>
      <c r="D18619" s="5" t="s">
        <v>28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29</v>
      </c>
      <c r="T18619" s="5" t="s">
        <v>28</v>
      </c>
      <c r="U18619" s="5" t="s">
        <v>28</v>
      </c>
      <c r="V18619" s="5"/>
    </row>
    <row r="18620" spans="1:22" x14ac:dyDescent="0.25">
      <c r="A18620" s="5">
        <f>18613</f>
      </c>
      <c r="B18620" s="5" t="s">
        <v>18641</v>
      </c>
      <c r="C18620" s="5" t="s">
        <v>29</v>
      </c>
      <c r="D18620" s="5" t="s">
        <v>28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29</v>
      </c>
      <c r="T18620" s="5" t="s">
        <v>28</v>
      </c>
      <c r="U18620" s="5" t="s">
        <v>28</v>
      </c>
      <c r="V18620" s="5"/>
    </row>
    <row r="18621" spans="1:22" x14ac:dyDescent="0.25">
      <c r="A18621" s="5">
        <f>18614</f>
      </c>
      <c r="B18621" s="5" t="s">
        <v>18642</v>
      </c>
      <c r="C18621" s="5" t="s">
        <v>29</v>
      </c>
      <c r="D18621" s="5" t="s">
        <v>28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29</v>
      </c>
      <c r="T18621" s="5" t="s">
        <v>28</v>
      </c>
      <c r="U18621" s="5" t="s">
        <v>28</v>
      </c>
      <c r="V18621" s="5"/>
    </row>
    <row r="18622" spans="1:22" x14ac:dyDescent="0.25">
      <c r="A18622" s="5">
        <f>18615</f>
      </c>
      <c r="B18622" s="5" t="s">
        <v>18643</v>
      </c>
      <c r="C18622" s="5" t="s">
        <v>29</v>
      </c>
      <c r="D18622" s="5" t="s">
        <v>28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29</v>
      </c>
      <c r="T18622" s="5" t="s">
        <v>28</v>
      </c>
      <c r="U18622" s="5" t="s">
        <v>28</v>
      </c>
      <c r="V18622" s="5"/>
    </row>
    <row r="18623" spans="1:22" x14ac:dyDescent="0.25">
      <c r="A18623" s="5">
        <f>18616</f>
      </c>
      <c r="B18623" s="5" t="s">
        <v>18644</v>
      </c>
      <c r="C18623" s="5" t="s">
        <v>29</v>
      </c>
      <c r="D18623" s="5" t="s">
        <v>28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29</v>
      </c>
      <c r="T18623" s="5" t="s">
        <v>28</v>
      </c>
      <c r="U18623" s="5" t="s">
        <v>28</v>
      </c>
      <c r="V18623" s="5"/>
    </row>
    <row r="18624" spans="1:22" x14ac:dyDescent="0.25">
      <c r="A18624" s="5">
        <f>18617</f>
      </c>
      <c r="B18624" s="5" t="s">
        <v>18645</v>
      </c>
      <c r="C18624" s="5" t="s">
        <v>29</v>
      </c>
      <c r="D18624" s="5" t="s">
        <v>28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29</v>
      </c>
      <c r="T18624" s="5" t="s">
        <v>28</v>
      </c>
      <c r="U18624" s="5" t="s">
        <v>28</v>
      </c>
      <c r="V18624" s="5"/>
    </row>
    <row r="18625" spans="1:22" x14ac:dyDescent="0.25">
      <c r="A18625" s="5">
        <f>18618</f>
      </c>
      <c r="B18625" s="5" t="s">
        <v>18646</v>
      </c>
      <c r="C18625" s="5" t="s">
        <v>29</v>
      </c>
      <c r="D18625" s="5" t="s">
        <v>28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29</v>
      </c>
      <c r="T18625" s="5" t="s">
        <v>28</v>
      </c>
      <c r="U18625" s="5" t="s">
        <v>28</v>
      </c>
      <c r="V18625" s="5"/>
    </row>
    <row r="18626" spans="1:22" x14ac:dyDescent="0.25">
      <c r="A18626" s="5">
        <f>18619</f>
      </c>
      <c r="B18626" s="5" t="s">
        <v>18647</v>
      </c>
      <c r="C18626" s="5" t="s">
        <v>29</v>
      </c>
      <c r="D18626" s="5" t="s">
        <v>28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29</v>
      </c>
      <c r="T18626" s="5" t="s">
        <v>28</v>
      </c>
      <c r="U18626" s="5" t="s">
        <v>28</v>
      </c>
      <c r="V18626" s="5"/>
    </row>
    <row r="18627" spans="1:22" x14ac:dyDescent="0.25">
      <c r="A18627" s="5">
        <f>18620</f>
      </c>
      <c r="B18627" s="5" t="s">
        <v>18648</v>
      </c>
      <c r="C18627" s="5" t="s">
        <v>29</v>
      </c>
      <c r="D18627" s="5" t="s">
        <v>28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29</v>
      </c>
      <c r="T18627" s="5" t="s">
        <v>28</v>
      </c>
      <c r="U18627" s="5" t="s">
        <v>28</v>
      </c>
      <c r="V18627" s="5"/>
    </row>
    <row r="18628" spans="1:22" x14ac:dyDescent="0.25">
      <c r="A18628" s="5">
        <f>18621</f>
      </c>
      <c r="B18628" s="5" t="s">
        <v>18649</v>
      </c>
      <c r="C18628" s="5" t="s">
        <v>29</v>
      </c>
      <c r="D18628" s="5" t="s">
        <v>28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29</v>
      </c>
      <c r="T18628" s="5" t="s">
        <v>28</v>
      </c>
      <c r="U18628" s="5" t="s">
        <v>28</v>
      </c>
      <c r="V18628" s="5"/>
    </row>
    <row r="18629" spans="1:22" x14ac:dyDescent="0.25">
      <c r="A18629" s="5">
        <f>18622</f>
      </c>
      <c r="B18629" s="5" t="s">
        <v>18650</v>
      </c>
      <c r="C18629" s="5" t="s">
        <v>29</v>
      </c>
      <c r="D18629" s="5" t="s">
        <v>28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29</v>
      </c>
      <c r="T18629" s="5" t="s">
        <v>28</v>
      </c>
      <c r="U18629" s="5" t="s">
        <v>28</v>
      </c>
      <c r="V18629" s="5"/>
    </row>
    <row r="18630" spans="1:22" x14ac:dyDescent="0.25">
      <c r="A18630" s="5">
        <f>18623</f>
      </c>
      <c r="B18630" s="5" t="s">
        <v>18651</v>
      </c>
      <c r="C18630" s="5" t="s">
        <v>29</v>
      </c>
      <c r="D18630" s="5" t="s">
        <v>28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29</v>
      </c>
      <c r="T18630" s="5" t="s">
        <v>28</v>
      </c>
      <c r="U18630" s="5" t="s">
        <v>28</v>
      </c>
      <c r="V18630" s="5"/>
    </row>
    <row r="18631" spans="1:22" x14ac:dyDescent="0.25">
      <c r="A18631" s="5">
        <f>18624</f>
      </c>
      <c r="B18631" s="5" t="s">
        <v>18652</v>
      </c>
      <c r="C18631" s="5" t="s">
        <v>29</v>
      </c>
      <c r="D18631" s="5" t="s">
        <v>28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29</v>
      </c>
      <c r="T18631" s="5" t="s">
        <v>28</v>
      </c>
      <c r="U18631" s="5" t="s">
        <v>28</v>
      </c>
      <c r="V18631" s="5"/>
    </row>
    <row r="18632" spans="1:22" x14ac:dyDescent="0.25">
      <c r="A18632" s="5">
        <f>18625</f>
      </c>
      <c r="B18632" s="5" t="s">
        <v>18653</v>
      </c>
      <c r="C18632" s="5" t="s">
        <v>29</v>
      </c>
      <c r="D18632" s="5" t="s">
        <v>28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29</v>
      </c>
      <c r="T18632" s="5" t="s">
        <v>28</v>
      </c>
      <c r="U18632" s="5" t="s">
        <v>28</v>
      </c>
      <c r="V18632" s="5"/>
    </row>
    <row r="18633" spans="1:22" x14ac:dyDescent="0.25">
      <c r="A18633" s="5">
        <f>18626</f>
      </c>
      <c r="B18633" s="5" t="s">
        <v>18654</v>
      </c>
      <c r="C18633" s="5" t="s">
        <v>29</v>
      </c>
      <c r="D18633" s="5" t="s">
        <v>28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29</v>
      </c>
      <c r="T18633" s="5" t="s">
        <v>28</v>
      </c>
      <c r="U18633" s="5" t="s">
        <v>28</v>
      </c>
      <c r="V18633" s="5"/>
    </row>
    <row r="18634" spans="1:22" x14ac:dyDescent="0.25">
      <c r="A18634" s="5">
        <f>18627</f>
      </c>
      <c r="B18634" s="5" t="s">
        <v>18655</v>
      </c>
      <c r="C18634" s="5" t="s">
        <v>29</v>
      </c>
      <c r="D18634" s="5" t="s">
        <v>28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29</v>
      </c>
      <c r="T18634" s="5" t="s">
        <v>28</v>
      </c>
      <c r="U18634" s="5" t="s">
        <v>28</v>
      </c>
      <c r="V18634" s="5"/>
    </row>
    <row r="18635" spans="1:22" x14ac:dyDescent="0.25">
      <c r="A18635" s="5">
        <f>18628</f>
      </c>
      <c r="B18635" s="5" t="s">
        <v>18656</v>
      </c>
      <c r="C18635" s="5" t="s">
        <v>29</v>
      </c>
      <c r="D18635" s="5" t="s">
        <v>28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29</v>
      </c>
      <c r="T18635" s="5" t="s">
        <v>28</v>
      </c>
      <c r="U18635" s="5" t="s">
        <v>28</v>
      </c>
      <c r="V18635" s="5"/>
    </row>
    <row r="18636" spans="1:22" x14ac:dyDescent="0.25">
      <c r="A18636" s="5">
        <f>18629</f>
      </c>
      <c r="B18636" s="5" t="s">
        <v>18657</v>
      </c>
      <c r="C18636" s="5" t="s">
        <v>29</v>
      </c>
      <c r="D18636" s="5" t="s">
        <v>28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29</v>
      </c>
      <c r="T18636" s="5" t="s">
        <v>28</v>
      </c>
      <c r="U18636" s="5" t="s">
        <v>28</v>
      </c>
      <c r="V18636" s="5"/>
    </row>
    <row r="18637" spans="1:22" x14ac:dyDescent="0.25">
      <c r="A18637" s="5">
        <f>18630</f>
      </c>
      <c r="B18637" s="5" t="s">
        <v>18658</v>
      </c>
      <c r="C18637" s="5" t="s">
        <v>29</v>
      </c>
      <c r="D18637" s="5" t="s">
        <v>28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29</v>
      </c>
      <c r="T18637" s="5" t="s">
        <v>28</v>
      </c>
      <c r="U18637" s="5" t="s">
        <v>28</v>
      </c>
      <c r="V18637" s="5"/>
    </row>
    <row r="18638" spans="1:22" x14ac:dyDescent="0.25">
      <c r="A18638" s="5">
        <f>18631</f>
      </c>
      <c r="B18638" s="5" t="s">
        <v>18659</v>
      </c>
      <c r="C18638" s="5" t="s">
        <v>29</v>
      </c>
      <c r="D18638" s="5" t="s">
        <v>28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29</v>
      </c>
      <c r="T18638" s="5" t="s">
        <v>28</v>
      </c>
      <c r="U18638" s="5" t="s">
        <v>28</v>
      </c>
      <c r="V18638" s="5"/>
    </row>
    <row r="18639" spans="1:22" x14ac:dyDescent="0.25">
      <c r="A18639" s="5">
        <f>18632</f>
      </c>
      <c r="B18639" s="5" t="s">
        <v>18660</v>
      </c>
      <c r="C18639" s="5" t="s">
        <v>29</v>
      </c>
      <c r="D18639" s="5" t="s">
        <v>28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29</v>
      </c>
      <c r="T18639" s="5" t="s">
        <v>28</v>
      </c>
      <c r="U18639" s="5" t="s">
        <v>28</v>
      </c>
      <c r="V18639" s="5"/>
    </row>
    <row r="18640" spans="1:22" x14ac:dyDescent="0.25">
      <c r="A18640" s="5">
        <f>18633</f>
      </c>
      <c r="B18640" s="5" t="s">
        <v>18661</v>
      </c>
      <c r="C18640" s="5" t="s">
        <v>29</v>
      </c>
      <c r="D18640" s="5" t="s">
        <v>28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29</v>
      </c>
      <c r="T18640" s="5" t="s">
        <v>28</v>
      </c>
      <c r="U18640" s="5" t="s">
        <v>28</v>
      </c>
      <c r="V18640" s="5"/>
    </row>
    <row r="18641" spans="1:22" x14ac:dyDescent="0.25">
      <c r="A18641" s="5">
        <f>18634</f>
      </c>
      <c r="B18641" s="5" t="s">
        <v>18662</v>
      </c>
      <c r="C18641" s="5" t="s">
        <v>29</v>
      </c>
      <c r="D18641" s="5" t="s">
        <v>28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29</v>
      </c>
      <c r="T18641" s="5" t="s">
        <v>28</v>
      </c>
      <c r="U18641" s="5" t="s">
        <v>28</v>
      </c>
      <c r="V18641" s="5"/>
    </row>
    <row r="18642" spans="1:22" x14ac:dyDescent="0.25">
      <c r="A18642" s="5">
        <f>18635</f>
      </c>
      <c r="B18642" s="5" t="s">
        <v>18663</v>
      </c>
      <c r="C18642" s="5" t="s">
        <v>29</v>
      </c>
      <c r="D18642" s="5" t="s">
        <v>28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29</v>
      </c>
      <c r="T18642" s="5" t="s">
        <v>28</v>
      </c>
      <c r="U18642" s="5" t="s">
        <v>28</v>
      </c>
      <c r="V18642" s="5"/>
    </row>
    <row r="18643" spans="1:22" x14ac:dyDescent="0.25">
      <c r="A18643" s="5">
        <f>18636</f>
      </c>
      <c r="B18643" s="5" t="s">
        <v>18664</v>
      </c>
      <c r="C18643" s="5" t="s">
        <v>29</v>
      </c>
      <c r="D18643" s="5" t="s">
        <v>28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29</v>
      </c>
      <c r="T18643" s="5" t="s">
        <v>28</v>
      </c>
      <c r="U18643" s="5" t="s">
        <v>28</v>
      </c>
      <c r="V18643" s="5"/>
    </row>
    <row r="18644" spans="1:22" x14ac:dyDescent="0.25">
      <c r="A18644" s="5">
        <f>18637</f>
      </c>
      <c r="B18644" s="5" t="s">
        <v>18665</v>
      </c>
      <c r="C18644" s="5" t="s">
        <v>29</v>
      </c>
      <c r="D18644" s="5" t="s">
        <v>28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29</v>
      </c>
      <c r="T18644" s="5" t="s">
        <v>28</v>
      </c>
      <c r="U18644" s="5" t="s">
        <v>28</v>
      </c>
      <c r="V18644" s="5"/>
    </row>
    <row r="18645" spans="1:22" x14ac:dyDescent="0.25">
      <c r="A18645" s="5">
        <f>18638</f>
      </c>
      <c r="B18645" s="5" t="s">
        <v>18666</v>
      </c>
      <c r="C18645" s="5" t="s">
        <v>29</v>
      </c>
      <c r="D18645" s="5" t="s">
        <v>28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29</v>
      </c>
      <c r="T18645" s="5" t="s">
        <v>28</v>
      </c>
      <c r="U18645" s="5" t="s">
        <v>28</v>
      </c>
      <c r="V18645" s="5"/>
    </row>
    <row r="18646" spans="1:22" x14ac:dyDescent="0.25">
      <c r="A18646" s="5">
        <f>18639</f>
      </c>
      <c r="B18646" s="5" t="s">
        <v>18667</v>
      </c>
      <c r="C18646" s="5" t="s">
        <v>29</v>
      </c>
      <c r="D18646" s="5" t="s">
        <v>28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29</v>
      </c>
      <c r="T18646" s="5" t="s">
        <v>28</v>
      </c>
      <c r="U18646" s="5" t="s">
        <v>28</v>
      </c>
      <c r="V18646" s="5"/>
    </row>
    <row r="18647" spans="1:22" x14ac:dyDescent="0.25">
      <c r="A18647" s="5">
        <f>18640</f>
      </c>
      <c r="B18647" s="5" t="s">
        <v>18668</v>
      </c>
      <c r="C18647" s="5" t="s">
        <v>29</v>
      </c>
      <c r="D18647" s="5" t="s">
        <v>28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29</v>
      </c>
      <c r="T18647" s="5" t="s">
        <v>28</v>
      </c>
      <c r="U18647" s="5" t="s">
        <v>28</v>
      </c>
      <c r="V18647" s="5"/>
    </row>
    <row r="18648" spans="1:22" x14ac:dyDescent="0.25">
      <c r="A18648" s="5">
        <f>18641</f>
      </c>
      <c r="B18648" s="5" t="s">
        <v>18669</v>
      </c>
      <c r="C18648" s="5" t="s">
        <v>29</v>
      </c>
      <c r="D18648" s="5" t="s">
        <v>28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29</v>
      </c>
      <c r="T18648" s="5" t="s">
        <v>28</v>
      </c>
      <c r="U18648" s="5" t="s">
        <v>28</v>
      </c>
      <c r="V18648" s="5"/>
    </row>
    <row r="18649" spans="1:22" x14ac:dyDescent="0.25">
      <c r="A18649" s="5">
        <f>18642</f>
      </c>
      <c r="B18649" s="5" t="s">
        <v>18670</v>
      </c>
      <c r="C18649" s="5" t="s">
        <v>29</v>
      </c>
      <c r="D18649" s="5" t="s">
        <v>28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29</v>
      </c>
      <c r="T18649" s="5" t="s">
        <v>28</v>
      </c>
      <c r="U18649" s="5" t="s">
        <v>28</v>
      </c>
      <c r="V18649" s="5"/>
    </row>
    <row r="18650" spans="1:22" x14ac:dyDescent="0.25">
      <c r="A18650" s="5">
        <f>18643</f>
      </c>
      <c r="B18650" s="5" t="s">
        <v>18671</v>
      </c>
      <c r="C18650" s="5" t="s">
        <v>29</v>
      </c>
      <c r="D18650" s="5" t="s">
        <v>28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29</v>
      </c>
      <c r="T18650" s="5" t="s">
        <v>28</v>
      </c>
      <c r="U18650" s="5" t="s">
        <v>28</v>
      </c>
      <c r="V18650" s="5"/>
    </row>
    <row r="18651" spans="1:22" x14ac:dyDescent="0.25">
      <c r="A18651" s="5">
        <f>18644</f>
      </c>
      <c r="B18651" s="5" t="s">
        <v>18672</v>
      </c>
      <c r="C18651" s="5" t="s">
        <v>29</v>
      </c>
      <c r="D18651" s="5" t="s">
        <v>28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29</v>
      </c>
      <c r="T18651" s="5" t="s">
        <v>28</v>
      </c>
      <c r="U18651" s="5" t="s">
        <v>28</v>
      </c>
      <c r="V18651" s="5"/>
    </row>
    <row r="18652" spans="1:22" x14ac:dyDescent="0.25">
      <c r="A18652" s="5">
        <f>18645</f>
      </c>
      <c r="B18652" s="5" t="s">
        <v>18673</v>
      </c>
      <c r="C18652" s="5" t="s">
        <v>29</v>
      </c>
      <c r="D18652" s="5" t="s">
        <v>28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29</v>
      </c>
      <c r="T18652" s="5" t="s">
        <v>28</v>
      </c>
      <c r="U18652" s="5" t="s">
        <v>28</v>
      </c>
      <c r="V18652" s="5"/>
    </row>
    <row r="18653" spans="1:22" x14ac:dyDescent="0.25">
      <c r="A18653" s="5">
        <f>18646</f>
      </c>
      <c r="B18653" s="5" t="s">
        <v>18674</v>
      </c>
      <c r="C18653" s="5" t="s">
        <v>29</v>
      </c>
      <c r="D18653" s="5" t="s">
        <v>28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29</v>
      </c>
      <c r="T18653" s="5" t="s">
        <v>28</v>
      </c>
      <c r="U18653" s="5" t="s">
        <v>28</v>
      </c>
      <c r="V18653" s="5"/>
    </row>
    <row r="18654" spans="1:22" x14ac:dyDescent="0.25">
      <c r="A18654" s="5">
        <f>18647</f>
      </c>
      <c r="B18654" s="5" t="s">
        <v>18675</v>
      </c>
      <c r="C18654" s="5" t="s">
        <v>29</v>
      </c>
      <c r="D18654" s="5" t="s">
        <v>28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29</v>
      </c>
      <c r="T18654" s="5" t="s">
        <v>28</v>
      </c>
      <c r="U18654" s="5" t="s">
        <v>28</v>
      </c>
      <c r="V18654" s="5"/>
    </row>
    <row r="18655" spans="1:22" x14ac:dyDescent="0.25">
      <c r="A18655" s="5">
        <f>18648</f>
      </c>
      <c r="B18655" s="5" t="s">
        <v>18676</v>
      </c>
      <c r="C18655" s="5" t="s">
        <v>29</v>
      </c>
      <c r="D18655" s="5" t="s">
        <v>28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29</v>
      </c>
      <c r="T18655" s="5" t="s">
        <v>28</v>
      </c>
      <c r="U18655" s="5" t="s">
        <v>28</v>
      </c>
      <c r="V18655" s="5"/>
    </row>
    <row r="18656" spans="1:22" x14ac:dyDescent="0.25">
      <c r="A18656" s="5">
        <f>18649</f>
      </c>
      <c r="B18656" s="5" t="s">
        <v>18677</v>
      </c>
      <c r="C18656" s="5" t="s">
        <v>29</v>
      </c>
      <c r="D18656" s="5" t="s">
        <v>28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29</v>
      </c>
      <c r="T18656" s="5" t="s">
        <v>28</v>
      </c>
      <c r="U18656" s="5" t="s">
        <v>28</v>
      </c>
      <c r="V18656" s="5"/>
    </row>
    <row r="18657" spans="1:22" x14ac:dyDescent="0.25">
      <c r="A18657" s="5">
        <f>18650</f>
      </c>
      <c r="B18657" s="5" t="s">
        <v>18678</v>
      </c>
      <c r="C18657" s="5" t="s">
        <v>29</v>
      </c>
      <c r="D18657" s="5" t="s">
        <v>28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29</v>
      </c>
      <c r="T18657" s="5" t="s">
        <v>28</v>
      </c>
      <c r="U18657" s="5" t="s">
        <v>28</v>
      </c>
      <c r="V18657" s="5"/>
    </row>
    <row r="18658" spans="1:22" x14ac:dyDescent="0.25">
      <c r="A18658" s="5">
        <f>18651</f>
      </c>
      <c r="B18658" s="5" t="s">
        <v>18679</v>
      </c>
      <c r="C18658" s="5" t="s">
        <v>29</v>
      </c>
      <c r="D18658" s="5" t="s">
        <v>28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29</v>
      </c>
      <c r="T18658" s="5" t="s">
        <v>28</v>
      </c>
      <c r="U18658" s="5" t="s">
        <v>28</v>
      </c>
      <c r="V18658" s="5"/>
    </row>
    <row r="18659" spans="1:22" x14ac:dyDescent="0.25">
      <c r="A18659" s="5">
        <f>18652</f>
      </c>
      <c r="B18659" s="5" t="s">
        <v>18680</v>
      </c>
      <c r="C18659" s="5" t="s">
        <v>29</v>
      </c>
      <c r="D18659" s="5" t="s">
        <v>28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29</v>
      </c>
      <c r="T18659" s="5" t="s">
        <v>28</v>
      </c>
      <c r="U18659" s="5" t="s">
        <v>28</v>
      </c>
      <c r="V18659" s="5"/>
    </row>
    <row r="18660" spans="1:22" x14ac:dyDescent="0.25">
      <c r="A18660" s="5">
        <f>18653</f>
      </c>
      <c r="B18660" s="5" t="s">
        <v>18681</v>
      </c>
      <c r="C18660" s="5" t="s">
        <v>29</v>
      </c>
      <c r="D18660" s="5" t="s">
        <v>28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29</v>
      </c>
      <c r="T18660" s="5" t="s">
        <v>28</v>
      </c>
      <c r="U18660" s="5" t="s">
        <v>28</v>
      </c>
      <c r="V18660" s="5"/>
    </row>
    <row r="18661" spans="1:22" x14ac:dyDescent="0.25">
      <c r="A18661" s="5">
        <f>18654</f>
      </c>
      <c r="B18661" s="5" t="s">
        <v>18682</v>
      </c>
      <c r="C18661" s="5" t="s">
        <v>29</v>
      </c>
      <c r="D18661" s="5" t="s">
        <v>28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29</v>
      </c>
      <c r="T18661" s="5" t="s">
        <v>28</v>
      </c>
      <c r="U18661" s="5" t="s">
        <v>28</v>
      </c>
      <c r="V18661" s="5"/>
    </row>
    <row r="18662" spans="1:22" x14ac:dyDescent="0.25">
      <c r="A18662" s="5">
        <f>18655</f>
      </c>
      <c r="B18662" s="5" t="s">
        <v>18683</v>
      </c>
      <c r="C18662" s="5" t="s">
        <v>29</v>
      </c>
      <c r="D18662" s="5" t="s">
        <v>28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29</v>
      </c>
      <c r="T18662" s="5" t="s">
        <v>28</v>
      </c>
      <c r="U18662" s="5" t="s">
        <v>28</v>
      </c>
      <c r="V18662" s="5"/>
    </row>
    <row r="18663" spans="1:22" x14ac:dyDescent="0.25">
      <c r="A18663" s="5">
        <f>18656</f>
      </c>
      <c r="B18663" s="5" t="s">
        <v>18684</v>
      </c>
      <c r="C18663" s="5" t="s">
        <v>29</v>
      </c>
      <c r="D18663" s="5" t="s">
        <v>28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29</v>
      </c>
      <c r="T18663" s="5" t="s">
        <v>28</v>
      </c>
      <c r="U18663" s="5" t="s">
        <v>28</v>
      </c>
      <c r="V18663" s="5"/>
    </row>
    <row r="18664" spans="1:22" x14ac:dyDescent="0.25">
      <c r="A18664" s="5">
        <f>18657</f>
      </c>
      <c r="B18664" s="5" t="s">
        <v>18685</v>
      </c>
      <c r="C18664" s="5" t="s">
        <v>29</v>
      </c>
      <c r="D18664" s="5" t="s">
        <v>28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29</v>
      </c>
      <c r="T18664" s="5" t="s">
        <v>28</v>
      </c>
      <c r="U18664" s="5" t="s">
        <v>28</v>
      </c>
      <c r="V18664" s="5"/>
    </row>
    <row r="18665" spans="1:22" x14ac:dyDescent="0.25">
      <c r="A18665" s="5">
        <f>18658</f>
      </c>
      <c r="B18665" s="5" t="s">
        <v>18686</v>
      </c>
      <c r="C18665" s="5" t="s">
        <v>29</v>
      </c>
      <c r="D18665" s="5" t="s">
        <v>28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29</v>
      </c>
      <c r="T18665" s="5" t="s">
        <v>28</v>
      </c>
      <c r="U18665" s="5" t="s">
        <v>28</v>
      </c>
      <c r="V18665" s="5"/>
    </row>
    <row r="18666" spans="1:22" x14ac:dyDescent="0.25">
      <c r="A18666" s="5">
        <f>18659</f>
      </c>
      <c r="B18666" s="5" t="s">
        <v>18687</v>
      </c>
      <c r="C18666" s="5" t="s">
        <v>29</v>
      </c>
      <c r="D18666" s="5" t="s">
        <v>28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29</v>
      </c>
      <c r="T18666" s="5" t="s">
        <v>28</v>
      </c>
      <c r="U18666" s="5" t="s">
        <v>28</v>
      </c>
      <c r="V18666" s="5"/>
    </row>
    <row r="18667" spans="1:22" x14ac:dyDescent="0.25">
      <c r="A18667" s="5">
        <f>18660</f>
      </c>
      <c r="B18667" s="5" t="s">
        <v>18688</v>
      </c>
      <c r="C18667" s="5" t="s">
        <v>29</v>
      </c>
      <c r="D18667" s="5" t="s">
        <v>28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29</v>
      </c>
      <c r="T18667" s="5" t="s">
        <v>28</v>
      </c>
      <c r="U18667" s="5" t="s">
        <v>28</v>
      </c>
      <c r="V18667" s="5"/>
    </row>
    <row r="18668" spans="1:22" x14ac:dyDescent="0.25">
      <c r="A18668" s="5">
        <f>18661</f>
      </c>
      <c r="B18668" s="5" t="s">
        <v>18689</v>
      </c>
      <c r="C18668" s="5" t="s">
        <v>29</v>
      </c>
      <c r="D18668" s="5" t="s">
        <v>28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29</v>
      </c>
      <c r="T18668" s="5" t="s">
        <v>28</v>
      </c>
      <c r="U18668" s="5" t="s">
        <v>28</v>
      </c>
      <c r="V18668" s="5"/>
    </row>
    <row r="18669" spans="1:22" x14ac:dyDescent="0.25">
      <c r="A18669" s="5">
        <f>18662</f>
      </c>
      <c r="B18669" s="5" t="s">
        <v>18690</v>
      </c>
      <c r="C18669" s="5" t="s">
        <v>29</v>
      </c>
      <c r="D18669" s="5" t="s">
        <v>28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29</v>
      </c>
      <c r="T18669" s="5" t="s">
        <v>28</v>
      </c>
      <c r="U18669" s="5" t="s">
        <v>28</v>
      </c>
      <c r="V18669" s="5"/>
    </row>
    <row r="18670" spans="1:22" x14ac:dyDescent="0.25">
      <c r="A18670" s="5">
        <f>18663</f>
      </c>
      <c r="B18670" s="5" t="s">
        <v>18691</v>
      </c>
      <c r="C18670" s="5" t="s">
        <v>29</v>
      </c>
      <c r="D18670" s="5" t="s">
        <v>28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29</v>
      </c>
      <c r="T18670" s="5" t="s">
        <v>28</v>
      </c>
      <c r="U18670" s="5" t="s">
        <v>28</v>
      </c>
      <c r="V18670" s="5"/>
    </row>
    <row r="18671" spans="1:22" x14ac:dyDescent="0.25">
      <c r="A18671" s="5">
        <f>18664</f>
      </c>
      <c r="B18671" s="5" t="s">
        <v>18692</v>
      </c>
      <c r="C18671" s="5" t="s">
        <v>29</v>
      </c>
      <c r="D18671" s="5" t="s">
        <v>28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29</v>
      </c>
      <c r="T18671" s="5" t="s">
        <v>28</v>
      </c>
      <c r="U18671" s="5" t="s">
        <v>28</v>
      </c>
      <c r="V18671" s="5"/>
    </row>
    <row r="18672" spans="1:22" x14ac:dyDescent="0.25">
      <c r="A18672" s="5">
        <f>18665</f>
      </c>
      <c r="B18672" s="5" t="s">
        <v>18693</v>
      </c>
      <c r="C18672" s="5" t="s">
        <v>29</v>
      </c>
      <c r="D18672" s="5" t="s">
        <v>28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29</v>
      </c>
      <c r="T18672" s="5" t="s">
        <v>28</v>
      </c>
      <c r="U18672" s="5" t="s">
        <v>28</v>
      </c>
      <c r="V18672" s="5"/>
    </row>
    <row r="18673" spans="1:22" x14ac:dyDescent="0.25">
      <c r="A18673" s="5">
        <f>18666</f>
      </c>
      <c r="B18673" s="5" t="s">
        <v>18694</v>
      </c>
      <c r="C18673" s="5" t="s">
        <v>29</v>
      </c>
      <c r="D18673" s="5" t="s">
        <v>28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29</v>
      </c>
      <c r="T18673" s="5" t="s">
        <v>28</v>
      </c>
      <c r="U18673" s="5" t="s">
        <v>28</v>
      </c>
      <c r="V18673" s="5"/>
    </row>
    <row r="18674" spans="1:22" x14ac:dyDescent="0.25">
      <c r="A18674" s="5">
        <f>18667</f>
      </c>
      <c r="B18674" s="5" t="s">
        <v>18695</v>
      </c>
      <c r="C18674" s="5" t="s">
        <v>29</v>
      </c>
      <c r="D18674" s="5" t="s">
        <v>28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29</v>
      </c>
      <c r="T18674" s="5" t="s">
        <v>28</v>
      </c>
      <c r="U18674" s="5" t="s">
        <v>28</v>
      </c>
      <c r="V18674" s="5"/>
    </row>
    <row r="18675" spans="1:22" x14ac:dyDescent="0.25">
      <c r="A18675" s="5">
        <f>18668</f>
      </c>
      <c r="B18675" s="5" t="s">
        <v>18696</v>
      </c>
      <c r="C18675" s="5" t="s">
        <v>29</v>
      </c>
      <c r="D18675" s="5" t="s">
        <v>28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29</v>
      </c>
      <c r="T18675" s="5" t="s">
        <v>28</v>
      </c>
      <c r="U18675" s="5" t="s">
        <v>28</v>
      </c>
      <c r="V18675" s="5"/>
    </row>
    <row r="18676" spans="1:22" x14ac:dyDescent="0.25">
      <c r="A18676" s="5">
        <f>18669</f>
      </c>
      <c r="B18676" s="5" t="s">
        <v>18697</v>
      </c>
      <c r="C18676" s="5" t="s">
        <v>29</v>
      </c>
      <c r="D18676" s="5" t="s">
        <v>28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29</v>
      </c>
      <c r="T18676" s="5" t="s">
        <v>28</v>
      </c>
      <c r="U18676" s="5" t="s">
        <v>28</v>
      </c>
      <c r="V18676" s="5"/>
    </row>
    <row r="18677" spans="1:22" x14ac:dyDescent="0.25">
      <c r="A18677" s="5">
        <f>18670</f>
      </c>
      <c r="B18677" s="5" t="s">
        <v>18698</v>
      </c>
      <c r="C18677" s="5" t="s">
        <v>29</v>
      </c>
      <c r="D18677" s="5" t="s">
        <v>28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29</v>
      </c>
      <c r="T18677" s="5" t="s">
        <v>28</v>
      </c>
      <c r="U18677" s="5" t="s">
        <v>28</v>
      </c>
      <c r="V18677" s="5"/>
    </row>
    <row r="18678" spans="1:22" x14ac:dyDescent="0.25">
      <c r="A18678" s="5">
        <f>18671</f>
      </c>
      <c r="B18678" s="5" t="s">
        <v>18699</v>
      </c>
      <c r="C18678" s="5" t="s">
        <v>29</v>
      </c>
      <c r="D18678" s="5" t="s">
        <v>28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29</v>
      </c>
      <c r="T18678" s="5" t="s">
        <v>28</v>
      </c>
      <c r="U18678" s="5" t="s">
        <v>28</v>
      </c>
      <c r="V18678" s="5"/>
    </row>
    <row r="18679" spans="1:22" x14ac:dyDescent="0.25">
      <c r="A18679" s="5">
        <f>18672</f>
      </c>
      <c r="B18679" s="5" t="s">
        <v>18700</v>
      </c>
      <c r="C18679" s="5" t="s">
        <v>29</v>
      </c>
      <c r="D18679" s="5" t="s">
        <v>28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29</v>
      </c>
      <c r="T18679" s="5" t="s">
        <v>28</v>
      </c>
      <c r="U18679" s="5" t="s">
        <v>28</v>
      </c>
      <c r="V18679" s="5"/>
    </row>
    <row r="18680" spans="1:22" x14ac:dyDescent="0.25">
      <c r="A18680" s="5">
        <f>18673</f>
      </c>
      <c r="B18680" s="5" t="s">
        <v>18701</v>
      </c>
      <c r="C18680" s="5" t="s">
        <v>29</v>
      </c>
      <c r="D18680" s="5" t="s">
        <v>28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29</v>
      </c>
      <c r="T18680" s="5" t="s">
        <v>28</v>
      </c>
      <c r="U18680" s="5" t="s">
        <v>28</v>
      </c>
      <c r="V18680" s="5"/>
    </row>
    <row r="18681" spans="1:22" x14ac:dyDescent="0.25">
      <c r="A18681" s="5">
        <f>18674</f>
      </c>
      <c r="B18681" s="5" t="s">
        <v>18702</v>
      </c>
      <c r="C18681" s="5" t="s">
        <v>29</v>
      </c>
      <c r="D18681" s="5" t="s">
        <v>28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29</v>
      </c>
      <c r="T18681" s="5" t="s">
        <v>28</v>
      </c>
      <c r="U18681" s="5" t="s">
        <v>28</v>
      </c>
      <c r="V18681" s="5"/>
    </row>
    <row r="18682" spans="1:22" x14ac:dyDescent="0.25">
      <c r="A18682" s="5">
        <f>18675</f>
      </c>
      <c r="B18682" s="5" t="s">
        <v>18703</v>
      </c>
      <c r="C18682" s="5" t="s">
        <v>29</v>
      </c>
      <c r="D18682" s="5" t="s">
        <v>28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29</v>
      </c>
      <c r="T18682" s="5" t="s">
        <v>28</v>
      </c>
      <c r="U18682" s="5" t="s">
        <v>28</v>
      </c>
      <c r="V18682" s="5"/>
    </row>
    <row r="18683" spans="1:22" x14ac:dyDescent="0.25">
      <c r="A18683" s="5">
        <f>18676</f>
      </c>
      <c r="B18683" s="5" t="s">
        <v>18704</v>
      </c>
      <c r="C18683" s="5" t="s">
        <v>29</v>
      </c>
      <c r="D18683" s="5" t="s">
        <v>28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29</v>
      </c>
      <c r="T18683" s="5" t="s">
        <v>28</v>
      </c>
      <c r="U18683" s="5" t="s">
        <v>28</v>
      </c>
      <c r="V18683" s="5"/>
    </row>
    <row r="18684" spans="1:22" x14ac:dyDescent="0.25">
      <c r="A18684" s="5">
        <f>18677</f>
      </c>
      <c r="B18684" s="5" t="s">
        <v>18705</v>
      </c>
      <c r="C18684" s="5" t="s">
        <v>29</v>
      </c>
      <c r="D18684" s="5" t="s">
        <v>28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29</v>
      </c>
      <c r="T18684" s="5" t="s">
        <v>28</v>
      </c>
      <c r="U18684" s="5" t="s">
        <v>28</v>
      </c>
      <c r="V18684" s="5"/>
    </row>
    <row r="18685" spans="1:22" x14ac:dyDescent="0.25">
      <c r="A18685" s="5">
        <f>18678</f>
      </c>
      <c r="B18685" s="5" t="s">
        <v>18706</v>
      </c>
      <c r="C18685" s="5" t="s">
        <v>29</v>
      </c>
      <c r="D18685" s="5" t="s">
        <v>28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29</v>
      </c>
      <c r="T18685" s="5" t="s">
        <v>28</v>
      </c>
      <c r="U18685" s="5" t="s">
        <v>28</v>
      </c>
      <c r="V18685" s="5"/>
    </row>
    <row r="18686" spans="1:22" x14ac:dyDescent="0.25">
      <c r="A18686" s="5">
        <f>18679</f>
      </c>
      <c r="B18686" s="5" t="s">
        <v>18707</v>
      </c>
      <c r="C18686" s="5" t="s">
        <v>29</v>
      </c>
      <c r="D18686" s="5" t="s">
        <v>28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29</v>
      </c>
      <c r="T18686" s="5" t="s">
        <v>28</v>
      </c>
      <c r="U18686" s="5" t="s">
        <v>28</v>
      </c>
      <c r="V18686" s="5"/>
    </row>
    <row r="18687" spans="1:22" x14ac:dyDescent="0.25">
      <c r="A18687" s="5">
        <f>18680</f>
      </c>
      <c r="B18687" s="5" t="s">
        <v>18708</v>
      </c>
      <c r="C18687" s="5" t="s">
        <v>29</v>
      </c>
      <c r="D18687" s="5" t="s">
        <v>28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29</v>
      </c>
      <c r="T18687" s="5" t="s">
        <v>28</v>
      </c>
      <c r="U18687" s="5" t="s">
        <v>28</v>
      </c>
      <c r="V18687" s="5"/>
    </row>
    <row r="18688" spans="1:22" x14ac:dyDescent="0.25">
      <c r="A18688" s="5">
        <f>18681</f>
      </c>
      <c r="B18688" s="5" t="s">
        <v>18709</v>
      </c>
      <c r="C18688" s="5" t="s">
        <v>29</v>
      </c>
      <c r="D18688" s="5" t="s">
        <v>28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29</v>
      </c>
      <c r="T18688" s="5" t="s">
        <v>28</v>
      </c>
      <c r="U18688" s="5" t="s">
        <v>28</v>
      </c>
      <c r="V18688" s="5"/>
    </row>
    <row r="18689" spans="1:22" x14ac:dyDescent="0.25">
      <c r="A18689" s="5">
        <f>18682</f>
      </c>
      <c r="B18689" s="5" t="s">
        <v>18710</v>
      </c>
      <c r="C18689" s="5" t="s">
        <v>29</v>
      </c>
      <c r="D18689" s="5" t="s">
        <v>28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29</v>
      </c>
      <c r="T18689" s="5" t="s">
        <v>28</v>
      </c>
      <c r="U18689" s="5" t="s">
        <v>28</v>
      </c>
      <c r="V18689" s="5"/>
    </row>
    <row r="18690" spans="1:22" x14ac:dyDescent="0.25">
      <c r="A18690" s="5">
        <f>18683</f>
      </c>
      <c r="B18690" s="5" t="s">
        <v>18711</v>
      </c>
      <c r="C18690" s="5" t="s">
        <v>29</v>
      </c>
      <c r="D18690" s="5" t="s">
        <v>28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29</v>
      </c>
      <c r="T18690" s="5" t="s">
        <v>28</v>
      </c>
      <c r="U18690" s="5" t="s">
        <v>28</v>
      </c>
      <c r="V18690" s="5"/>
    </row>
    <row r="18691" spans="1:22" x14ac:dyDescent="0.25">
      <c r="A18691" s="6" t="s">
        <v>18712</v>
      </c>
      <c r="B18691" s="7" t="s">
        <v>18713</v>
      </c>
      <c r="C18691" s="7" t="s">
        <v>18713</v>
      </c>
      <c r="D18691" s="7" t="s">
        <v>18713</v>
      </c>
      <c r="E18691" s="7">
        <f>=average(E8:E18690)</f>
      </c>
      <c r="F18691" s="7">
        <f>=average(F8:F18690)</f>
      </c>
      <c r="G18691" s="7" t="s">
        <v>18713</v>
      </c>
      <c r="H18691" s="7">
        <f>=average(H8:H18690)</f>
      </c>
      <c r="I18691" s="7">
        <f>=average(I8:I18690)</f>
      </c>
      <c r="J18691" s="7" t="s">
        <v>18713</v>
      </c>
      <c r="K18691" s="7">
        <f>=average(K8:K18690)</f>
      </c>
      <c r="L18691" s="7">
        <f>=average(L8:L18690)</f>
      </c>
      <c r="M18691" s="7" t="s">
        <v>18713</v>
      </c>
      <c r="N18691" s="7">
        <f>=average(N8:N18690)</f>
      </c>
      <c r="O18691" s="7">
        <f>=average(O8:O18690)</f>
      </c>
      <c r="P18691" s="7">
        <f>=average(P8:P18690)</f>
      </c>
      <c r="Q18691" s="7">
        <f>=average(Q8:Q18690)</f>
      </c>
      <c r="R18691" s="7">
        <f>=average(R8:R18690)</f>
      </c>
      <c r="S18691" s="7" t="s">
        <v>18713</v>
      </c>
      <c r="T18691" s="7" t="s">
        <v>18713</v>
      </c>
      <c r="U18691" s="7" t="s">
        <v>18713</v>
      </c>
      <c r="V18691" s="7" t="s">
        <v>18713</v>
      </c>
    </row>
    <row r="18692" spans="13:13" x14ac:dyDescent="0.25">
      <c r="M18692" s="8" t="s">
        <v>18714</v>
      </c>
    </row>
    <row r="18693" spans="2:12" x14ac:dyDescent="0.25">
      <c r="B18693" s="9" t="s">
        <v>18715</v>
      </c>
      <c r="G18693" s="9" t="s">
        <v>18716</v>
      </c>
      <c r="L18693" s="9" t="s">
        <v>18717</v>
      </c>
    </row>
    <row r="18694" spans="2:12" x14ac:dyDescent="0.25">
      <c r="B18694" s="10" t="s">
        <v>18718</v>
      </c>
      <c r="G18694" s="10" t="s">
        <v>18718</v>
      </c>
      <c r="L18694" s="10" t="s">
        <v>18718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2023-11-17T02:44:43Z</dcterms:created>
  <dcterms:modified xsi:type="dcterms:W3CDTF">2023-11-17T02:44:43Z</dcterms:modified>
</cp:coreProperties>
</file>