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<sst xmlns="http://schemas.openxmlformats.org/spreadsheetml/2006/main" count="9741" uniqueCount="2459">
  <si>
    <t>Công Ty CP Tập đoàn Trường Hải (THACO)</t>
  </si>
  <si>
    <t xml:space="preserve">Địa chỉ:  </t>
  </si>
  <si>
    <t xml:space="preserve">Hotline: </t>
  </si>
  <si>
    <t>Ngày in biểu: Thứ ba, 26/09/2023 12:35:58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</si>
  <si>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</si>
  <si>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</si>
  <si>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</si>
  <si>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</si>
  <si>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</si>
  <si>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</si>
  <si>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</si>
  <si>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</si>
  <si>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</si>
  <si>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</si>
  <si>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</si>
  <si>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</si>
  <si>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</si>
  <si>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</si>
  <si>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</si>
  <si>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</si>
  <si>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</si>
  <si>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</si>
  <si>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</si>
  <si>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</si>
  <si>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</si>
  <si>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2023-09-12 08:19:34</t>
  </si>
  <si>
    <t>false</t>
  </si>
  <si>
    <t>2023-09-12 08:20:03</t>
  </si>
  <si>
    <t>2023-09-12 08:20:31</t>
  </si>
  <si>
    <t>true</t>
  </si>
  <si>
    <t>2023-09-12 08:21:00</t>
  </si>
  <si>
    <t>2023-09-12 08:21:29</t>
  </si>
  <si>
    <t>2023-09-12 08:21:59</t>
  </si>
  <si>
    <t>2023-09-12 08:22:28</t>
  </si>
  <si>
    <t>2023-09-12 08:22:57</t>
  </si>
  <si>
    <t>2023-09-12 08:23:25</t>
  </si>
  <si>
    <t>2023-09-12 08:23:54</t>
  </si>
  <si>
    <t>2023-09-12 08:24:24</t>
  </si>
  <si>
    <t>2023-09-12 08:24:53</t>
  </si>
  <si>
    <t>2023-09-12 08:25:21</t>
  </si>
  <si>
    <t>2023-09-12 08:25:50</t>
  </si>
  <si>
    <t>2023-09-12 08:26:19</t>
  </si>
  <si>
    <t>2023-09-12 08:26:49</t>
  </si>
  <si>
    <t>2023-09-12 08:27:18</t>
  </si>
  <si>
    <t>2023-09-12 08:27:46</t>
  </si>
  <si>
    <t>2023-09-12 08:28:15</t>
  </si>
  <si>
    <t>2023-09-12 08:28:45</t>
  </si>
  <si>
    <t>2023-09-12 08:29:14</t>
  </si>
  <si>
    <t>2023-09-12 08:31:23</t>
  </si>
  <si>
    <t>2023-09-12 08:31:38</t>
  </si>
  <si>
    <t>2023-09-12 08:32:07</t>
  </si>
  <si>
    <t>2023-09-12 08:32:37</t>
  </si>
  <si>
    <t>2023-09-12 08:33:06</t>
  </si>
  <si>
    <t>2023-09-12 08:33:35</t>
  </si>
  <si>
    <t>2023-09-12 08:34:03</t>
  </si>
  <si>
    <t>2023-09-12 08:34:32</t>
  </si>
  <si>
    <t>2023-09-12 08:35:02</t>
  </si>
  <si>
    <t>2023-09-12 08:35:31</t>
  </si>
  <si>
    <t>2023-09-12 08:35:59</t>
  </si>
  <si>
    <t>2023-09-12 08:36:28</t>
  </si>
  <si>
    <t>2023-09-12 08:36:58</t>
  </si>
  <si>
    <t>2023-09-12 08:37:27</t>
  </si>
  <si>
    <t>2023-09-12 08:37:56</t>
  </si>
  <si>
    <t>2023-09-12 08:38:24</t>
  </si>
  <si>
    <t>2023-09-12 08:38:53</t>
  </si>
  <si>
    <t>2023-09-12 08:39:22</t>
  </si>
  <si>
    <t>2023-09-12 08:39:52</t>
  </si>
  <si>
    <t>2023-09-12 08:40:21</t>
  </si>
  <si>
    <t>2023-09-12 08:40:49</t>
  </si>
  <si>
    <t>2023-09-12 08:41:18</t>
  </si>
  <si>
    <t>2023-09-12 08:41:47</t>
  </si>
  <si>
    <t>2023-09-12 08:42:17</t>
  </si>
  <si>
    <t>2023-09-12 08:42:46</t>
  </si>
  <si>
    <t>2023-09-12 08:43:14</t>
  </si>
  <si>
    <t>2023-09-12 08:43:43</t>
  </si>
  <si>
    <t>2023-09-12 08:44:12</t>
  </si>
  <si>
    <t>2023-09-12 08:44:42</t>
  </si>
  <si>
    <t>2023-09-12 08:45:11</t>
  </si>
  <si>
    <t>2023-09-12 08:45:39</t>
  </si>
  <si>
    <t>2023-09-12 08:46:08</t>
  </si>
  <si>
    <t>2023-09-12 08:46:37</t>
  </si>
  <si>
    <t>2023-09-12 08:47:06</t>
  </si>
  <si>
    <t>2023-09-12 08:47:36</t>
  </si>
  <si>
    <t>2023-09-12 08:48:05</t>
  </si>
  <si>
    <t>2023-09-12 08:48:33</t>
  </si>
  <si>
    <t>2023-09-12 08:49:02</t>
  </si>
  <si>
    <t>2023-09-12 08:49:32</t>
  </si>
  <si>
    <t>2023-09-12 08:50:01</t>
  </si>
  <si>
    <t>2023-09-12 08:50:30</t>
  </si>
  <si>
    <t>2023-09-12 08:50:58</t>
  </si>
  <si>
    <t>2023-09-12 08:51:27</t>
  </si>
  <si>
    <t>2023-09-12 08:51:56</t>
  </si>
  <si>
    <t>2023-09-12 08:52:28</t>
  </si>
  <si>
    <t>2023-09-12 08:52:54</t>
  </si>
  <si>
    <t>2023-09-12 08:58:14</t>
  </si>
  <si>
    <t>2023-09-12 08:58:43</t>
  </si>
  <si>
    <t>2023-09-12 08:59:40</t>
  </si>
  <si>
    <t>2023-09-12 09:00:09</t>
  </si>
  <si>
    <t>2023-09-12 09:03:12</t>
  </si>
  <si>
    <t>2023-09-12 09:03:32</t>
  </si>
  <si>
    <t>2023-09-12 09:04:01</t>
  </si>
  <si>
    <t>2023-09-12 09:04:31</t>
  </si>
  <si>
    <t>2023-09-12 09:05:00</t>
  </si>
  <si>
    <t>2023-09-12 09:05:29</t>
  </si>
  <si>
    <t>2023-09-12 09:05:57</t>
  </si>
  <si>
    <t>2023-09-12 09:06:26</t>
  </si>
  <si>
    <t>2023-09-12 09:06:56</t>
  </si>
  <si>
    <t>2023-09-12 09:07:25</t>
  </si>
  <si>
    <t>2023-09-12 09:07:53</t>
  </si>
  <si>
    <t>2023-09-12 09:08:22</t>
  </si>
  <si>
    <t>2023-09-12 09:08:51</t>
  </si>
  <si>
    <t>2023-09-12 09:09:21</t>
  </si>
  <si>
    <t>2023-09-12 09:09:50</t>
  </si>
  <si>
    <t>2023-09-12 09:10:18</t>
  </si>
  <si>
    <t>2023-09-12 09:10:47</t>
  </si>
  <si>
    <t>2023-09-12 09:11:16</t>
  </si>
  <si>
    <t>2023-09-12 09:11:46</t>
  </si>
  <si>
    <t>2023-09-12 09:12:15</t>
  </si>
  <si>
    <t>2023-09-12 09:12:44</t>
  </si>
  <si>
    <t>2023-09-12 09:13:12</t>
  </si>
  <si>
    <t>2023-09-12 09:13:41</t>
  </si>
  <si>
    <t>2023-09-12 09:14:10</t>
  </si>
  <si>
    <t>2023-09-12 09:14:40</t>
  </si>
  <si>
    <t>2023-09-12 09:15:09</t>
  </si>
  <si>
    <t>2023-09-12 09:15:37</t>
  </si>
  <si>
    <t>2023-09-12 09:16:06</t>
  </si>
  <si>
    <t>2023-09-12 09:16:36</t>
  </si>
  <si>
    <t>2023-09-12 09:17:05</t>
  </si>
  <si>
    <t>2023-09-12 09:17:34</t>
  </si>
  <si>
    <t>2023-09-12 09:18:02</t>
  </si>
  <si>
    <t>2023-09-12 09:18:31</t>
  </si>
  <si>
    <t>2023-09-12 09:19:00</t>
  </si>
  <si>
    <t>2023-09-12 09:19:30</t>
  </si>
  <si>
    <t>2023-09-12 09:19:59</t>
  </si>
  <si>
    <t>2023-09-12 09:20:28</t>
  </si>
  <si>
    <t>2023-09-12 09:20:56</t>
  </si>
  <si>
    <t>2023-09-12 09:21:25</t>
  </si>
  <si>
    <t>2023-09-12 09:21:55</t>
  </si>
  <si>
    <t>2023-09-12 09:22:24</t>
  </si>
  <si>
    <t>2023-09-12 09:22:53</t>
  </si>
  <si>
    <t>2023-09-12 09:23:21</t>
  </si>
  <si>
    <t>2023-09-12 09:23:51</t>
  </si>
  <si>
    <t>2023-09-12 09:24:20</t>
  </si>
  <si>
    <t>2023-09-12 09:24:49</t>
  </si>
  <si>
    <t>2023-09-12 09:25:17</t>
  </si>
  <si>
    <t>2023-09-12 09:25:47</t>
  </si>
  <si>
    <t>2023-09-12 09:26:16</t>
  </si>
  <si>
    <t>2023-09-12 09:26:44</t>
  </si>
  <si>
    <t>2023-09-12 09:27:13</t>
  </si>
  <si>
    <t>2023-09-12 09:27:43</t>
  </si>
  <si>
    <t>2023-09-12 09:28:12</t>
  </si>
  <si>
    <t>2023-09-12 09:28:41</t>
  </si>
  <si>
    <t>2023-09-12 09:29:09</t>
  </si>
  <si>
    <t>2023-09-12 09:29:38</t>
  </si>
  <si>
    <t>2023-09-12 09:30:08</t>
  </si>
  <si>
    <t>2023-09-12 09:30:37</t>
  </si>
  <si>
    <t>2023-09-12 09:31:05</t>
  </si>
  <si>
    <t>2023-09-12 09:31:34</t>
  </si>
  <si>
    <t>2023-09-15 12:34:06</t>
  </si>
  <si>
    <t>2023-09-15 12:34:35</t>
  </si>
  <si>
    <t>2023-09-15 12:35:04</t>
  </si>
  <si>
    <t>2023-09-15 12:36:53</t>
  </si>
  <si>
    <t>2023-09-15 12:37:22</t>
  </si>
  <si>
    <t>2023-09-15 12:37:50</t>
  </si>
  <si>
    <t>2023-09-15 12:38:49</t>
  </si>
  <si>
    <t>2023-09-15 12:39:18</t>
  </si>
  <si>
    <t>2023-09-15 12:39:47</t>
  </si>
  <si>
    <t>2023-09-15 12:40:16</t>
  </si>
  <si>
    <t>2023-09-15 12:40:45</t>
  </si>
  <si>
    <t>2023-09-15 12:41:14</t>
  </si>
  <si>
    <t>2023-09-15 12:41:43</t>
  </si>
  <si>
    <t>2023-09-15 12:42:12</t>
  </si>
  <si>
    <t>2023-09-15 12:42:41</t>
  </si>
  <si>
    <t>2023-09-15 12:43:10</t>
  </si>
  <si>
    <t>2023-09-15 12:43:39</t>
  </si>
  <si>
    <t>2023-09-15 12:44:07</t>
  </si>
  <si>
    <t>2023-09-15 12:44:37</t>
  </si>
  <si>
    <t>2023-09-15 12:45:06</t>
  </si>
  <si>
    <t>2023-09-15 12:45:35</t>
  </si>
  <si>
    <t>2023-09-15 12:46:03</t>
  </si>
  <si>
    <t>2023-09-15 12:49:27</t>
  </si>
  <si>
    <t>2023-09-15 12:49:56</t>
  </si>
  <si>
    <t>2023-09-15 12:50:25</t>
  </si>
  <si>
    <t>2023-09-15 12:50:53</t>
  </si>
  <si>
    <t>2023-09-15 12:51:23</t>
  </si>
  <si>
    <t>2023-09-15 12:51:52</t>
  </si>
  <si>
    <t>2023-09-15 12:52:21</t>
  </si>
  <si>
    <t>2023-09-15 12:52:49</t>
  </si>
  <si>
    <t>2023-09-15 12:53:19</t>
  </si>
  <si>
    <t>2023-09-15 12:53:48</t>
  </si>
  <si>
    <t>2023-09-15 12:54:17</t>
  </si>
  <si>
    <t>2023-09-15 12:54:46</t>
  </si>
  <si>
    <t>2023-09-15 12:55:14</t>
  </si>
  <si>
    <t>2023-09-15 12:55:44</t>
  </si>
  <si>
    <t>2023-09-15 12:56:13</t>
  </si>
  <si>
    <t>2023-09-15 12:56:42</t>
  </si>
  <si>
    <t>2023-09-15 12:57:11</t>
  </si>
  <si>
    <t>2023-09-15 12:57:40</t>
  </si>
  <si>
    <t>2023-09-15 12:58:09</t>
  </si>
  <si>
    <t>2023-09-15 12:58:38</t>
  </si>
  <si>
    <t>2023-09-15 12:59:07</t>
  </si>
  <si>
    <t>2023-09-15 12:59:35</t>
  </si>
  <si>
    <t>2023-09-15 13:00:05</t>
  </si>
  <si>
    <t>2023-09-15 13:00:34</t>
  </si>
  <si>
    <t>2023-09-15 13:01:03</t>
  </si>
  <si>
    <t>2023-09-15 13:01:31</t>
  </si>
  <si>
    <t>2023-09-15 13:23:46</t>
  </si>
  <si>
    <t>2023-09-15 13:24:15</t>
  </si>
  <si>
    <t>2023-09-15 13:24:44</t>
  </si>
  <si>
    <t>2023-09-15 13:25:13</t>
  </si>
  <si>
    <t>2023-09-15 13:25:42</t>
  </si>
  <si>
    <t>2023-09-15 13:26:11</t>
  </si>
  <si>
    <t>2023-09-15 13:26:40</t>
  </si>
  <si>
    <t>2023-09-15 13:27:09</t>
  </si>
  <si>
    <t>2023-09-15 13:27:38</t>
  </si>
  <si>
    <t>2023-09-15 13:28:06</t>
  </si>
  <si>
    <t>2023-09-15 13:28:36</t>
  </si>
  <si>
    <t>2023-09-15 13:29:05</t>
  </si>
  <si>
    <t>2023-09-15 13:29:34</t>
  </si>
  <si>
    <t>2023-09-15 13:30:03</t>
  </si>
  <si>
    <t>2023-09-15 13:30:32</t>
  </si>
  <si>
    <t>2023-09-15 13:31:01</t>
  </si>
  <si>
    <t>2023-09-15 13:31:30</t>
  </si>
  <si>
    <t>2023-09-15 13:31:59</t>
  </si>
  <si>
    <t>2023-09-15 19:34:46</t>
  </si>
  <si>
    <t>2023-09-15 19:35:13</t>
  </si>
  <si>
    <t>2023-09-15 19:36:07</t>
  </si>
  <si>
    <t>2023-09-15 19:36:37</t>
  </si>
  <si>
    <t>2023-09-15 19:37:14</t>
  </si>
  <si>
    <t>2023-09-15 19:37:35</t>
  </si>
  <si>
    <t>2023-09-15 19:39:15</t>
  </si>
  <si>
    <t>2023-09-15 19:39:31</t>
  </si>
  <si>
    <t>2023-09-15 19:40:00</t>
  </si>
  <si>
    <t>2023-09-15 19:40:28</t>
  </si>
  <si>
    <t>2023-09-15 19:40:57</t>
  </si>
  <si>
    <t>2023-09-15 19:41:27</t>
  </si>
  <si>
    <t>2023-09-15 19:41:56</t>
  </si>
  <si>
    <t>2023-09-15 19:42:25</t>
  </si>
  <si>
    <t>2023-09-15 19:42:53</t>
  </si>
  <si>
    <t>2023-09-15 19:43:23</t>
  </si>
  <si>
    <t>2023-09-15 19:43:52</t>
  </si>
  <si>
    <t>2023-09-15 19:44:21</t>
  </si>
  <si>
    <t>2023-09-15 19:44:49</t>
  </si>
  <si>
    <t>2023-09-15 19:45:18</t>
  </si>
  <si>
    <t>2023-09-15 19:45:48</t>
  </si>
  <si>
    <t>2023-09-15 19:46:17</t>
  </si>
  <si>
    <t>2023-09-15 19:46:46</t>
  </si>
  <si>
    <t>2023-09-15 19:52:33</t>
  </si>
  <si>
    <t>2023-09-15 19:53:02</t>
  </si>
  <si>
    <t>2023-09-15 19:53:32</t>
  </si>
  <si>
    <t>2023-09-15 19:54:01</t>
  </si>
  <si>
    <t>2023-09-15 19:54:29</t>
  </si>
  <si>
    <t>2023-09-15 19:54:58</t>
  </si>
  <si>
    <t>2023-09-15 19:55:28</t>
  </si>
  <si>
    <t>2023-09-15 19:55:57</t>
  </si>
  <si>
    <t>2023-09-15 19:56:26</t>
  </si>
  <si>
    <t>2023-09-15 19:56:54</t>
  </si>
  <si>
    <t>2023-09-15 19:57:24</t>
  </si>
  <si>
    <t>2023-09-15 19:57:53</t>
  </si>
  <si>
    <t>2023-09-15 19:58:22</t>
  </si>
  <si>
    <t>2023-09-15 19:58:50</t>
  </si>
  <si>
    <t>2023-09-15 19:59:19</t>
  </si>
  <si>
    <t>2023-09-15 19:59:49</t>
  </si>
  <si>
    <t>2023-09-15 20:00:18</t>
  </si>
  <si>
    <t>2023-09-15 20:00:47</t>
  </si>
  <si>
    <t>2023-09-15 20:01:15</t>
  </si>
  <si>
    <t>2023-09-15 20:01:45</t>
  </si>
  <si>
    <t>2023-09-15 20:02:14</t>
  </si>
  <si>
    <t>2023-09-15 20:02:43</t>
  </si>
  <si>
    <t>2023-09-15 20:03:11</t>
  </si>
  <si>
    <t>2023-09-15 20:03:40</t>
  </si>
  <si>
    <t>2023-09-15 20:04:10</t>
  </si>
  <si>
    <t>2023-09-15 20:04:39</t>
  </si>
  <si>
    <t>2023-09-15 20:05:07</t>
  </si>
  <si>
    <t>2023-09-15 20:05:37</t>
  </si>
  <si>
    <t>2023-09-15 20:06:06</t>
  </si>
  <si>
    <t>2023-09-15 20:06:35</t>
  </si>
  <si>
    <t>2023-09-15 20:07:04</t>
  </si>
  <si>
    <t>2023-09-15 20:07:32</t>
  </si>
  <si>
    <t>2023-09-15 20:08:02</t>
  </si>
  <si>
    <t>2023-09-15 20:08:31</t>
  </si>
  <si>
    <t>2023-09-15 20:09:00</t>
  </si>
  <si>
    <t>2023-09-15 20:09:28</t>
  </si>
  <si>
    <t>2023-09-15 20:09:57</t>
  </si>
  <si>
    <t>2023-09-15 20:10:27</t>
  </si>
  <si>
    <t>2023-09-15 20:10:56</t>
  </si>
  <si>
    <t>2023-09-15 20:11:25</t>
  </si>
  <si>
    <t>2023-09-15 20:11:53</t>
  </si>
  <si>
    <t>2023-09-15 20:12:23</t>
  </si>
  <si>
    <t>2023-09-15 20:12:52</t>
  </si>
  <si>
    <t>2023-09-15 20:13:21</t>
  </si>
  <si>
    <t>2023-09-15 20:13:49</t>
  </si>
  <si>
    <t>2023-09-15 20:14:19</t>
  </si>
  <si>
    <t>2023-09-15 20:14:48</t>
  </si>
  <si>
    <t>2023-09-15 20:15:17</t>
  </si>
  <si>
    <t>2023-09-15 20:15:45</t>
  </si>
  <si>
    <t>2023-09-15 20:16:14</t>
  </si>
  <si>
    <t>2023-09-15 20:16:44</t>
  </si>
  <si>
    <t>2023-09-15 20:17:13</t>
  </si>
  <si>
    <t>2023-09-15 20:17:42</t>
  </si>
  <si>
    <t>2023-09-15 20:18:10</t>
  </si>
  <si>
    <t>2023-09-15 20:18:40</t>
  </si>
  <si>
    <t>2023-09-15 20:19:09</t>
  </si>
  <si>
    <t>2023-09-15 20:19:38</t>
  </si>
  <si>
    <t>2023-09-15 20:20:06</t>
  </si>
  <si>
    <t>2023-09-15 20:20:36</t>
  </si>
  <si>
    <t>2023-09-15 20:21:05</t>
  </si>
  <si>
    <t>2023-09-15 20:21:34</t>
  </si>
  <si>
    <t>2023-09-15 20:22:02</t>
  </si>
  <si>
    <t>2023-09-15 20:22:32</t>
  </si>
  <si>
    <t>2023-09-15 20:23:01</t>
  </si>
  <si>
    <t>2023-09-15 20:23:30</t>
  </si>
  <si>
    <t>2023-09-15 20:23:58</t>
  </si>
  <si>
    <t>2023-09-15 20:24:28</t>
  </si>
  <si>
    <t>2023-09-15 20:24:57</t>
  </si>
  <si>
    <t>2023-09-15 20:25:26</t>
  </si>
  <si>
    <t>2023-09-15 20:25:55</t>
  </si>
  <si>
    <t>2023-09-15 20:26:23</t>
  </si>
  <si>
    <t>2023-09-15 20:26:53</t>
  </si>
  <si>
    <t>2023-09-15 20:27:22</t>
  </si>
  <si>
    <t>2023-09-15 20:27:51</t>
  </si>
  <si>
    <t>2023-09-15 20:28:20</t>
  </si>
  <si>
    <t>2023-09-15 20:28:48</t>
  </si>
  <si>
    <t>2023-09-15 20:29:18</t>
  </si>
  <si>
    <t>2023-09-15 20:29:47</t>
  </si>
  <si>
    <t>2023-09-15 20:30:16</t>
  </si>
  <si>
    <t>2023-09-15 20:30:45</t>
  </si>
  <si>
    <t>2023-09-15 20:31:13</t>
  </si>
  <si>
    <t>2023-09-15 20:31:43</t>
  </si>
  <si>
    <t>2023-09-15 20:32:12</t>
  </si>
  <si>
    <t>2023-09-15 20:32:41</t>
  </si>
  <si>
    <t>2023-09-15 20:33:09</t>
  </si>
  <si>
    <t>2023-09-15 20:33:39</t>
  </si>
  <si>
    <t>2023-09-15 20:34:08</t>
  </si>
  <si>
    <t>2023-09-15 20:34:36</t>
  </si>
  <si>
    <t>2023-09-15 20:35:05</t>
  </si>
  <si>
    <t>2023-09-15 20:35:35</t>
  </si>
  <si>
    <t>2023-09-15 20:36:04</t>
  </si>
  <si>
    <t>2023-09-15 20:36:32</t>
  </si>
  <si>
    <t>2023-09-15 20:37:02</t>
  </si>
  <si>
    <t>2023-09-15 20:37:31</t>
  </si>
  <si>
    <t>2023-09-15 20:38:00</t>
  </si>
  <si>
    <t>2023-09-15 20:38:28</t>
  </si>
  <si>
    <t>2023-09-15 20:38:58</t>
  </si>
  <si>
    <t>2023-09-15 20:39:27</t>
  </si>
  <si>
    <t>2023-09-16 09:23:43</t>
  </si>
  <si>
    <t>2023-09-16 09:24:12</t>
  </si>
  <si>
    <t>2023-09-16 09:24:41</t>
  </si>
  <si>
    <t>2023-09-16 09:25:10</t>
  </si>
  <si>
    <t>2023-09-16 09:25:39</t>
  </si>
  <si>
    <t>2023-09-16 09:26:08</t>
  </si>
  <si>
    <t>2023-09-16 09:26:37</t>
  </si>
  <si>
    <t>2023-09-16 09:27:06</t>
  </si>
  <si>
    <t>2023-09-16 09:27:35</t>
  </si>
  <si>
    <t>2023-09-16 09:28:04</t>
  </si>
  <si>
    <t>2023-09-16 09:28:33</t>
  </si>
  <si>
    <t>2023-09-16 09:29:02</t>
  </si>
  <si>
    <t>2023-09-16 09:29:31</t>
  </si>
  <si>
    <t>2023-09-16 09:30:00</t>
  </si>
  <si>
    <t>2023-09-16 09:30:29</t>
  </si>
  <si>
    <t>2023-09-16 09:30:58</t>
  </si>
  <si>
    <t>2023-09-16 09:31:27</t>
  </si>
  <si>
    <t>2023-09-16 09:31:56</t>
  </si>
  <si>
    <t>2023-09-16 09:32:25</t>
  </si>
  <si>
    <t>2023-09-16 09:32:54</t>
  </si>
  <si>
    <t>2023-09-16 09:33:23</t>
  </si>
  <si>
    <t>2023-09-16 09:33:52</t>
  </si>
  <si>
    <t>2023-09-16 09:34:21</t>
  </si>
  <si>
    <t>2023-09-16 09:34:50</t>
  </si>
  <si>
    <t>2023-09-16 09:35:19</t>
  </si>
  <si>
    <t>2023-09-16 09:35:48</t>
  </si>
  <si>
    <t>2023-09-16 09:36:17</t>
  </si>
  <si>
    <t>2023-09-16 09:36:46</t>
  </si>
  <si>
    <t>2023-09-16 09:37:15</t>
  </si>
  <si>
    <t>2023-09-16 09:37:44</t>
  </si>
  <si>
    <t>2023-09-16 09:38:13</t>
  </si>
  <si>
    <t>2023-09-16 09:38:42</t>
  </si>
  <si>
    <t>2023-09-16 09:39:11</t>
  </si>
  <si>
    <t>2023-09-16 09:39:40</t>
  </si>
  <si>
    <t>2023-09-16 09:40:09</t>
  </si>
  <si>
    <t>2023-09-16 09:40:38</t>
  </si>
  <si>
    <t>2023-09-16 09:41:07</t>
  </si>
  <si>
    <t>2023-09-16 09:41:36</t>
  </si>
  <si>
    <t>2023-09-16 09:42:05</t>
  </si>
  <si>
    <t>2023-09-16 09:42:34</t>
  </si>
  <si>
    <t>2023-09-16 09:43:03</t>
  </si>
  <si>
    <t>2023-09-16 09:43:32</t>
  </si>
  <si>
    <t>2023-09-16 09:44:01</t>
  </si>
  <si>
    <t>2023-09-16 09:44:30</t>
  </si>
  <si>
    <t>2023-09-16 09:44:59</t>
  </si>
  <si>
    <t>2023-09-16 09:45:28</t>
  </si>
  <si>
    <t>2023-09-16 09:45:57</t>
  </si>
  <si>
    <t>2023-09-16 09:46:26</t>
  </si>
  <si>
    <t>2023-09-16 09:46:55</t>
  </si>
  <si>
    <t>2023-09-16 09:47:24</t>
  </si>
  <si>
    <t>2023-09-16 09:47:53</t>
  </si>
  <si>
    <t>2023-09-16 09:48:22</t>
  </si>
  <si>
    <t>2023-09-16 09:48:51</t>
  </si>
  <si>
    <t>2023-09-16 09:49:20</t>
  </si>
  <si>
    <t>2023-09-16 09:49:49</t>
  </si>
  <si>
    <t>2023-09-16 09:50:18</t>
  </si>
  <si>
    <t>2023-09-16 09:50:47</t>
  </si>
  <si>
    <t>2023-09-16 09:51:16</t>
  </si>
  <si>
    <t>2023-09-16 09:51:45</t>
  </si>
  <si>
    <t>2023-09-16 09:52:14</t>
  </si>
  <si>
    <t>2023-09-16 09:52:43</t>
  </si>
  <si>
    <t>2023-09-16 09:53:12</t>
  </si>
  <si>
    <t>2023-09-16 09:53:41</t>
  </si>
  <si>
    <t>2023-09-16 09:54:10</t>
  </si>
  <si>
    <t>2023-09-16 09:54:39</t>
  </si>
  <si>
    <t>2023-09-16 09:55:08</t>
  </si>
  <si>
    <t>2023-09-16 09:55:37</t>
  </si>
  <si>
    <t>2023-09-16 09:56:06</t>
  </si>
  <si>
    <t>2023-09-16 09:56:35</t>
  </si>
  <si>
    <t>2023-09-16 09:57:04</t>
  </si>
  <si>
    <t>2023-09-16 09:57:33</t>
  </si>
  <si>
    <t>2023-09-16 09:58:02</t>
  </si>
  <si>
    <t>2023-09-16 09:58:31</t>
  </si>
  <si>
    <t>2023-09-16 09:59:00</t>
  </si>
  <si>
    <t>2023-09-16 09:59:29</t>
  </si>
  <si>
    <t>2023-09-16 09:59:58</t>
  </si>
  <si>
    <t>2023-09-16 10:00:27</t>
  </si>
  <si>
    <t>2023-09-16 10:00:56</t>
  </si>
  <si>
    <t>2023-09-16 10:01:25</t>
  </si>
  <si>
    <t>2023-09-16 10:01:54</t>
  </si>
  <si>
    <t>2023-09-16 10:02:23</t>
  </si>
  <si>
    <t>2023-09-16 10:02:52</t>
  </si>
  <si>
    <t>2023-09-16 10:03:21</t>
  </si>
  <si>
    <t>2023-09-16 10:03:50</t>
  </si>
  <si>
    <t>2023-09-16 10:04:19</t>
  </si>
  <si>
    <t>2023-09-16 10:04:48</t>
  </si>
  <si>
    <t>2023-09-16 10:05:17</t>
  </si>
  <si>
    <t>2023-09-16 10:05:46</t>
  </si>
  <si>
    <t>2023-09-16 10:06:15</t>
  </si>
  <si>
    <t>2023-09-16 10:06:44</t>
  </si>
  <si>
    <t>2023-09-16 10:07:13</t>
  </si>
  <si>
    <t>2023-09-16 10:07:42</t>
  </si>
  <si>
    <t>2023-09-16 10:08:11</t>
  </si>
  <si>
    <t>2023-09-16 10:08:40</t>
  </si>
  <si>
    <t>2023-09-16 10:09:09</t>
  </si>
  <si>
    <t>2023-09-16 10:09:38</t>
  </si>
  <si>
    <t>2023-09-16 10:10:07</t>
  </si>
  <si>
    <t>2023-09-16 10:10:36</t>
  </si>
  <si>
    <t>2023-09-16 10:11:05</t>
  </si>
  <si>
    <t>2023-09-16 10:11:34</t>
  </si>
  <si>
    <t>2023-09-16 10:12:03</t>
  </si>
  <si>
    <t>2023-09-16 10:12:32</t>
  </si>
  <si>
    <t>2023-09-16 10:13:01</t>
  </si>
  <si>
    <t>2023-09-16 10:13:30</t>
  </si>
  <si>
    <t>2023-09-16 10:13:59</t>
  </si>
  <si>
    <t>2023-09-16 10:14:28</t>
  </si>
  <si>
    <t>2023-09-16 10:14:57</t>
  </si>
  <si>
    <t>2023-09-16 10:15:25</t>
  </si>
  <si>
    <t>2023-09-16 10:15:55</t>
  </si>
  <si>
    <t>2023-09-16 10:16:24</t>
  </si>
  <si>
    <t>2023-09-16 10:16:53</t>
  </si>
  <si>
    <t>2023-09-16 10:17:21</t>
  </si>
  <si>
    <t>2023-09-16 10:17:51</t>
  </si>
  <si>
    <t>2023-09-16 10:18:20</t>
  </si>
  <si>
    <t>2023-09-16 10:18:49</t>
  </si>
  <si>
    <t>2023-09-16 10:19:18</t>
  </si>
  <si>
    <t>2023-09-16 10:19:47</t>
  </si>
  <si>
    <t>2023-09-16 10:20:16</t>
  </si>
  <si>
    <t>2023-09-16 10:20:45</t>
  </si>
  <si>
    <t>2023-09-16 10:21:14</t>
  </si>
  <si>
    <t>2023-09-16 10:21:43</t>
  </si>
  <si>
    <t>2023-09-16 10:22:12</t>
  </si>
  <si>
    <t>2023-09-16 10:22:41</t>
  </si>
  <si>
    <t>2023-09-16 10:23:10</t>
  </si>
  <si>
    <t>2023-09-16 10:23:39</t>
  </si>
  <si>
    <t>2023-09-16 10:24:08</t>
  </si>
  <si>
    <t>2023-09-16 10:24:37</t>
  </si>
  <si>
    <t>2023-09-16 10:25:06</t>
  </si>
  <si>
    <t>2023-09-16 10:25:35</t>
  </si>
  <si>
    <t>2023-09-16 10:26:04</t>
  </si>
  <si>
    <t>2023-09-16 10:26:33</t>
  </si>
  <si>
    <t>2023-09-16 10:27:02</t>
  </si>
  <si>
    <t>2023-09-16 10:27:31</t>
  </si>
  <si>
    <t>2023-09-16 10:28:00</t>
  </si>
  <si>
    <t>2023-09-16 10:28:29</t>
  </si>
  <si>
    <t>2023-09-16 10:28:58</t>
  </si>
  <si>
    <t>2023-09-16 10:29:27</t>
  </si>
  <si>
    <t>2023-09-16 10:29:56</t>
  </si>
  <si>
    <t>2023-09-16 10:30:25</t>
  </si>
  <si>
    <t>2023-09-16 10:30:54</t>
  </si>
  <si>
    <t>2023-09-16 10:31:23</t>
  </si>
  <si>
    <t>2023-09-16 10:31:52</t>
  </si>
  <si>
    <t>2023-09-16 10:32:21</t>
  </si>
  <si>
    <t>2023-09-16 10:32:50</t>
  </si>
  <si>
    <t>2023-09-16 10:33:19</t>
  </si>
  <si>
    <t>2023-09-16 10:33:48</t>
  </si>
  <si>
    <t>2023-09-16 10:34:16</t>
  </si>
  <si>
    <t>2023-09-16 10:34:46</t>
  </si>
  <si>
    <t>2023-09-16 10:35:15</t>
  </si>
  <si>
    <t>2023-09-16 10:35:44</t>
  </si>
  <si>
    <t>2023-09-16 10:36:13</t>
  </si>
  <si>
    <t>2023-09-16 10:36:42</t>
  </si>
  <si>
    <t>2023-09-16 10:37:11</t>
  </si>
  <si>
    <t>2023-09-16 10:37:40</t>
  </si>
  <si>
    <t>2023-09-16 10:38:09</t>
  </si>
  <si>
    <t>2023-09-16 10:38:38</t>
  </si>
  <si>
    <t>2023-09-16 10:39:07</t>
  </si>
  <si>
    <t>2023-09-16 10:39:36</t>
  </si>
  <si>
    <t>2023-09-16 10:40:05</t>
  </si>
  <si>
    <t>2023-09-16 10:40:34</t>
  </si>
  <si>
    <t>2023-09-16 10:41:03</t>
  </si>
  <si>
    <t>2023-09-16 10:41:32</t>
  </si>
  <si>
    <t>2023-09-16 10:42:01</t>
  </si>
  <si>
    <t>2023-09-16 10:42:30</t>
  </si>
  <si>
    <t>2023-09-16 10:42:59</t>
  </si>
  <si>
    <t>2023-09-16 10:43:28</t>
  </si>
  <si>
    <t>2023-09-16 10:43:57</t>
  </si>
  <si>
    <t>2023-09-16 10:44:26</t>
  </si>
  <si>
    <t>2023-09-16 10:44:55</t>
  </si>
  <si>
    <t>2023-09-16 10:45:24</t>
  </si>
  <si>
    <t>2023-09-16 10:45:53</t>
  </si>
  <si>
    <t>2023-09-16 10:46:22</t>
  </si>
  <si>
    <t>2023-09-16 10:46:51</t>
  </si>
  <si>
    <t>2023-09-16 10:47:20</t>
  </si>
  <si>
    <t>2023-09-16 10:47:49</t>
  </si>
  <si>
    <t>2023-09-16 10:48:18</t>
  </si>
  <si>
    <t>2023-09-16 10:48:47</t>
  </si>
  <si>
    <t>2023-09-16 10:49:16</t>
  </si>
  <si>
    <t>2023-09-16 10:49:45</t>
  </si>
  <si>
    <t>2023-09-16 10:50:14</t>
  </si>
  <si>
    <t>2023-09-16 10:50:43</t>
  </si>
  <si>
    <t>2023-09-16 10:51:12</t>
  </si>
  <si>
    <t>2023-09-16 10:51:41</t>
  </si>
  <si>
    <t>2023-09-16 10:52:10</t>
  </si>
  <si>
    <t>2023-09-16 10:52:39</t>
  </si>
  <si>
    <t>2023-09-16 10:53:08</t>
  </si>
  <si>
    <t>2023-09-16 10:53:37</t>
  </si>
  <si>
    <t>2023-09-16 10:54:06</t>
  </si>
  <si>
    <t>2023-09-16 10:54:35</t>
  </si>
  <si>
    <t>2023-09-16 10:55:04</t>
  </si>
  <si>
    <t>2023-09-16 10:55:33</t>
  </si>
  <si>
    <t>2023-09-16 10:56:02</t>
  </si>
  <si>
    <t>2023-09-16 10:56:31</t>
  </si>
  <si>
    <t>2023-09-16 10:57:00</t>
  </si>
  <si>
    <t>2023-09-16 10:57:29</t>
  </si>
  <si>
    <t>2023-09-16 10:57:58</t>
  </si>
  <si>
    <t>2023-09-16 10:58:27</t>
  </si>
  <si>
    <t>2023-09-16 10:58:56</t>
  </si>
  <si>
    <t>2023-09-16 10:59:25</t>
  </si>
  <si>
    <t>2023-09-16 10:59:54</t>
  </si>
  <si>
    <t>2023-09-16 11:00:23</t>
  </si>
  <si>
    <t>2023-09-16 11:00:52</t>
  </si>
  <si>
    <t>2023-09-16 11:01:21</t>
  </si>
  <si>
    <t>2023-09-16 11:01:50</t>
  </si>
  <si>
    <t>2023-09-16 11:02:19</t>
  </si>
  <si>
    <t>2023-09-16 11:02:48</t>
  </si>
  <si>
    <t>2023-09-16 11:03:17</t>
  </si>
  <si>
    <t>2023-09-16 11:03:46</t>
  </si>
  <si>
    <t>2023-09-16 11:04:15</t>
  </si>
  <si>
    <t>2023-09-16 11:04:44</t>
  </si>
  <si>
    <t>2023-09-16 11:05:13</t>
  </si>
  <si>
    <t>2023-09-16 11:05:42</t>
  </si>
  <si>
    <t>2023-09-16 11:06:11</t>
  </si>
  <si>
    <t>2023-09-16 11:06:40</t>
  </si>
  <si>
    <t>2023-09-16 11:07:09</t>
  </si>
  <si>
    <t>2023-09-16 11:07:38</t>
  </si>
  <si>
    <t>2023-09-16 11:08:07</t>
  </si>
  <si>
    <t>2023-09-16 11:08:36</t>
  </si>
  <si>
    <t>2023-09-16 11:09:05</t>
  </si>
  <si>
    <t>2023-09-16 11:09:34</t>
  </si>
  <si>
    <t>2023-09-16 11:10:03</t>
  </si>
  <si>
    <t>2023-09-16 11:10:32</t>
  </si>
  <si>
    <t>2023-09-16 11:11:01</t>
  </si>
  <si>
    <t>2023-09-16 11:11:30</t>
  </si>
  <si>
    <t>2023-09-16 11:11:59</t>
  </si>
  <si>
    <t>2023-09-16 11:12:28</t>
  </si>
  <si>
    <t>2023-09-16 11:12:57</t>
  </si>
  <si>
    <t>2023-09-16 11:13:26</t>
  </si>
  <si>
    <t>2023-09-16 11:13:55</t>
  </si>
  <si>
    <t>2023-09-16 11:14:24</t>
  </si>
  <si>
    <t>2023-09-16 11:14:53</t>
  </si>
  <si>
    <t>2023-09-16 11:15:22</t>
  </si>
  <si>
    <t>2023-09-16 11:15:51</t>
  </si>
  <si>
    <t>2023-09-16 11:16:19</t>
  </si>
  <si>
    <t>2023-09-16 11:16:49</t>
  </si>
  <si>
    <t>2023-09-16 11:17:18</t>
  </si>
  <si>
    <t>2023-09-16 11:17:47</t>
  </si>
  <si>
    <t>2023-09-16 11:18:16</t>
  </si>
  <si>
    <t>2023-09-16 11:18:45</t>
  </si>
  <si>
    <t>2023-09-16 11:19:14</t>
  </si>
  <si>
    <t>2023-09-16 11:19:43</t>
  </si>
  <si>
    <t>2023-09-16 11:20:12</t>
  </si>
  <si>
    <t>2023-09-16 11:20:41</t>
  </si>
  <si>
    <t>2023-09-16 11:21:10</t>
  </si>
  <si>
    <t>2023-09-16 11:21:39</t>
  </si>
  <si>
    <t>2023-09-16 11:22:08</t>
  </si>
  <si>
    <t>2023-09-16 11:22:37</t>
  </si>
  <si>
    <t>2023-09-16 11:23:06</t>
  </si>
  <si>
    <t>2023-09-16 11:23:35</t>
  </si>
  <si>
    <t>2023-09-16 11:24:04</t>
  </si>
  <si>
    <t>2023-09-16 11:24:33</t>
  </si>
  <si>
    <t>2023-09-16 11:25:02</t>
  </si>
  <si>
    <t>2023-09-16 11:25:31</t>
  </si>
  <si>
    <t>2023-09-16 11:26:00</t>
  </si>
  <si>
    <t>2023-09-16 11:26:29</t>
  </si>
  <si>
    <t>2023-09-16 11:26:58</t>
  </si>
  <si>
    <t>2023-09-16 11:27:27</t>
  </si>
  <si>
    <t>2023-09-16 11:27:56</t>
  </si>
  <si>
    <t>2023-09-16 11:28:25</t>
  </si>
  <si>
    <t>2023-09-16 11:28:54</t>
  </si>
  <si>
    <t>2023-09-16 11:29:23</t>
  </si>
  <si>
    <t>2023-09-16 11:29:52</t>
  </si>
  <si>
    <t>2023-09-16 11:30:21</t>
  </si>
  <si>
    <t>2023-09-16 11:30:50</t>
  </si>
  <si>
    <t>2023-09-16 11:31:19</t>
  </si>
  <si>
    <t>2023-09-16 11:31:48</t>
  </si>
  <si>
    <t>2023-09-16 11:32:17</t>
  </si>
  <si>
    <t>2023-09-16 11:32:46</t>
  </si>
  <si>
    <t>2023-09-16 11:33:15</t>
  </si>
  <si>
    <t>2023-09-16 11:33:44</t>
  </si>
  <si>
    <t>2023-09-16 11:34:13</t>
  </si>
  <si>
    <t>2023-09-16 11:34:42</t>
  </si>
  <si>
    <t>2023-09-16 11:35:11</t>
  </si>
  <si>
    <t>2023-09-16 11:35:40</t>
  </si>
  <si>
    <t>2023-09-16 11:36:09</t>
  </si>
  <si>
    <t>2023-09-16 11:36:38</t>
  </si>
  <si>
    <t>2023-09-16 11:37:07</t>
  </si>
  <si>
    <t>2023-09-16 11:37:36</t>
  </si>
  <si>
    <t>2023-09-16 11:38:05</t>
  </si>
  <si>
    <t>2023-09-16 11:38:34</t>
  </si>
  <si>
    <t>2023-09-16 11:39:03</t>
  </si>
  <si>
    <t>2023-09-16 11:39:32</t>
  </si>
  <si>
    <t>2023-09-16 11:40:01</t>
  </si>
  <si>
    <t>2023-09-16 11:40:30</t>
  </si>
  <si>
    <t>2023-09-16 11:40:59</t>
  </si>
  <si>
    <t>2023-09-16 11:41:28</t>
  </si>
  <si>
    <t>2023-09-16 11:41:57</t>
  </si>
  <si>
    <t>2023-09-16 11:42:26</t>
  </si>
  <si>
    <t>2023-09-16 11:42:55</t>
  </si>
  <si>
    <t>2023-09-16 11:43:24</t>
  </si>
  <si>
    <t>2023-09-16 11:43:53</t>
  </si>
  <si>
    <t>2023-09-16 11:44:22</t>
  </si>
  <si>
    <t>2023-09-16 11:44:51</t>
  </si>
  <si>
    <t>2023-09-16 11:45:20</t>
  </si>
  <si>
    <t>2023-09-16 11:45:49</t>
  </si>
  <si>
    <t>2023-09-16 11:46:18</t>
  </si>
  <si>
    <t>2023-09-16 11:46:47</t>
  </si>
  <si>
    <t>2023-09-16 11:47:16</t>
  </si>
  <si>
    <t>2023-09-16 11:47:45</t>
  </si>
  <si>
    <t>2023-09-16 11:48:14</t>
  </si>
  <si>
    <t>2023-09-16 11:48:43</t>
  </si>
  <si>
    <t>2023-09-16 11:49:12</t>
  </si>
  <si>
    <t>2023-09-16 11:49:41</t>
  </si>
  <si>
    <t>2023-09-16 11:50:10</t>
  </si>
  <si>
    <t>2023-09-16 11:50:39</t>
  </si>
  <si>
    <t>2023-09-16 11:51:08</t>
  </si>
  <si>
    <t>2023-09-16 11:51:37</t>
  </si>
  <si>
    <t>2023-09-16 11:52:06</t>
  </si>
  <si>
    <t>2023-09-16 11:52:35</t>
  </si>
  <si>
    <t>2023-09-16 11:53:04</t>
  </si>
  <si>
    <t>2023-09-16 11:53:33</t>
  </si>
  <si>
    <t>2023-09-16 11:54:02</t>
  </si>
  <si>
    <t>2023-09-16 11:54:31</t>
  </si>
  <si>
    <t>2023-09-16 11:55:00</t>
  </si>
  <si>
    <t>2023-09-16 11:55:29</t>
  </si>
  <si>
    <t>2023-09-16 11:55:58</t>
  </si>
  <si>
    <t>2023-09-16 11:56:27</t>
  </si>
  <si>
    <t>2023-09-16 11:56:56</t>
  </si>
  <si>
    <t>2023-09-16 11:57:25</t>
  </si>
  <si>
    <t>2023-09-16 11:57:54</t>
  </si>
  <si>
    <t>2023-09-16 11:58:23</t>
  </si>
  <si>
    <t>2023-09-16 11:58:52</t>
  </si>
  <si>
    <t>2023-09-16 11:59:21</t>
  </si>
  <si>
    <t>2023-09-16 11:59:50</t>
  </si>
  <si>
    <t>2023-09-16 12:00:19</t>
  </si>
  <si>
    <t>2023-09-16 12:00:48</t>
  </si>
  <si>
    <t>2023-09-16 12:01:17</t>
  </si>
  <si>
    <t>2023-09-16 12:01:46</t>
  </si>
  <si>
    <t>2023-09-16 12:02:15</t>
  </si>
  <si>
    <t>2023-09-16 12:02:43</t>
  </si>
  <si>
    <t>2023-09-16 12:03:13</t>
  </si>
  <si>
    <t>2023-09-16 12:03:42</t>
  </si>
  <si>
    <t>2023-09-16 12:04:11</t>
  </si>
  <si>
    <t>2023-09-16 12:04:40</t>
  </si>
  <si>
    <t>2023-09-16 12:05:09</t>
  </si>
  <si>
    <t>2023-09-16 12:05:38</t>
  </si>
  <si>
    <t>2023-09-16 12:06:07</t>
  </si>
  <si>
    <t>2023-09-16 12:06:36</t>
  </si>
  <si>
    <t>2023-09-16 12:07:05</t>
  </si>
  <si>
    <t>2023-09-16 12:07:34</t>
  </si>
  <si>
    <t>2023-09-16 12:08:03</t>
  </si>
  <si>
    <t>2023-09-16 12:08:32</t>
  </si>
  <si>
    <t>2023-09-16 12:09:01</t>
  </si>
  <si>
    <t>2023-09-16 12:09:30</t>
  </si>
  <si>
    <t>2023-09-16 12:09:59</t>
  </si>
  <si>
    <t>2023-09-16 12:10:28</t>
  </si>
  <si>
    <t>2023-09-16 12:10:57</t>
  </si>
  <si>
    <t>2023-09-16 12:11:26</t>
  </si>
  <si>
    <t>2023-09-16 12:11:55</t>
  </si>
  <si>
    <t>2023-09-16 12:12:24</t>
  </si>
  <si>
    <t>2023-09-16 12:12:53</t>
  </si>
  <si>
    <t>2023-09-16 12:13:22</t>
  </si>
  <si>
    <t>2023-09-16 12:13:51</t>
  </si>
  <si>
    <t>2023-09-16 12:14:20</t>
  </si>
  <si>
    <t>2023-09-16 12:14:49</t>
  </si>
  <si>
    <t>2023-09-16 12:15:18</t>
  </si>
  <si>
    <t>2023-09-16 12:15:47</t>
  </si>
  <si>
    <t>2023-09-16 12:16:16</t>
  </si>
  <si>
    <t>2023-09-16 12:16:45</t>
  </si>
  <si>
    <t>2023-09-16 12:17:14</t>
  </si>
  <si>
    <t>2023-09-16 12:17:43</t>
  </si>
  <si>
    <t>2023-09-16 12:18:12</t>
  </si>
  <si>
    <t>2023-09-16 12:18:41</t>
  </si>
  <si>
    <t>2023-09-16 12:19:10</t>
  </si>
  <si>
    <t>2023-09-16 12:19:39</t>
  </si>
  <si>
    <t>2023-09-16 12:20:08</t>
  </si>
  <si>
    <t>2023-09-16 12:20:37</t>
  </si>
  <si>
    <t>2023-09-16 12:21:06</t>
  </si>
  <si>
    <t>2023-09-16 12:21:35</t>
  </si>
  <si>
    <t>2023-09-16 12:22:04</t>
  </si>
  <si>
    <t>2023-09-16 12:22:33</t>
  </si>
  <si>
    <t>2023-09-16 12:23:02</t>
  </si>
  <si>
    <t>2023-09-16 12:23:31</t>
  </si>
  <si>
    <t>2023-09-16 12:24:00</t>
  </si>
  <si>
    <t>2023-09-16 12:24:29</t>
  </si>
  <si>
    <t>2023-09-16 12:24:58</t>
  </si>
  <si>
    <t>2023-09-16 12:25:27</t>
  </si>
  <si>
    <t>2023-09-16 12:25:56</t>
  </si>
  <si>
    <t>2023-09-16 12:26:25</t>
  </si>
  <si>
    <t>2023-09-16 12:26:54</t>
  </si>
  <si>
    <t>2023-09-16 12:27:23</t>
  </si>
  <si>
    <t>2023-09-16 12:27:52</t>
  </si>
  <si>
    <t>2023-09-16 12:28:21</t>
  </si>
  <si>
    <t>2023-09-16 12:28:50</t>
  </si>
  <si>
    <t>2023-09-16 12:29:19</t>
  </si>
  <si>
    <t>2023-09-16 12:29:48</t>
  </si>
  <si>
    <t>2023-09-16 12:30:17</t>
  </si>
  <si>
    <t>2023-09-16 12:30:46</t>
  </si>
  <si>
    <t>2023-09-16 12:31:15</t>
  </si>
  <si>
    <t>2023-09-16 12:31:44</t>
  </si>
  <si>
    <t>2023-09-16 12:32:13</t>
  </si>
  <si>
    <t>2023-09-16 12:32:42</t>
  </si>
  <si>
    <t>2023-09-16 12:33:11</t>
  </si>
  <si>
    <t>2023-09-16 12:33:40</t>
  </si>
  <si>
    <t>2023-09-16 12:34:09</t>
  </si>
  <si>
    <t>2023-09-16 12:34:38</t>
  </si>
  <si>
    <t>2023-09-16 12:35:07</t>
  </si>
  <si>
    <t>2023-09-16 12:35:36</t>
  </si>
  <si>
    <t>2023-09-16 12:36:05</t>
  </si>
  <si>
    <t>2023-09-16 12:36:34</t>
  </si>
  <si>
    <t>2023-09-16 12:37:03</t>
  </si>
  <si>
    <t>2023-09-16 12:37:32</t>
  </si>
  <si>
    <t>2023-09-16 12:38:01</t>
  </si>
  <si>
    <t>2023-09-16 12:38:30</t>
  </si>
  <si>
    <t>2023-09-16 12:38:59</t>
  </si>
  <si>
    <t>2023-09-16 12:39:28</t>
  </si>
  <si>
    <t>2023-09-16 12:39:57</t>
  </si>
  <si>
    <t>2023-09-16 12:40:26</t>
  </si>
  <si>
    <t>2023-09-16 12:40:55</t>
  </si>
  <si>
    <t>2023-09-16 12:41:24</t>
  </si>
  <si>
    <t>2023-09-16 12:41:53</t>
  </si>
  <si>
    <t>2023-09-16 12:42:22</t>
  </si>
  <si>
    <t>2023-09-16 12:42:51</t>
  </si>
  <si>
    <t>2023-09-16 12:43:20</t>
  </si>
  <si>
    <t>2023-09-16 12:43:49</t>
  </si>
  <si>
    <t>2023-09-16 12:44:18</t>
  </si>
  <si>
    <t>2023-09-16 12:44:47</t>
  </si>
  <si>
    <t>2023-09-16 12:45:16</t>
  </si>
  <si>
    <t>2023-09-16 12:45:45</t>
  </si>
  <si>
    <t>2023-09-16 12:46:14</t>
  </si>
  <si>
    <t>2023-09-16 12:46:43</t>
  </si>
  <si>
    <t>2023-09-16 12:47:12</t>
  </si>
  <si>
    <t>2023-09-16 12:47:41</t>
  </si>
  <si>
    <t>2023-09-16 12:48:10</t>
  </si>
  <si>
    <t>2023-09-16 12:48:39</t>
  </si>
  <si>
    <t>2023-09-16 12:49:08</t>
  </si>
  <si>
    <t>2023-09-16 12:49:37</t>
  </si>
  <si>
    <t>2023-09-16 12:50:06</t>
  </si>
  <si>
    <t>2023-09-16 12:50:34</t>
  </si>
  <si>
    <t>2023-09-16 12:51:04</t>
  </si>
  <si>
    <t>2023-09-16 12:51:33</t>
  </si>
  <si>
    <t>2023-09-16 12:52:02</t>
  </si>
  <si>
    <t>2023-09-16 12:52:31</t>
  </si>
  <si>
    <t>2023-09-16 12:53:00</t>
  </si>
  <si>
    <t>2023-09-16 12:53:29</t>
  </si>
  <si>
    <t>2023-09-16 12:53:58</t>
  </si>
  <si>
    <t>2023-09-16 12:54:27</t>
  </si>
  <si>
    <t>2023-09-16 12:54:56</t>
  </si>
  <si>
    <t>2023-09-16 12:55:25</t>
  </si>
  <si>
    <t>2023-09-16 12:55:54</t>
  </si>
  <si>
    <t>2023-09-16 12:56:23</t>
  </si>
  <si>
    <t>2023-09-16 12:56:52</t>
  </si>
  <si>
    <t>2023-09-16 12:57:21</t>
  </si>
  <si>
    <t>2023-09-16 12:57:50</t>
  </si>
  <si>
    <t>2023-09-16 12:58:19</t>
  </si>
  <si>
    <t>2023-09-16 12:58:48</t>
  </si>
  <si>
    <t>2023-09-16 12:59:17</t>
  </si>
  <si>
    <t>2023-09-16 12:59:46</t>
  </si>
  <si>
    <t>2023-09-16 13:00:15</t>
  </si>
  <si>
    <t>2023-09-16 13:00:44</t>
  </si>
  <si>
    <t>2023-09-16 13:01:13</t>
  </si>
  <si>
    <t>2023-09-16 13:01:42</t>
  </si>
  <si>
    <t>2023-09-16 13:02:11</t>
  </si>
  <si>
    <t>2023-09-16 13:02:40</t>
  </si>
  <si>
    <t>2023-09-16 13:03:09</t>
  </si>
  <si>
    <t>2023-09-16 13:03:38</t>
  </si>
  <si>
    <t>2023-09-16 13:04:07</t>
  </si>
  <si>
    <t>2023-09-16 13:04:36</t>
  </si>
  <si>
    <t>2023-09-16 13:05:05</t>
  </si>
  <si>
    <t>2023-09-16 13:05:34</t>
  </si>
  <si>
    <t>2023-09-16 13:06:03</t>
  </si>
  <si>
    <t>2023-09-16 13:06:32</t>
  </si>
  <si>
    <t>2023-09-16 13:07:01</t>
  </si>
  <si>
    <t>2023-09-16 13:07:30</t>
  </si>
  <si>
    <t>2023-09-16 13:07:58</t>
  </si>
  <si>
    <t>2023-09-16 13:08:28</t>
  </si>
  <si>
    <t>2023-09-16 13:08:57</t>
  </si>
  <si>
    <t>2023-09-16 13:09:26</t>
  </si>
  <si>
    <t>2023-09-16 13:09:55</t>
  </si>
  <si>
    <t>2023-09-16 13:10:24</t>
  </si>
  <si>
    <t>2023-09-16 13:10:53</t>
  </si>
  <si>
    <t>2023-09-16 13:11:22</t>
  </si>
  <si>
    <t>2023-09-16 13:11:51</t>
  </si>
  <si>
    <t>2023-09-16 13:12:20</t>
  </si>
  <si>
    <t>2023-09-16 13:12:49</t>
  </si>
  <si>
    <t>2023-09-16 13:13:18</t>
  </si>
  <si>
    <t>2023-09-16 13:13:47</t>
  </si>
  <si>
    <t>2023-09-16 13:14:16</t>
  </si>
  <si>
    <t>2023-09-16 13:14:45</t>
  </si>
  <si>
    <t>2023-09-16 13:15:14</t>
  </si>
  <si>
    <t>2023-09-16 13:15:43</t>
  </si>
  <si>
    <t>2023-09-16 13:16:12</t>
  </si>
  <si>
    <t>2023-09-16 13:16:41</t>
  </si>
  <si>
    <t>2023-09-16 13:17:10</t>
  </si>
  <si>
    <t>2023-09-16 13:17:39</t>
  </si>
  <si>
    <t>2023-09-16 13:18:08</t>
  </si>
  <si>
    <t>2023-09-16 13:18:36</t>
  </si>
  <si>
    <t>2023-09-16 13:19:06</t>
  </si>
  <si>
    <t>2023-09-16 13:19:35</t>
  </si>
  <si>
    <t>2023-09-16 13:20:04</t>
  </si>
  <si>
    <t>2023-09-16 13:20:33</t>
  </si>
  <si>
    <t>2023-09-16 13:21:02</t>
  </si>
  <si>
    <t>2023-09-16 13:21:31</t>
  </si>
  <si>
    <t>2023-09-16 13:22:00</t>
  </si>
  <si>
    <t>2023-09-16 13:22:29</t>
  </si>
  <si>
    <t>2023-09-16 13:22:58</t>
  </si>
  <si>
    <t>2023-09-16 13:23:27</t>
  </si>
  <si>
    <t>2023-09-16 13:23:56</t>
  </si>
  <si>
    <t>2023-09-16 13:24:25</t>
  </si>
  <si>
    <t>2023-09-16 13:24:54</t>
  </si>
  <si>
    <t>2023-09-16 13:25:23</t>
  </si>
  <si>
    <t>2023-09-16 13:25:52</t>
  </si>
  <si>
    <t>2023-09-16 13:26:21</t>
  </si>
  <si>
    <t>2023-09-16 13:26:50</t>
  </si>
  <si>
    <t>2023-09-16 13:27:19</t>
  </si>
  <si>
    <t>2023-09-16 13:27:48</t>
  </si>
  <si>
    <t>2023-09-16 13:28:17</t>
  </si>
  <si>
    <t>2023-09-16 13:28:46</t>
  </si>
  <si>
    <t>2023-09-16 13:29:15</t>
  </si>
  <si>
    <t>2023-09-16 13:29:44</t>
  </si>
  <si>
    <t>2023-09-16 13:30:13</t>
  </si>
  <si>
    <t>2023-09-16 13:30:42</t>
  </si>
  <si>
    <t>2023-09-16 13:31:11</t>
  </si>
  <si>
    <t>2023-09-16 13:31:40</t>
  </si>
  <si>
    <t>2023-09-16 13:32:09</t>
  </si>
  <si>
    <t>2023-09-16 13:32:38</t>
  </si>
  <si>
    <t>2023-09-16 13:33:07</t>
  </si>
  <si>
    <t>2023-09-16 13:33:36</t>
  </si>
  <si>
    <t>2023-09-16 13:34:05</t>
  </si>
  <si>
    <t>2023-09-16 13:34:34</t>
  </si>
  <si>
    <t>2023-09-16 13:35:03</t>
  </si>
  <si>
    <t>2023-09-16 13:35:32</t>
  </si>
  <si>
    <t>2023-09-16 13:36:01</t>
  </si>
  <si>
    <t>2023-09-16 13:36:30</t>
  </si>
  <si>
    <t>2023-09-16 13:36:59</t>
  </si>
  <si>
    <t>2023-09-16 13:37:28</t>
  </si>
  <si>
    <t>2023-09-16 13:37:57</t>
  </si>
  <si>
    <t>2023-09-16 13:38:26</t>
  </si>
  <si>
    <t>2023-09-16 13:38:55</t>
  </si>
  <si>
    <t>2023-09-16 13:39:24</t>
  </si>
  <si>
    <t>2023-09-16 13:39:53</t>
  </si>
  <si>
    <t>2023-09-16 13:40:22</t>
  </si>
  <si>
    <t>2023-09-16 13:40:51</t>
  </si>
  <si>
    <t>2023-09-16 13:41:20</t>
  </si>
  <si>
    <t>2023-09-16 13:41:49</t>
  </si>
  <si>
    <t>2023-09-16 13:42:17</t>
  </si>
  <si>
    <t>2023-09-16 13:42:47</t>
  </si>
  <si>
    <t>2023-09-16 13:43:16</t>
  </si>
  <si>
    <t>2023-09-16 13:43:45</t>
  </si>
  <si>
    <t>2023-09-16 13:44:14</t>
  </si>
  <si>
    <t>2023-09-16 13:44:43</t>
  </si>
  <si>
    <t>2023-09-16 13:45:12</t>
  </si>
  <si>
    <t>2023-09-16 13:45:41</t>
  </si>
  <si>
    <t>2023-09-16 13:46:10</t>
  </si>
  <si>
    <t>2023-09-16 13:46:39</t>
  </si>
  <si>
    <t>2023-09-16 13:47:08</t>
  </si>
  <si>
    <t>2023-09-16 13:47:37</t>
  </si>
  <si>
    <t>2023-09-16 13:48:06</t>
  </si>
  <si>
    <t>2023-09-16 13:48:35</t>
  </si>
  <si>
    <t>2023-09-16 13:49:04</t>
  </si>
  <si>
    <t>2023-09-16 13:49:33</t>
  </si>
  <si>
    <t>2023-09-16 13:50:02</t>
  </si>
  <si>
    <t>2023-09-16 13:50:31</t>
  </si>
  <si>
    <t>2023-09-16 13:51:00</t>
  </si>
  <si>
    <t>2023-09-16 13:51:29</t>
  </si>
  <si>
    <t>2023-09-16 13:51:58</t>
  </si>
  <si>
    <t>2023-09-16 13:52:27</t>
  </si>
  <si>
    <t>2023-09-16 13:52:56</t>
  </si>
  <si>
    <t>2023-09-16 13:53:25</t>
  </si>
  <si>
    <t>2023-09-16 13:53:54</t>
  </si>
  <si>
    <t>2023-09-16 13:54:23</t>
  </si>
  <si>
    <t>2023-09-16 13:54:52</t>
  </si>
  <si>
    <t>2023-09-16 13:55:21</t>
  </si>
  <si>
    <t>2023-09-16 13:55:50</t>
  </si>
  <si>
    <t>2023-09-16 13:56:19</t>
  </si>
  <si>
    <t>2023-09-16 13:56:48</t>
  </si>
  <si>
    <t>2023-09-16 13:57:17</t>
  </si>
  <si>
    <t>2023-09-16 13:57:46</t>
  </si>
  <si>
    <t>2023-09-16 13:58:15</t>
  </si>
  <si>
    <t>2023-09-16 13:58:44</t>
  </si>
  <si>
    <t>2023-09-16 13:59:13</t>
  </si>
  <si>
    <t>2023-09-16 13:59:42</t>
  </si>
  <si>
    <t>2023-09-16 14:00:11</t>
  </si>
  <si>
    <t>2023-09-16 14:00:40</t>
  </si>
  <si>
    <t>2023-09-16 14:01:09</t>
  </si>
  <si>
    <t>2023-09-16 14:01:38</t>
  </si>
  <si>
    <t>2023-09-16 14:02:07</t>
  </si>
  <si>
    <t>2023-09-16 14:02:36</t>
  </si>
  <si>
    <t>2023-09-16 14:03:05</t>
  </si>
  <si>
    <t>2023-09-16 14:03:34</t>
  </si>
  <si>
    <t>2023-09-16 14:04:03</t>
  </si>
  <si>
    <t>2023-09-16 14:04:32</t>
  </si>
  <si>
    <t>2023-09-16 14:05:01</t>
  </si>
  <si>
    <t>2023-09-16 14:05:30</t>
  </si>
  <si>
    <t>2023-09-16 14:05:59</t>
  </si>
  <si>
    <t>2023-09-16 14:06:28</t>
  </si>
  <si>
    <t>2023-09-16 14:06:57</t>
  </si>
  <si>
    <t>2023-09-16 14:07:26</t>
  </si>
  <si>
    <t>2023-09-16 14:07:55</t>
  </si>
  <si>
    <t>2023-09-16 14:08:24</t>
  </si>
  <si>
    <t>2023-09-16 14:08:53</t>
  </si>
  <si>
    <t>2023-09-16 14:09:22</t>
  </si>
  <si>
    <t>2023-09-16 14:09:51</t>
  </si>
  <si>
    <t>2023-09-16 14:10:20</t>
  </si>
  <si>
    <t>2023-09-16 14:10:49</t>
  </si>
  <si>
    <t>2023-09-16 14:11:18</t>
  </si>
  <si>
    <t>2023-09-16 14:11:47</t>
  </si>
  <si>
    <t>2023-09-16 14:12:16</t>
  </si>
  <si>
    <t>2023-09-16 14:12:45</t>
  </si>
  <si>
    <t>2023-09-16 14:13:14</t>
  </si>
  <si>
    <t>2023-09-16 14:13:43</t>
  </si>
  <si>
    <t>2023-09-16 14:14:12</t>
  </si>
  <si>
    <t>2023-09-16 14:14:41</t>
  </si>
  <si>
    <t>2023-09-16 14:15:10</t>
  </si>
  <si>
    <t>2023-09-16 14:15:39</t>
  </si>
  <si>
    <t>2023-09-16 14:16:08</t>
  </si>
  <si>
    <t>2023-09-16 14:16:37</t>
  </si>
  <si>
    <t>2023-09-16 14:17:05</t>
  </si>
  <si>
    <t>2023-09-16 14:17:34</t>
  </si>
  <si>
    <t>2023-09-16 14:18:03</t>
  </si>
  <si>
    <t>2023-09-16 14:18:32</t>
  </si>
  <si>
    <t>2023-09-16 14:19:01</t>
  </si>
  <si>
    <t>2023-09-16 14:19:29</t>
  </si>
  <si>
    <t>2023-09-16 14:19:59</t>
  </si>
  <si>
    <t>2023-09-16 14:20:28</t>
  </si>
  <si>
    <t>2023-09-16 14:20:57</t>
  </si>
  <si>
    <t>2023-09-16 14:21:26</t>
  </si>
  <si>
    <t>2023-09-16 14:21:55</t>
  </si>
  <si>
    <t>2023-09-16 14:22:24</t>
  </si>
  <si>
    <t>2023-09-16 14:22:53</t>
  </si>
  <si>
    <t>2023-09-16 14:23:22</t>
  </si>
  <si>
    <t>2023-09-16 14:23:51</t>
  </si>
  <si>
    <t>2023-09-16 14:24:20</t>
  </si>
  <si>
    <t>2023-09-16 14:24:49</t>
  </si>
  <si>
    <t>2023-09-16 14:25:18</t>
  </si>
  <si>
    <t>2023-09-16 14:25:47</t>
  </si>
  <si>
    <t>2023-09-16 14:26:16</t>
  </si>
  <si>
    <t>2023-09-16 14:26:45</t>
  </si>
  <si>
    <t>2023-09-16 14:27:14</t>
  </si>
  <si>
    <t>2023-09-16 14:27:43</t>
  </si>
  <si>
    <t>2023-09-16 14:28:12</t>
  </si>
  <si>
    <t>2023-09-16 14:28:41</t>
  </si>
  <si>
    <t>2023-09-16 14:29:10</t>
  </si>
  <si>
    <t>2023-09-16 14:29:39</t>
  </si>
  <si>
    <t>2023-09-16 14:30:08</t>
  </si>
  <si>
    <t>2023-09-16 14:30:37</t>
  </si>
  <si>
    <t>2023-09-16 14:31:06</t>
  </si>
  <si>
    <t>2023-09-16 14:31:35</t>
  </si>
  <si>
    <t>2023-09-16 14:32:04</t>
  </si>
  <si>
    <t>2023-09-16 14:32:32</t>
  </si>
  <si>
    <t>2023-09-16 14:33:02</t>
  </si>
  <si>
    <t>2023-09-16 14:33:31</t>
  </si>
  <si>
    <t>2023-09-16 14:34:00</t>
  </si>
  <si>
    <t>2023-09-16 14:34:28</t>
  </si>
  <si>
    <t>2023-09-16 14:34:58</t>
  </si>
  <si>
    <t>2023-09-16 14:35:27</t>
  </si>
  <si>
    <t>2023-09-16 14:35:56</t>
  </si>
  <si>
    <t>2023-09-16 14:36:24</t>
  </si>
  <si>
    <t>2023-09-16 14:36:54</t>
  </si>
  <si>
    <t>2023-09-16 14:37:23</t>
  </si>
  <si>
    <t>2023-09-16 14:37:52</t>
  </si>
  <si>
    <t>2023-09-16 14:38:21</t>
  </si>
  <si>
    <t>2023-09-16 14:38:50</t>
  </si>
  <si>
    <t>2023-09-16 14:39:19</t>
  </si>
  <si>
    <t>2023-09-16 14:39:48</t>
  </si>
  <si>
    <t>2023-09-16 14:40:17</t>
  </si>
  <si>
    <t>2023-09-16 14:40:46</t>
  </si>
  <si>
    <t>2023-09-16 14:41:15</t>
  </si>
  <si>
    <t>2023-09-16 14:41:44</t>
  </si>
  <si>
    <t>2023-09-16 14:42:13</t>
  </si>
  <si>
    <t>2023-09-16 14:42:42</t>
  </si>
  <si>
    <t>2023-09-16 14:43:11</t>
  </si>
  <si>
    <t>2023-09-16 14:43:40</t>
  </si>
  <si>
    <t>2023-09-16 14:44:09</t>
  </si>
  <si>
    <t>2023-09-16 14:44:38</t>
  </si>
  <si>
    <t>2023-09-16 14:45:07</t>
  </si>
  <si>
    <t>2023-09-16 14:45:36</t>
  </si>
  <si>
    <t>2023-09-16 14:46:05</t>
  </si>
  <si>
    <t>2023-09-16 14:46:34</t>
  </si>
  <si>
    <t>2023-09-16 14:47:03</t>
  </si>
  <si>
    <t>2023-09-16 14:47:31</t>
  </si>
  <si>
    <t>2023-09-16 14:48:01</t>
  </si>
  <si>
    <t>2023-09-16 14:48:30</t>
  </si>
  <si>
    <t>2023-09-16 14:48:59</t>
  </si>
  <si>
    <t>2023-09-16 14:49:27</t>
  </si>
  <si>
    <t>2023-09-16 14:49:57</t>
  </si>
  <si>
    <t>2023-09-16 14:50:26</t>
  </si>
  <si>
    <t>2023-09-16 14:50:55</t>
  </si>
  <si>
    <t>2023-09-16 14:51:24</t>
  </si>
  <si>
    <t>2023-09-16 14:51:53</t>
  </si>
  <si>
    <t>2023-09-16 14:52:22</t>
  </si>
  <si>
    <t>2023-09-16 14:52:50</t>
  </si>
  <si>
    <t>2023-09-16 14:53:20</t>
  </si>
  <si>
    <t>2023-09-16 14:53:49</t>
  </si>
  <si>
    <t>2023-09-16 14:54:18</t>
  </si>
  <si>
    <t>2023-09-16 14:54:46</t>
  </si>
  <si>
    <t>2023-09-16 14:55:16</t>
  </si>
  <si>
    <t>2023-09-16 14:55:45</t>
  </si>
  <si>
    <t>2023-09-16 14:56:14</t>
  </si>
  <si>
    <t>2023-09-16 14:56:43</t>
  </si>
  <si>
    <t>2023-09-16 14:57:12</t>
  </si>
  <si>
    <t>2023-09-16 14:57:41</t>
  </si>
  <si>
    <t>2023-09-16 14:58:10</t>
  </si>
  <si>
    <t>2023-09-16 14:58:39</t>
  </si>
  <si>
    <t>2023-09-16 14:59:08</t>
  </si>
  <si>
    <t>2023-09-16 14:59:37</t>
  </si>
  <si>
    <t>2023-09-16 15:00:05</t>
  </si>
  <si>
    <t>2023-09-16 15:00:35</t>
  </si>
  <si>
    <t>2023-09-16 15:01:04</t>
  </si>
  <si>
    <t>2023-09-16 15:01:33</t>
  </si>
  <si>
    <t>2023-09-16 15:02:02</t>
  </si>
  <si>
    <t>2023-09-16 15:02:31</t>
  </si>
  <si>
    <t>2023-09-16 15:03:00</t>
  </si>
  <si>
    <t>2023-09-16 15:03:29</t>
  </si>
  <si>
    <t>2023-09-16 15:03:58</t>
  </si>
  <si>
    <t>2023-09-16 15:04:27</t>
  </si>
  <si>
    <t>2023-09-16 15:04:56</t>
  </si>
  <si>
    <t>2023-09-16 15:05:25</t>
  </si>
  <si>
    <t>2023-09-16 15:05:54</t>
  </si>
  <si>
    <t>2023-09-16 15:06:23</t>
  </si>
  <si>
    <t>2023-09-16 15:06:52</t>
  </si>
  <si>
    <t>2023-09-16 15:07:21</t>
  </si>
  <si>
    <t>2023-09-16 15:07:50</t>
  </si>
  <si>
    <t>2023-09-16 15:08:19</t>
  </si>
  <si>
    <t>2023-09-16 15:08:48</t>
  </si>
  <si>
    <t>2023-09-16 15:09:17</t>
  </si>
  <si>
    <t>2023-09-16 15:09:46</t>
  </si>
  <si>
    <t>2023-09-16 15:10:15</t>
  </si>
  <si>
    <t>2023-09-16 15:10:44</t>
  </si>
  <si>
    <t>2023-09-16 15:11:13</t>
  </si>
  <si>
    <t>2023-09-16 15:11:42</t>
  </si>
  <si>
    <t>2023-09-16 15:12:11</t>
  </si>
  <si>
    <t>2023-09-16 15:12:40</t>
  </si>
  <si>
    <t>2023-09-16 15:13:09</t>
  </si>
  <si>
    <t>2023-09-16 15:13:38</t>
  </si>
  <si>
    <t>2023-09-16 15:14:07</t>
  </si>
  <si>
    <t>2023-09-16 15:14:36</t>
  </si>
  <si>
    <t>2023-09-16 15:15:05</t>
  </si>
  <si>
    <t>2023-09-16 15:15:34</t>
  </si>
  <si>
    <t>2023-09-16 15:16:03</t>
  </si>
  <si>
    <t>2023-09-16 15:16:32</t>
  </si>
  <si>
    <t>2023-09-16 15:17:01</t>
  </si>
  <si>
    <t>2023-09-16 15:17:30</t>
  </si>
  <si>
    <t>2023-09-16 15:17:59</t>
  </si>
  <si>
    <t>2023-09-16 15:18:28</t>
  </si>
  <si>
    <t>2023-09-16 15:18:57</t>
  </si>
  <si>
    <t>2023-09-16 15:19:26</t>
  </si>
  <si>
    <t>2023-09-16 15:19:55</t>
  </si>
  <si>
    <t>2023-09-16 15:20:23</t>
  </si>
  <si>
    <t>2023-09-16 15:20:53</t>
  </si>
  <si>
    <t>2023-09-16 15:21:22</t>
  </si>
  <si>
    <t>2023-09-16 15:21:51</t>
  </si>
  <si>
    <t>2023-09-16 15:22:20</t>
  </si>
  <si>
    <t>2023-09-16 15:22:49</t>
  </si>
  <si>
    <t>2023-09-16 15:23:18</t>
  </si>
  <si>
    <t>2023-09-16 15:23:47</t>
  </si>
  <si>
    <t>2023-09-16 15:24:16</t>
  </si>
  <si>
    <t>2023-09-16 15:24:45</t>
  </si>
  <si>
    <t>2023-09-16 15:25:14</t>
  </si>
  <si>
    <t>2023-09-16 15:25:43</t>
  </si>
  <si>
    <t>2023-09-16 15:26:12</t>
  </si>
  <si>
    <t>2023-09-16 15:26:41</t>
  </si>
  <si>
    <t>2023-09-16 15:27:10</t>
  </si>
  <si>
    <t>2023-09-16 15:27:39</t>
  </si>
  <si>
    <t>2023-09-16 15:28:08</t>
  </si>
  <si>
    <t>2023-09-16 15:28:37</t>
  </si>
  <si>
    <t>2023-09-16 15:29:05</t>
  </si>
  <si>
    <t>2023-09-16 15:29:35</t>
  </si>
  <si>
    <t>2023-09-16 15:30:04</t>
  </si>
  <si>
    <t>2023-09-16 15:30:33</t>
  </si>
  <si>
    <t>2023-09-16 15:31:01</t>
  </si>
  <si>
    <t>2023-09-16 15:31:31</t>
  </si>
  <si>
    <t>2023-09-16 15:32:00</t>
  </si>
  <si>
    <t>2023-09-16 15:32:29</t>
  </si>
  <si>
    <t>2023-09-16 15:32:57</t>
  </si>
  <si>
    <t>2023-09-16 15:33:27</t>
  </si>
  <si>
    <t>2023-09-16 15:33:56</t>
  </si>
  <si>
    <t>2023-09-16 15:34:25</t>
  </si>
  <si>
    <t>2023-09-16 15:34:53</t>
  </si>
  <si>
    <t>2023-09-16 15:35:23</t>
  </si>
  <si>
    <t>2023-09-16 15:35:52</t>
  </si>
  <si>
    <t>2023-09-16 15:36:20</t>
  </si>
  <si>
    <t>2023-09-16 15:36:50</t>
  </si>
  <si>
    <t>2023-09-16 15:37:19</t>
  </si>
  <si>
    <t>2023-09-16 15:37:48</t>
  </si>
  <si>
    <t>2023-09-16 15:38:16</t>
  </si>
  <si>
    <t>2023-09-16 15:38:46</t>
  </si>
  <si>
    <t>2023-09-16 15:39:15</t>
  </si>
  <si>
    <t>2023-09-16 15:39:44</t>
  </si>
  <si>
    <t>2023-09-16 15:40:12</t>
  </si>
  <si>
    <t>2023-09-16 15:40:42</t>
  </si>
  <si>
    <t>2023-09-16 15:41:11</t>
  </si>
  <si>
    <t>2023-09-16 15:41:40</t>
  </si>
  <si>
    <t>2023-09-16 15:42:08</t>
  </si>
  <si>
    <t>2023-09-16 15:42:38</t>
  </si>
  <si>
    <t>2023-09-16 15:43:07</t>
  </si>
  <si>
    <t>2023-09-16 15:43:36</t>
  </si>
  <si>
    <t>2023-09-16 15:44:05</t>
  </si>
  <si>
    <t>2023-09-16 15:44:34</t>
  </si>
  <si>
    <t>2023-09-16 15:45:03</t>
  </si>
  <si>
    <t>2023-09-16 15:45:31</t>
  </si>
  <si>
    <t>2023-09-16 15:46:01</t>
  </si>
  <si>
    <t>2023-09-16 15:46:30</t>
  </si>
  <si>
    <t>2023-09-16 15:46:59</t>
  </si>
  <si>
    <t>2023-09-16 15:47:27</t>
  </si>
  <si>
    <t>2023-09-16 15:47:57</t>
  </si>
  <si>
    <t>2023-09-16 15:48:26</t>
  </si>
  <si>
    <t>2023-09-16 15:48:54</t>
  </si>
  <si>
    <t>2023-09-16 15:49:24</t>
  </si>
  <si>
    <t>2023-09-16 15:49:53</t>
  </si>
  <si>
    <t>2023-09-16 15:50:22</t>
  </si>
  <si>
    <t>2023-09-16 15:50:50</t>
  </si>
  <si>
    <t>2023-09-16 15:51:20</t>
  </si>
  <si>
    <t>2023-09-16 15:51:49</t>
  </si>
  <si>
    <t>2023-09-16 15:52:18</t>
  </si>
  <si>
    <t>2023-09-16 15:52:46</t>
  </si>
  <si>
    <t>2023-09-16 15:53:16</t>
  </si>
  <si>
    <t>2023-09-16 15:53:45</t>
  </si>
  <si>
    <t>2023-09-16 15:54:14</t>
  </si>
  <si>
    <t>2023-09-18 07:40:40</t>
  </si>
  <si>
    <t>2023-09-18 07:40:58</t>
  </si>
  <si>
    <t>2023-09-18 07:41:28</t>
  </si>
  <si>
    <t>2023-09-18 07:43:11</t>
  </si>
  <si>
    <t>2023-09-18 07:43:39</t>
  </si>
  <si>
    <t>2023-09-18 07:44:08</t>
  </si>
  <si>
    <t>2023-09-18 07:44:37</t>
  </si>
  <si>
    <t>2023-09-18 07:45:06</t>
  </si>
  <si>
    <t>2023-09-18 07:45:35</t>
  </si>
  <si>
    <t>2023-09-18 07:46:04</t>
  </si>
  <si>
    <t>2023-09-18 07:46:33</t>
  </si>
  <si>
    <t>2023-09-18 07:47:02</t>
  </si>
  <si>
    <t>2023-09-18 07:47:32</t>
  </si>
  <si>
    <t>2023-09-18 07:48:00</t>
  </si>
  <si>
    <t>2023-09-18 07:48:29</t>
  </si>
  <si>
    <t>2023-09-18 07:48:58</t>
  </si>
  <si>
    <t>2023-09-18 07:49:28</t>
  </si>
  <si>
    <t>2023-09-18 07:49:56</t>
  </si>
  <si>
    <t>2023-09-18 07:50:25</t>
  </si>
  <si>
    <t>2023-09-18 07:50:54</t>
  </si>
  <si>
    <t>2023-09-18 07:51:23</t>
  </si>
  <si>
    <t>2023-09-18 07:51:52</t>
  </si>
  <si>
    <t>2023-09-18 07:52:21</t>
  </si>
  <si>
    <t>2023-09-18 07:52:50</t>
  </si>
  <si>
    <t>2023-09-18 07:53:19</t>
  </si>
  <si>
    <t>2023-09-18 07:53:48</t>
  </si>
  <si>
    <t>2023-09-18 07:54:17</t>
  </si>
  <si>
    <t>2023-09-18 07:54:46</t>
  </si>
  <si>
    <t>2023-09-18 07:55:15</t>
  </si>
  <si>
    <t>2023-09-18 07:55:44</t>
  </si>
  <si>
    <t>2023-09-18 07:56:13</t>
  </si>
  <si>
    <t>2023-09-18 07:56:42</t>
  </si>
  <si>
    <t>2023-09-18 07:57:11</t>
  </si>
  <si>
    <t>2023-09-18 07:57:40</t>
  </si>
  <si>
    <t>2023-09-18 07:58:09</t>
  </si>
  <si>
    <t>2023-09-18 07:58:38</t>
  </si>
  <si>
    <t>2023-09-18 07:59:07</t>
  </si>
  <si>
    <t>2023-09-18 07:59:36</t>
  </si>
  <si>
    <t>2023-09-18 08:00:05</t>
  </si>
  <si>
    <t>2023-09-18 08:00:35</t>
  </si>
  <si>
    <t>2023-09-18 08:01:03</t>
  </si>
  <si>
    <t>2023-09-18 08:01:32</t>
  </si>
  <si>
    <t>2023-09-18 08:02:01</t>
  </si>
  <si>
    <t>2023-09-18 08:02:30</t>
  </si>
  <si>
    <t>2023-09-18 08:02:59</t>
  </si>
  <si>
    <t>2023-09-18 08:03:28</t>
  </si>
  <si>
    <t>2023-09-18 08:03:57</t>
  </si>
  <si>
    <t>2023-09-18 08:04:26</t>
  </si>
  <si>
    <t>2023-09-18 08:04:56</t>
  </si>
  <si>
    <t>2023-09-18 08:05:24</t>
  </si>
  <si>
    <t>2023-09-18 08:05:53</t>
  </si>
  <si>
    <t>2023-09-18 08:06:22</t>
  </si>
  <si>
    <t>2023-09-18 08:06:51</t>
  </si>
  <si>
    <t>2023-09-18 08:07:20</t>
  </si>
  <si>
    <t>2023-09-18 08:07:49</t>
  </si>
  <si>
    <t>2023-09-18 08:08:18</t>
  </si>
  <si>
    <t>2023-09-18 08:08:47</t>
  </si>
  <si>
    <t>2023-09-18 08:09:16</t>
  </si>
  <si>
    <t>2023-09-18 08:09:45</t>
  </si>
  <si>
    <t>2023-09-18 08:10:14</t>
  </si>
  <si>
    <t>2023-09-18 08:10:43</t>
  </si>
  <si>
    <t>2023-09-18 08:11:12</t>
  </si>
  <si>
    <t>2023-09-18 08:11:41</t>
  </si>
  <si>
    <t>2023-09-18 08:12:10</t>
  </si>
  <si>
    <t>2023-09-18 08:12:39</t>
  </si>
  <si>
    <t>2023-09-18 08:13:08</t>
  </si>
  <si>
    <t>2023-09-18 08:13:37</t>
  </si>
  <si>
    <t>2023-09-18 08:14:07</t>
  </si>
  <si>
    <t>2023-09-18 08:14:35</t>
  </si>
  <si>
    <t>2023-09-18 08:15:04</t>
  </si>
  <si>
    <t>2023-09-18 08:15:33</t>
  </si>
  <si>
    <t>2023-09-18 08:16:02</t>
  </si>
  <si>
    <t>2023-09-18 08:16:31</t>
  </si>
  <si>
    <t>2023-09-18 08:17:00</t>
  </si>
  <si>
    <t>2023-09-18 08:17:29</t>
  </si>
  <si>
    <t>2023-09-18 08:17:58</t>
  </si>
  <si>
    <t>2023-09-18 08:18:27</t>
  </si>
  <si>
    <t>2023-09-18 08:18:56</t>
  </si>
  <si>
    <t>2023-09-18 08:19:25</t>
  </si>
  <si>
    <t>2023-09-18 08:19:54</t>
  </si>
  <si>
    <t>2023-09-18 08:20:23</t>
  </si>
  <si>
    <t>2023-09-18 08:20:52</t>
  </si>
  <si>
    <t>2023-09-18 08:21:21</t>
  </si>
  <si>
    <t>2023-09-18 08:21:50</t>
  </si>
  <si>
    <t>2023-09-18 08:22:19</t>
  </si>
  <si>
    <t>2023-09-18 08:22:48</t>
  </si>
  <si>
    <t>2023-09-18 08:23:17</t>
  </si>
  <si>
    <t>2023-09-18 08:23:46</t>
  </si>
  <si>
    <t>2023-09-18 08:24:15</t>
  </si>
  <si>
    <t>2023-09-18 08:24:44</t>
  </si>
  <si>
    <t>2023-09-18 08:25:13</t>
  </si>
  <si>
    <t>2023-09-18 08:25:42</t>
  </si>
  <si>
    <t>2023-09-18 08:26:11</t>
  </si>
  <si>
    <t>2023-09-18 08:26:40</t>
  </si>
  <si>
    <t>2023-09-18 08:27:09</t>
  </si>
  <si>
    <t>2023-09-18 08:27:38</t>
  </si>
  <si>
    <t>2023-09-18 08:28:07</t>
  </si>
  <si>
    <t>2023-09-18 08:28:36</t>
  </si>
  <si>
    <t>2023-09-18 08:29:06</t>
  </si>
  <si>
    <t>2023-09-18 08:29:34</t>
  </si>
  <si>
    <t>2023-09-18 08:30:03</t>
  </si>
  <si>
    <t>2023-09-18 08:30:32</t>
  </si>
  <si>
    <t>2023-09-18 08:31:01</t>
  </si>
  <si>
    <t>2023-09-18 08:31:30</t>
  </si>
  <si>
    <t>2023-09-18 08:31:59</t>
  </si>
  <si>
    <t>2023-09-18 08:32:28</t>
  </si>
  <si>
    <t>2023-09-18 08:32:57</t>
  </si>
  <si>
    <t>2023-09-18 08:33:26</t>
  </si>
  <si>
    <t>2023-09-18 08:33:55</t>
  </si>
  <si>
    <t>2023-09-18 08:34:24</t>
  </si>
  <si>
    <t>2023-09-18 08:34:53</t>
  </si>
  <si>
    <t>2023-09-18 08:35:22</t>
  </si>
  <si>
    <t>2023-09-18 08:35:51</t>
  </si>
  <si>
    <t>2023-09-18 08:36:20</t>
  </si>
  <si>
    <t>2023-09-18 08:36:49</t>
  </si>
  <si>
    <t>2023-09-18 08:37:18</t>
  </si>
  <si>
    <t>2023-09-18 08:37:47</t>
  </si>
  <si>
    <t>2023-09-18 08:38:16</t>
  </si>
  <si>
    <t>2023-09-18 08:38:45</t>
  </si>
  <si>
    <t>2023-09-18 08:39:14</t>
  </si>
  <si>
    <t>2023-09-18 08:39:43</t>
  </si>
  <si>
    <t>2023-09-18 08:40:12</t>
  </si>
  <si>
    <t>2023-09-18 08:40:41</t>
  </si>
  <si>
    <t>2023-09-18 08:41:10</t>
  </si>
  <si>
    <t>2023-09-18 08:41:39</t>
  </si>
  <si>
    <t>2023-09-18 08:42:08</t>
  </si>
  <si>
    <t>2023-09-18 08:42:37</t>
  </si>
  <si>
    <t>2023-09-18 08:43:06</t>
  </si>
  <si>
    <t>2023-09-18 08:43:35</t>
  </si>
  <si>
    <t>2023-09-18 08:44:04</t>
  </si>
  <si>
    <t>2023-09-18 08:44:33</t>
  </si>
  <si>
    <t>2023-09-18 08:45:02</t>
  </si>
  <si>
    <t>2023-09-18 08:45:31</t>
  </si>
  <si>
    <t>2023-09-18 08:46:00</t>
  </si>
  <si>
    <t>2023-09-18 08:46:29</t>
  </si>
  <si>
    <t>2023-09-18 08:46:58</t>
  </si>
  <si>
    <t>2023-09-18 08:47:27</t>
  </si>
  <si>
    <t>2023-09-18 08:47:56</t>
  </si>
  <si>
    <t>2023-09-18 08:48:25</t>
  </si>
  <si>
    <t>2023-09-18 08:48:54</t>
  </si>
  <si>
    <t>2023-09-18 08:49:23</t>
  </si>
  <si>
    <t>2023-09-18 08:49:52</t>
  </si>
  <si>
    <t>2023-09-18 08:50:21</t>
  </si>
  <si>
    <t>2023-09-18 08:50:50</t>
  </si>
  <si>
    <t>2023-09-18 08:51:19</t>
  </si>
  <si>
    <t>2023-09-18 08:51:48</t>
  </si>
  <si>
    <t>2023-09-18 08:52:17</t>
  </si>
  <si>
    <t>2023-09-18 08:52:46</t>
  </si>
  <si>
    <t>2023-09-18 08:53:15</t>
  </si>
  <si>
    <t>2023-09-18 08:53:44</t>
  </si>
  <si>
    <t>2023-09-18 08:54:13</t>
  </si>
  <si>
    <t>2023-09-18 08:54:42</t>
  </si>
  <si>
    <t>2023-09-18 08:55:11</t>
  </si>
  <si>
    <t>2023-09-18 08:55:40</t>
  </si>
  <si>
    <t>2023-09-18 08:56:09</t>
  </si>
  <si>
    <t>2023-09-18 08:56:38</t>
  </si>
  <si>
    <t>2023-09-18 08:57:07</t>
  </si>
  <si>
    <t>2023-09-18 08:57:36</t>
  </si>
  <si>
    <t>2023-09-18 08:58:05</t>
  </si>
  <si>
    <t>2023-09-18 08:58:34</t>
  </si>
  <si>
    <t>2023-09-18 08:59:03</t>
  </si>
  <si>
    <t>2023-09-18 08:59:32</t>
  </si>
  <si>
    <t>2023-09-18 09:00:01</t>
  </si>
  <si>
    <t>2023-09-18 09:00:30</t>
  </si>
  <si>
    <t>2023-09-18 09:00:59</t>
  </si>
  <si>
    <t>2023-09-18 09:01:28</t>
  </si>
  <si>
    <t>2023-09-18 09:01:57</t>
  </si>
  <si>
    <t>2023-09-18 09:02:26</t>
  </si>
  <si>
    <t>2023-09-18 09:02:55</t>
  </si>
  <si>
    <t>2023-09-18 09:03:24</t>
  </si>
  <si>
    <t>2023-09-18 09:03:53</t>
  </si>
  <si>
    <t>2023-09-18 09:04:22</t>
  </si>
  <si>
    <t>2023-09-18 09:04:51</t>
  </si>
  <si>
    <t>2023-09-18 09:05:20</t>
  </si>
  <si>
    <t>2023-09-18 09:05:49</t>
  </si>
  <si>
    <t>2023-09-18 09:06:18</t>
  </si>
  <si>
    <t>2023-09-18 09:06:47</t>
  </si>
  <si>
    <t>2023-09-18 09:07:16</t>
  </si>
  <si>
    <t>2023-09-18 09:07:45</t>
  </si>
  <si>
    <t>2023-09-18 09:08:15</t>
  </si>
  <si>
    <t>2023-09-18 09:08:43</t>
  </si>
  <si>
    <t>2023-09-18 09:09:12</t>
  </si>
  <si>
    <t>2023-09-18 09:09:41</t>
  </si>
  <si>
    <t>2023-09-18 09:10:10</t>
  </si>
  <si>
    <t>2023-09-18 09:10:39</t>
  </si>
  <si>
    <t>2023-09-18 09:11:08</t>
  </si>
  <si>
    <t>2023-09-18 09:11:37</t>
  </si>
  <si>
    <t>2023-09-18 09:12:06</t>
  </si>
  <si>
    <t>2023-09-18 09:12:35</t>
  </si>
  <si>
    <t>2023-09-18 09:13:04</t>
  </si>
  <si>
    <t>2023-09-18 09:13:33</t>
  </si>
  <si>
    <t>2023-09-18 09:14:02</t>
  </si>
  <si>
    <t>2023-09-18 09:14:31</t>
  </si>
  <si>
    <t>2023-09-18 09:15:00</t>
  </si>
  <si>
    <t>2023-09-18 09:15:29</t>
  </si>
  <si>
    <t>2023-09-18 09:15:58</t>
  </si>
  <si>
    <t>2023-09-18 09:16:27</t>
  </si>
  <si>
    <t>2023-09-18 09:16:56</t>
  </si>
  <si>
    <t>2023-09-18 09:17:25</t>
  </si>
  <si>
    <t>2023-09-18 09:17:54</t>
  </si>
  <si>
    <t>2023-09-18 09:18:23</t>
  </si>
  <si>
    <t>2023-09-18 09:18:52</t>
  </si>
  <si>
    <t>2023-09-18 09:19:21</t>
  </si>
  <si>
    <t>2023-09-18 09:19:50</t>
  </si>
  <si>
    <t>2023-09-18 09:20:19</t>
  </si>
  <si>
    <t>2023-09-18 09:20:48</t>
  </si>
  <si>
    <t>2023-09-18 09:21:17</t>
  </si>
  <si>
    <t>2023-09-18 09:21:47</t>
  </si>
  <si>
    <t>2023-09-18 09:22:15</t>
  </si>
  <si>
    <t>2023-09-18 09:22:44</t>
  </si>
  <si>
    <t>2023-09-18 10:06:14</t>
  </si>
  <si>
    <t>2023-09-18 10:06:43</t>
  </si>
  <si>
    <t>2023-09-18 10:07:12</t>
  </si>
  <si>
    <t>2023-09-18 10:07:42</t>
  </si>
  <si>
    <t>2023-09-18 10:08:10</t>
  </si>
  <si>
    <t>2023-09-18 10:08:39</t>
  </si>
  <si>
    <t>2023-09-18 10:09:08</t>
  </si>
  <si>
    <t>2023-09-18 10:09:37</t>
  </si>
  <si>
    <t>2023-09-18 10:10:06</t>
  </si>
  <si>
    <t>2023-09-18 10:10:35</t>
  </si>
  <si>
    <t>2023-09-18 10:11:04</t>
  </si>
  <si>
    <t>2023-09-18 10:11:33</t>
  </si>
  <si>
    <t>2023-09-18 10:12:02</t>
  </si>
  <si>
    <t>2023-09-18 10:12:31</t>
  </si>
  <si>
    <t>2023-09-18 10:13:00</t>
  </si>
  <si>
    <t>2023-09-18 10:13:29</t>
  </si>
  <si>
    <t>2023-09-18 10:14:56</t>
  </si>
  <si>
    <t>2023-09-18 10:15:25</t>
  </si>
  <si>
    <t>2023-09-18 10:15:54</t>
  </si>
  <si>
    <t>2023-09-18 10:17:21</t>
  </si>
  <si>
    <t>2023-09-18 10:17:50</t>
  </si>
  <si>
    <t>2023-09-18 10:19:17</t>
  </si>
  <si>
    <t>2023-09-18 10:19:46</t>
  </si>
  <si>
    <t>2023-09-18 10:20:15</t>
  </si>
  <si>
    <t>2023-09-18 10:20:44</t>
  </si>
  <si>
    <t>2023-09-18 10:21:13</t>
  </si>
  <si>
    <t>2023-09-18 10:21:42</t>
  </si>
  <si>
    <t>2023-09-18 10:22:11</t>
  </si>
  <si>
    <t>2023-09-18 10:22:40</t>
  </si>
  <si>
    <t>2023-09-18 10:23:09</t>
  </si>
  <si>
    <t>2023-09-18 10:23:38</t>
  </si>
  <si>
    <t>2023-09-18 10:24:07</t>
  </si>
  <si>
    <t>2023-09-18 10:24:36</t>
  </si>
  <si>
    <t>2023-09-18 10:25:05</t>
  </si>
  <si>
    <t>2023-09-18 10:25:34</t>
  </si>
  <si>
    <t>2023-09-18 10:26:03</t>
  </si>
  <si>
    <t>2023-09-18 10:26:32</t>
  </si>
  <si>
    <t>2023-09-18 10:27:01</t>
  </si>
  <si>
    <t>2023-09-18 10:27:30</t>
  </si>
  <si>
    <t>2023-09-18 10:29:55</t>
  </si>
  <si>
    <t>2023-09-18 10:30:24</t>
  </si>
  <si>
    <t>2023-09-18 10:30:53</t>
  </si>
  <si>
    <t>2023-09-18 10:31:22</t>
  </si>
  <si>
    <t>2023-09-18 10:31:51</t>
  </si>
  <si>
    <t>2023-09-18 10:32:20</t>
  </si>
  <si>
    <t>2023-09-18 10:32:49</t>
  </si>
  <si>
    <t>2023-09-18 10:33:18</t>
  </si>
  <si>
    <t>2023-09-18 10:33:47</t>
  </si>
  <si>
    <t>2023-09-18 10:34:16</t>
  </si>
  <si>
    <t>2023-09-18 10:34:45</t>
  </si>
  <si>
    <t>2023-09-18 10:35:14</t>
  </si>
  <si>
    <t>2023-09-18 10:35:43</t>
  </si>
  <si>
    <t>2023-09-18 10:36:12</t>
  </si>
  <si>
    <t>2023-09-18 10:36:41</t>
  </si>
  <si>
    <t>2023-09-18 10:37:10</t>
  </si>
  <si>
    <t>2023-09-18 10:37:39</t>
  </si>
  <si>
    <t>2023-09-18 10:38:08</t>
  </si>
  <si>
    <t>2023-09-18 10:38:37</t>
  </si>
  <si>
    <t>2023-09-18 10:39:06</t>
  </si>
  <si>
    <t>2023-09-18 10:39:35</t>
  </si>
  <si>
    <t>2023-09-18 10:40:04</t>
  </si>
  <si>
    <t>2023-09-18 10:40:33</t>
  </si>
  <si>
    <t>2023-09-18 10:41:02</t>
  </si>
  <si>
    <t>2023-09-18 10:41:31</t>
  </si>
  <si>
    <t>2023-09-18 10:44:58</t>
  </si>
  <si>
    <t>2023-09-18 10:51:41</t>
  </si>
  <si>
    <t>2023-09-18 10:52:09</t>
  </si>
  <si>
    <t>2023-09-18 10:52:38</t>
  </si>
  <si>
    <t>2023-09-18 10:53:07</t>
  </si>
  <si>
    <t>2023-09-18 10:53:36</t>
  </si>
  <si>
    <t>2023-09-18 10:54:05</t>
  </si>
  <si>
    <t>2023-09-18 10:54:34</t>
  </si>
  <si>
    <t>2023-09-18 10:55:03</t>
  </si>
  <si>
    <t>2023-09-18 10:55:32</t>
  </si>
  <si>
    <t>2023-09-18 10:56:01</t>
  </si>
  <si>
    <t>2023-09-18 10:56:30</t>
  </si>
  <si>
    <t>2023-09-18 10:56:59</t>
  </si>
  <si>
    <t>2023-09-18 12:28:49</t>
  </si>
  <si>
    <t>2023-09-18 12:41:23</t>
  </si>
  <si>
    <t>2023-09-18 12:41:52</t>
  </si>
  <si>
    <t>2023-09-18 12:42:21</t>
  </si>
  <si>
    <t>2023-09-18 12:42:50</t>
  </si>
  <si>
    <t>2023-09-18 12:43:19</t>
  </si>
  <si>
    <t>2023-09-18 12:43:48</t>
  </si>
  <si>
    <t>2023-09-18 12:44:17</t>
  </si>
  <si>
    <t>2023-09-18 12:44:46</t>
  </si>
  <si>
    <t>2023-09-18 12:45:15</t>
  </si>
  <si>
    <t>2023-09-18 12:45:45</t>
  </si>
  <si>
    <t>2023-09-18 12:46:13</t>
  </si>
  <si>
    <t>2023-09-18 12:46:42</t>
  </si>
  <si>
    <t>2023-09-18 12:47:11</t>
  </si>
  <si>
    <t>2023-09-18 12:47:40</t>
  </si>
  <si>
    <t>2023-09-18 12:48:09</t>
  </si>
  <si>
    <t>2023-09-18 12:48:38</t>
  </si>
  <si>
    <t>2023-09-18 12:49:07</t>
  </si>
  <si>
    <t>2023-09-18 12:49:36</t>
  </si>
  <si>
    <t>2023-09-18 12:50:05</t>
  </si>
  <si>
    <t>2023-09-18 12:50:34</t>
  </si>
  <si>
    <t>2023-09-18 12:51:03</t>
  </si>
  <si>
    <t>2023-09-18 12:51:32</t>
  </si>
  <si>
    <t>2023-09-18 12:52:01</t>
  </si>
  <si>
    <t>2023-09-18 12:52:30</t>
  </si>
  <si>
    <t>2023-09-18 12:52:59</t>
  </si>
  <si>
    <t>2023-09-18 12:53:28</t>
  </si>
  <si>
    <t>2023-09-18 12:53:57</t>
  </si>
  <si>
    <t>2023-09-18 12:54:26</t>
  </si>
  <si>
    <t>2023-09-18 12:54:55</t>
  </si>
  <si>
    <t>2023-09-18 12:55:24</t>
  </si>
  <si>
    <t>2023-09-18 12:55:53</t>
  </si>
  <si>
    <t>2023-09-18 12:56:22</t>
  </si>
  <si>
    <t>2023-09-18 12:56:51</t>
  </si>
  <si>
    <t>2023-09-18 12:57:20</t>
  </si>
  <si>
    <t>2023-09-18 12:57:49</t>
  </si>
  <si>
    <t>2023-09-18 12:58:19</t>
  </si>
  <si>
    <t>2023-09-18 12:58:47</t>
  </si>
  <si>
    <t>2023-09-18 12:59:16</t>
  </si>
  <si>
    <t>2023-09-18 12:59:45</t>
  </si>
  <si>
    <t>2023-09-18 13:00:14</t>
  </si>
  <si>
    <t>2023-09-18 13:00:43</t>
  </si>
  <si>
    <t>2023-09-18 13:01:12</t>
  </si>
  <si>
    <t>2023-09-18 13:01:41</t>
  </si>
  <si>
    <t>2023-09-18 13:02:10</t>
  </si>
  <si>
    <t>2023-09-18 13:02:39</t>
  </si>
  <si>
    <t>2023-09-18 13:03:08</t>
  </si>
  <si>
    <t>2023-09-18 13:03:37</t>
  </si>
  <si>
    <t>2023-09-18 13:04:06</t>
  </si>
  <si>
    <t>2023-09-18 13:04:35</t>
  </si>
  <si>
    <t>2023-09-18 13:05:04</t>
  </si>
  <si>
    <t>2023-09-18 13:05:33</t>
  </si>
  <si>
    <t>2023-09-18 13:06:02</t>
  </si>
  <si>
    <t>2023-09-18 13:06:31</t>
  </si>
  <si>
    <t>2023-09-18 13:07:00</t>
  </si>
  <si>
    <t>2023-09-18 13:07:29</t>
  </si>
  <si>
    <t>2023-09-18 13:07:58</t>
  </si>
  <si>
    <t>2023-09-18 13:08:27</t>
  </si>
  <si>
    <t>2023-09-18 13:08:56</t>
  </si>
  <si>
    <t>2023-09-18 13:09:25</t>
  </si>
  <si>
    <t>2023-09-18 13:09:54</t>
  </si>
  <si>
    <t>2023-09-18 13:10:23</t>
  </si>
  <si>
    <t>2023-09-18 13:10:52</t>
  </si>
  <si>
    <t>2023-09-18 13:11:21</t>
  </si>
  <si>
    <t>2023-09-18 13:11:50</t>
  </si>
  <si>
    <t>2023-09-18 13:12:19</t>
  </si>
  <si>
    <t>2023-09-18 13:12:48</t>
  </si>
  <si>
    <t>2023-09-18 13:13:17</t>
  </si>
  <si>
    <t>2023-09-18 13:13:46</t>
  </si>
  <si>
    <t>2023-09-18 13:14:15</t>
  </si>
  <si>
    <t>2023-09-18 13:14:44</t>
  </si>
  <si>
    <t>2023-09-18 13:15:13</t>
  </si>
  <si>
    <t>2023-09-18 13:15:42</t>
  </si>
  <si>
    <t>2023-09-18 13:16:11</t>
  </si>
  <si>
    <t>2023-09-18 13:16:40</t>
  </si>
  <si>
    <t>2023-09-18 13:17:09</t>
  </si>
  <si>
    <t>2023-09-18 13:17:38</t>
  </si>
  <si>
    <t>2023-09-18 13:18:07</t>
  </si>
  <si>
    <t>2023-09-18 13:18:36</t>
  </si>
  <si>
    <t>2023-09-18 13:19:05</t>
  </si>
  <si>
    <t>2023-09-18 13:19:34</t>
  </si>
  <si>
    <t>2023-09-18 13:20:03</t>
  </si>
  <si>
    <t>2023-09-18 13:20:32</t>
  </si>
  <si>
    <t>2023-09-18 13:21:01</t>
  </si>
  <si>
    <t>2023-09-18 13:21:31</t>
  </si>
  <si>
    <t>2023-09-18 13:21:59</t>
  </si>
  <si>
    <t>2023-09-18 13:23:26</t>
  </si>
  <si>
    <t>2023-09-18 13:23:55</t>
  </si>
  <si>
    <t>2023-09-18 13:24:24</t>
  </si>
  <si>
    <t>2023-09-18 13:24:53</t>
  </si>
  <si>
    <t>2023-09-18 13:25:23</t>
  </si>
  <si>
    <t>2023-09-18 13:25:51</t>
  </si>
  <si>
    <t>2023-09-18 14:33:31</t>
  </si>
  <si>
    <t>2023-09-18 14:34:00</t>
  </si>
  <si>
    <t>2023-09-18 14:34:29</t>
  </si>
  <si>
    <t>2023-09-18 14:34:58</t>
  </si>
  <si>
    <t>2023-09-18 14:35:27</t>
  </si>
  <si>
    <t>2023-09-18 14:35:56</t>
  </si>
  <si>
    <t>2023-09-18 14:36:25</t>
  </si>
  <si>
    <t>2023-09-18 14:36:54</t>
  </si>
  <si>
    <t>2023-09-18 14:37:23</t>
  </si>
  <si>
    <t>2023-09-18 14:37:52</t>
  </si>
  <si>
    <t>2023-09-18 14:38:21</t>
  </si>
  <si>
    <t>2023-09-18 14:38:50</t>
  </si>
  <si>
    <t>2023-09-18 14:39:19</t>
  </si>
  <si>
    <t>2023-09-18 14:39:48</t>
  </si>
  <si>
    <t>2023-09-18 14:40:17</t>
  </si>
  <si>
    <t>2023-09-18 14:40:46</t>
  </si>
  <si>
    <t>2023-09-18 14:41:15</t>
  </si>
  <si>
    <t>2023-09-18 14:41:44</t>
  </si>
  <si>
    <t>2023-09-18 14:42:13</t>
  </si>
  <si>
    <t>2023-09-18 14:42:42</t>
  </si>
  <si>
    <t>2023-09-18 14:43:11</t>
  </si>
  <si>
    <t>2023-09-18 14:43:40</t>
  </si>
  <si>
    <t>2023-09-18 14:44:09</t>
  </si>
  <si>
    <t>2023-09-18 14:44:38</t>
  </si>
  <si>
    <t>2023-09-18 14:45:07</t>
  </si>
  <si>
    <t>2023-09-18 14:45:36</t>
  </si>
  <si>
    <t>2023-09-18 14:46:05</t>
  </si>
  <si>
    <t>2023-09-18 14:46:34</t>
  </si>
  <si>
    <t>2023-09-18 14:47:03</t>
  </si>
  <si>
    <t>2023-09-18 14:47:32</t>
  </si>
  <si>
    <t>2023-09-18 14:48:01</t>
  </si>
  <si>
    <t>2023-09-18 14:48:30</t>
  </si>
  <si>
    <t>2023-09-18 14:48:59</t>
  </si>
  <si>
    <t>2023-09-18 14:49:28</t>
  </si>
  <si>
    <t>2023-09-18 14:49:57</t>
  </si>
  <si>
    <t>2023-09-18 14:50:26</t>
  </si>
  <si>
    <t>2023-09-18 14:50:55</t>
  </si>
  <si>
    <t>2023-09-18 14:51:24</t>
  </si>
  <si>
    <t>2023-09-18 14:51:53</t>
  </si>
  <si>
    <t>2023-09-18 14:52:22</t>
  </si>
  <si>
    <t>2023-09-18 14:52:51</t>
  </si>
  <si>
    <t>2023-09-18 14:53:20</t>
  </si>
  <si>
    <t>2023-09-18 14:53:49</t>
  </si>
  <si>
    <t>2023-09-18 14:54:18</t>
  </si>
  <si>
    <t>2023-09-18 14:54:47</t>
  </si>
  <si>
    <t>2023-09-18 15:26:41</t>
  </si>
  <si>
    <t>2023-09-18 15:27:10</t>
  </si>
  <si>
    <t>2023-09-18 15:27:39</t>
  </si>
  <si>
    <t>2023-09-18 15:28:08</t>
  </si>
  <si>
    <t>2023-09-18 15:28:37</t>
  </si>
  <si>
    <t>2023-09-18 15:29:06</t>
  </si>
  <si>
    <t>2023-09-18 15:29:35</t>
  </si>
  <si>
    <t>2023-09-18 15:31:02</t>
  </si>
  <si>
    <t>2023-09-18 15:31:31</t>
  </si>
  <si>
    <t>2023-09-18 15:32:00</t>
  </si>
  <si>
    <t>2023-09-18 15:32:29</t>
  </si>
  <si>
    <t>2023-09-18 15:32:58</t>
  </si>
  <si>
    <t>2023-09-18 15:33:27</t>
  </si>
  <si>
    <t>2023-09-18 15:33:56</t>
  </si>
  <si>
    <t>2023-09-18 15:34:25</t>
  </si>
  <si>
    <t>2023-09-18 15:34:54</t>
  </si>
  <si>
    <t>2023-09-18 15:35:23</t>
  </si>
  <si>
    <t>2023-09-22 14:40:25</t>
  </si>
  <si>
    <t>2023-09-22 14:40:54</t>
  </si>
  <si>
    <t>2023-09-22 14:41:24</t>
  </si>
  <si>
    <t>2023-09-22 14:41:53</t>
  </si>
  <si>
    <t>2023-09-22 14:42:21</t>
  </si>
  <si>
    <t>2023-09-22 14:42:50</t>
  </si>
  <si>
    <t>2023-09-22 14:43:19</t>
  </si>
  <si>
    <t>2023-09-22 14:43:49</t>
  </si>
  <si>
    <t>2023-09-22 14:44:17</t>
  </si>
  <si>
    <t>2023-09-22 14:44:46</t>
  </si>
  <si>
    <t>2023-09-22 14:45:15</t>
  </si>
  <si>
    <t>2023-09-22 14:45:45</t>
  </si>
  <si>
    <t>2023-09-22 14:46:14</t>
  </si>
  <si>
    <t>2023-09-22 14:46:42</t>
  </si>
  <si>
    <t>2023-09-22 14:47:11</t>
  </si>
  <si>
    <t>2023-09-22 14:47:40</t>
  </si>
  <si>
    <t>2023-09-22 14:48:09</t>
  </si>
  <si>
    <t>2023-09-22 14:48:38</t>
  </si>
  <si>
    <t>2023-09-22 14:49:06</t>
  </si>
  <si>
    <t>2023-09-22 14:49:35</t>
  </si>
  <si>
    <t>2023-09-22 14:50:05</t>
  </si>
  <si>
    <t>2023-09-22 14:50:34</t>
  </si>
  <si>
    <t>2023-09-22 14:51:02</t>
  </si>
  <si>
    <t>2023-09-22 14:51:31</t>
  </si>
  <si>
    <t>2023-09-22 14:52:00</t>
  </si>
  <si>
    <t>2023-09-22 14:52:30</t>
  </si>
  <si>
    <t>2023-09-22 14:52:59</t>
  </si>
  <si>
    <t>2023-09-22 14:53:27</t>
  </si>
  <si>
    <t>2023-09-22 14:53:56</t>
  </si>
  <si>
    <t>2023-09-22 14:54:25</t>
  </si>
  <si>
    <t>2023-09-22 14:54:55</t>
  </si>
  <si>
    <t>2023-09-22 14:55:23</t>
  </si>
  <si>
    <t>2023-09-22 14:55:52</t>
  </si>
  <si>
    <t>2023-09-22 14:56:21</t>
  </si>
  <si>
    <t>2023-09-22 14:56:51</t>
  </si>
  <si>
    <t>2023-09-22 14:57:20</t>
  </si>
  <si>
    <t>2023-09-22 14:57:48</t>
  </si>
  <si>
    <t>2023-09-22 14:58:17</t>
  </si>
  <si>
    <t>2023-09-22 14:58:47</t>
  </si>
  <si>
    <t>2023-09-22 14:59:16</t>
  </si>
  <si>
    <t>2023-09-22 14:59:44</t>
  </si>
  <si>
    <t>2023-09-22 15:00:13</t>
  </si>
  <si>
    <t>2023-09-22 15:00:43</t>
  </si>
  <si>
    <t>2023-09-22 15:01:12</t>
  </si>
  <si>
    <t>2023-09-22 15:01:40</t>
  </si>
  <si>
    <t>2023-09-22 15:02:09</t>
  </si>
  <si>
    <t>2023-09-22 15:02:38</t>
  </si>
  <si>
    <t>2023-09-22 15:03:08</t>
  </si>
  <si>
    <t>2023-09-22 15:03:36</t>
  </si>
  <si>
    <t>2023-09-22 15:04:05</t>
  </si>
  <si>
    <t>2023-09-22 15:04:34</t>
  </si>
  <si>
    <t>2023-09-22 15:05:04</t>
  </si>
  <si>
    <t>2023-09-22 15:05:33</t>
  </si>
  <si>
    <t>2023-09-22 15:06:01</t>
  </si>
  <si>
    <t>2023-09-22 15:06:30</t>
  </si>
  <si>
    <t>2023-09-22 15:06:59</t>
  </si>
  <si>
    <t>2023-09-22 15:07:29</t>
  </si>
  <si>
    <t>2023-09-22 15:07:58</t>
  </si>
  <si>
    <t>2023-09-22 15:08:26</t>
  </si>
  <si>
    <t>2023-09-22 15:08:55</t>
  </si>
  <si>
    <t>2023-09-22 15:09:25</t>
  </si>
  <si>
    <t>2023-09-22 15:09:54</t>
  </si>
  <si>
    <t>2023-09-22 15:10:22</t>
  </si>
  <si>
    <t>2023-09-22 15:10:51</t>
  </si>
  <si>
    <t>2023-09-22 15:11:20</t>
  </si>
  <si>
    <t>2023-09-22 15:11:50</t>
  </si>
  <si>
    <t>2023-09-22 15:12:18</t>
  </si>
  <si>
    <t>2023-09-22 15:12:47</t>
  </si>
  <si>
    <t>2023-09-22 15:18:06</t>
  </si>
  <si>
    <t>2023-09-22 15:18:35</t>
  </si>
  <si>
    <t>2023-09-22 15:19:05</t>
  </si>
  <si>
    <t>2023-09-22 15:19:34</t>
  </si>
  <si>
    <t>2023-09-22 15:20:02</t>
  </si>
  <si>
    <t>2023-09-22 15:20:31</t>
  </si>
  <si>
    <t>2023-09-22 15:21:01</t>
  </si>
  <si>
    <t>2023-09-22 15:21:30</t>
  </si>
  <si>
    <t>2023-09-22 15:21:58</t>
  </si>
  <si>
    <t>2023-09-22 15:22:27</t>
  </si>
  <si>
    <t>2023-09-22 15:22:57</t>
  </si>
  <si>
    <t>2023-09-22 15:23:26</t>
  </si>
  <si>
    <t>2023-09-22 15:23:54</t>
  </si>
  <si>
    <t>2023-09-22 15:24:23</t>
  </si>
  <si>
    <t>2023-09-22 15:24:53</t>
  </si>
  <si>
    <t>2023-09-22 15:25:22</t>
  </si>
  <si>
    <t>2023-09-22 15:25:50</t>
  </si>
  <si>
    <t>2023-09-22 15:26:19</t>
  </si>
  <si>
    <t>2023-09-22 15:26:48</t>
  </si>
  <si>
    <t>2023-09-22 15:27:18</t>
  </si>
  <si>
    <t>2023-09-22 15:27:46</t>
  </si>
  <si>
    <t>2023-09-22 15:28:15</t>
  </si>
  <si>
    <t>2023-09-22 15:28:44</t>
  </si>
  <si>
    <t>2023-09-22 15:29:14</t>
  </si>
  <si>
    <t>2023-09-22 15:29:42</t>
  </si>
  <si>
    <t>2023-09-22 15:30:11</t>
  </si>
  <si>
    <t>2023-09-22 15:30:40</t>
  </si>
  <si>
    <t>2023-09-22 15:31:10</t>
  </si>
  <si>
    <t>2023-09-22 15:31:38</t>
  </si>
  <si>
    <t>2023-09-22 15:32:07</t>
  </si>
  <si>
    <t>2023-09-22 15:32:36</t>
  </si>
  <si>
    <t>2023-09-22 15:33:06</t>
  </si>
  <si>
    <t>2023-09-22 15:33:35</t>
  </si>
  <si>
    <t>2023-09-22 15:34:03</t>
  </si>
  <si>
    <t>2023-09-22 15:34:32</t>
  </si>
  <si>
    <t>2023-09-22 15:35:02</t>
  </si>
  <si>
    <t>2023-09-22 15:35:31</t>
  </si>
  <si>
    <t>2023-09-22 15:35:59</t>
  </si>
  <si>
    <t>2023-09-22 15:36:28</t>
  </si>
  <si>
    <t>2023-09-22 15:36:57</t>
  </si>
  <si>
    <t>2023-09-22 15:37:27</t>
  </si>
  <si>
    <t>2023-09-22 15:37:55</t>
  </si>
  <si>
    <t>2023-09-22 15:38:24</t>
  </si>
  <si>
    <t>2023-09-22 15:38:53</t>
  </si>
  <si>
    <t>2023-09-22 15:39:23</t>
  </si>
  <si>
    <t>2023-09-22 15:39:52</t>
  </si>
  <si>
    <t>2023-09-22 15:40:20</t>
  </si>
  <si>
    <t>2023-09-22 15:40:49</t>
  </si>
  <si>
    <t>2023-09-22 15:41:18</t>
  </si>
  <si>
    <t>2023-09-22 15:41:48</t>
  </si>
  <si>
    <t>2023-09-22 15:42:16</t>
  </si>
  <si>
    <t>2023-09-22 15:42:45</t>
  </si>
  <si>
    <t>2023-09-22 15:43:14</t>
  </si>
  <si>
    <t>2023-09-22 15:43:44</t>
  </si>
  <si>
    <t>2023-09-22 15:44:13</t>
  </si>
  <si>
    <t>2023-09-22 15:44:41</t>
  </si>
  <si>
    <t>2023-09-22 15:45:10</t>
  </si>
  <si>
    <t>2023-09-22 15:45:39</t>
  </si>
  <si>
    <t>2023-09-22 15:46:09</t>
  </si>
  <si>
    <t>2023-09-22 15:46:38</t>
  </si>
  <si>
    <t>2023-09-22 15:47:06</t>
  </si>
  <si>
    <t>2023-09-22 15:47:35</t>
  </si>
  <si>
    <t>2023-09-22 15:48:05</t>
  </si>
  <si>
    <t>2023-09-22 15:48:34</t>
  </si>
  <si>
    <t>2023-09-22 15:49:02</t>
  </si>
  <si>
    <t>2023-09-22 15:49:31</t>
  </si>
  <si>
    <t>2023-09-22 15:50:00</t>
  </si>
  <si>
    <t>2023-09-22 15:50:30</t>
  </si>
  <si>
    <t>2023-09-22 15:50:58</t>
  </si>
  <si>
    <t>2023-09-22 15:51:27</t>
  </si>
  <si>
    <t>2023-09-22 15:51:56</t>
  </si>
  <si>
    <t>2023-09-22 15:52:26</t>
  </si>
  <si>
    <t>2023-09-22 15:52:55</t>
  </si>
  <si>
    <t>2023-09-22 15:53:23</t>
  </si>
  <si>
    <t>2023-09-22 15:53:51</t>
  </si>
  <si>
    <t>2023-09-22 15:54:20</t>
  </si>
  <si>
    <t>2023-09-22 15:54:50</t>
  </si>
  <si>
    <t>2023-09-22 15:55:18</t>
  </si>
  <si>
    <t>2023-09-22 15:55:47</t>
  </si>
  <si>
    <t>2023-09-22 15:56:16</t>
  </si>
  <si>
    <t>2023-09-22 15:56:46</t>
  </si>
  <si>
    <t>2023-09-22 15:57:14</t>
  </si>
  <si>
    <t>2023-09-22 15:57:43</t>
  </si>
  <si>
    <t>2023-09-22 15:58:13</t>
  </si>
  <si>
    <t>2023-09-22 15:58:42</t>
  </si>
  <si>
    <t>2023-09-22 15:59:10</t>
  </si>
  <si>
    <t>2023-09-22 15:59:39</t>
  </si>
  <si>
    <t>2023-09-22 16:00:08</t>
  </si>
  <si>
    <t>2023-09-22 16:00:38</t>
  </si>
  <si>
    <t>2023-09-22 16:01:06</t>
  </si>
  <si>
    <t>2023-09-22 16:01:35</t>
  </si>
  <si>
    <t>2023-09-22 16:02:05</t>
  </si>
  <si>
    <t>2023-09-22 16:02:33</t>
  </si>
  <si>
    <t>2023-09-22 16:03:02</t>
  </si>
  <si>
    <t>2023-09-22 16:03:32</t>
  </si>
  <si>
    <t>2023-09-22 16:04:01</t>
  </si>
  <si>
    <t>2023-09-22 16:04:29</t>
  </si>
  <si>
    <t>2023-09-22 16:04:58</t>
  </si>
  <si>
    <t>2023-09-22 16:05:28</t>
  </si>
  <si>
    <t>2023-09-22 16:05:56</t>
  </si>
  <si>
    <t>2023-09-22 16:06:25</t>
  </si>
  <si>
    <t>2023-09-22 16:06:54</t>
  </si>
  <si>
    <t>2023-09-22 16:07:24</t>
  </si>
  <si>
    <t>2023-09-22 16:07:52</t>
  </si>
  <si>
    <t>2023-09-22 16:08:21</t>
  </si>
  <si>
    <t>2023-09-22 16:08:50</t>
  </si>
  <si>
    <t>2023-09-22 16:09:20</t>
  </si>
  <si>
    <t>2023-09-22 16:09:48</t>
  </si>
  <si>
    <t>2023-09-22 16:10:17</t>
  </si>
  <si>
    <t>2023-09-22 16:10:46</t>
  </si>
  <si>
    <t>2023-09-22 16:11:16</t>
  </si>
  <si>
    <t>2023-09-22 16:11:44</t>
  </si>
  <si>
    <t>2023-09-22 16:12:13</t>
  </si>
  <si>
    <t>2023-09-22 16:12:43</t>
  </si>
  <si>
    <t>2023-09-22 16:13:12</t>
  </si>
  <si>
    <t>2023-09-22 16:13:40</t>
  </si>
  <si>
    <t>2023-09-22 16:14:09</t>
  </si>
  <si>
    <t>2023-09-22 16:14:39</t>
  </si>
  <si>
    <t>2023-09-22 16:15:08</t>
  </si>
  <si>
    <t>2023-09-22 16:15:36</t>
  </si>
  <si>
    <t>2023-09-22 16:16:05</t>
  </si>
  <si>
    <t>2023-09-22 16:16:35</t>
  </si>
  <si>
    <t>2023-09-22 16:17:04</t>
  </si>
  <si>
    <t>2023-09-22 16:17:32</t>
  </si>
  <si>
    <t>2023-09-22 16:18:01</t>
  </si>
  <si>
    <t>2023-09-22 16:18:31</t>
  </si>
  <si>
    <t>2023-09-22 16:18:59</t>
  </si>
  <si>
    <t>2023-09-22 16:19:28</t>
  </si>
  <si>
    <t>2023-09-22 16:19:57</t>
  </si>
  <si>
    <t>2023-09-22 16:20:27</t>
  </si>
  <si>
    <t>2023-09-22 16:20:55</t>
  </si>
  <si>
    <t>2023-09-22 16:21:24</t>
  </si>
  <si>
    <t>2023-09-22 16:21:54</t>
  </si>
  <si>
    <t>2023-09-22 16:22:23</t>
  </si>
  <si>
    <t>2023-09-22 16:22:51</t>
  </si>
  <si>
    <t>2023-09-22 16:23:20</t>
  </si>
  <si>
    <t>2023-09-22 16:23:50</t>
  </si>
  <si>
    <t>2023-09-22 16:24:19</t>
  </si>
  <si>
    <t>2023-09-22 16:24:47</t>
  </si>
  <si>
    <t>2023-09-22 16:25:16</t>
  </si>
  <si>
    <t>2023-09-22 16:25:46</t>
  </si>
  <si>
    <t>2023-09-22 16:26:15</t>
  </si>
  <si>
    <t>2023-09-22 16:26:43</t>
  </si>
  <si>
    <t>2023-09-22 16:27:12</t>
  </si>
  <si>
    <t>2023-09-22 16:27:41</t>
  </si>
  <si>
    <t>2023-09-22 16:28:11</t>
  </si>
  <si>
    <t>2023-09-22 16:28:39</t>
  </si>
  <si>
    <t>2023-09-22 16:29:08</t>
  </si>
  <si>
    <t>2023-09-22 16:29:37</t>
  </si>
  <si>
    <t>2023-09-22 16:30:07</t>
  </si>
  <si>
    <t>2023-09-22 16:30:35</t>
  </si>
  <si>
    <t>2023-09-22 16:31:04</t>
  </si>
  <si>
    <t>2023-09-22 16:31:33</t>
  </si>
  <si>
    <t>2023-09-22 16:32:03</t>
  </si>
  <si>
    <t>2023-09-22 16:32:31</t>
  </si>
  <si>
    <t>2023-09-22 16:33:00</t>
  </si>
  <si>
    <t>2023-09-22 16:33:29</t>
  </si>
  <si>
    <t>2023-09-22 16:33:59</t>
  </si>
  <si>
    <t>2023-09-22 16:34:27</t>
  </si>
  <si>
    <t>2023-09-22 16:34:56</t>
  </si>
  <si>
    <t>2023-09-22 16:35:25</t>
  </si>
  <si>
    <t>2023-09-22 16:35:55</t>
  </si>
  <si>
    <t>2023-09-22 16:36:23</t>
  </si>
  <si>
    <t>2023-09-22 16:36:52</t>
  </si>
  <si>
    <t>2023-09-22 16:37:22</t>
  </si>
  <si>
    <t>2023-09-22 16:37:51</t>
  </si>
  <si>
    <t>2023-09-22 16:38:19</t>
  </si>
  <si>
    <t>2023-09-22 16:38:48</t>
  </si>
  <si>
    <t>2023-09-22 16:39:18</t>
  </si>
  <si>
    <t>2023-09-22 16:39:47</t>
  </si>
  <si>
    <t>2023-09-22 16:40:15</t>
  </si>
  <si>
    <t>2023-09-22 16:40:44</t>
  </si>
  <si>
    <t>2023-09-22 16:41:14</t>
  </si>
  <si>
    <t>2023-09-22 16:41:42</t>
  </si>
  <si>
    <t>2023-09-22 16:42:11</t>
  </si>
  <si>
    <t>2023-09-22 16:42:41</t>
  </si>
  <si>
    <t>2023-09-22 16:43:09</t>
  </si>
  <si>
    <t>2023-09-22 16:43:38</t>
  </si>
  <si>
    <t>2023-09-22 16:44:08</t>
  </si>
  <si>
    <t>2023-09-22 16:44:37</t>
  </si>
  <si>
    <t>2023-09-22 16:45:05</t>
  </si>
  <si>
    <t>2023-09-22 16:45:34</t>
  </si>
  <si>
    <t>2023-09-22 16:46:04</t>
  </si>
  <si>
    <t>2023-09-22 16:46:32</t>
  </si>
  <si>
    <t>2023-09-22 16:47:01</t>
  </si>
  <si>
    <t>2023-09-22 16:47:31</t>
  </si>
  <si>
    <t>2023-09-22 16:47:59</t>
  </si>
  <si>
    <t>2023-09-22 16:48:28</t>
  </si>
  <si>
    <t>2023-09-22 16:48:58</t>
  </si>
  <si>
    <t>2023-09-22 16:49:27</t>
  </si>
  <si>
    <t>2023-09-22 16:49:55</t>
  </si>
  <si>
    <t>2023-09-22 16:50:24</t>
  </si>
  <si>
    <t>2023-09-22 16:50:54</t>
  </si>
  <si>
    <t>2023-09-22 16:51:22</t>
  </si>
  <si>
    <t>2023-09-22 16:51:51</t>
  </si>
  <si>
    <t>2023-09-22 16:52:21</t>
  </si>
  <si>
    <t>2023-09-22 16:52:50</t>
  </si>
  <si>
    <t>2023-09-22 16:53:18</t>
  </si>
  <si>
    <t>2023-09-22 16:53:47</t>
  </si>
  <si>
    <t>2023-09-22 16:54:17</t>
  </si>
  <si>
    <t>2023-09-22 16:54:45</t>
  </si>
  <si>
    <t>2023-09-22 16:55:14</t>
  </si>
  <si>
    <t>2023-09-22 16:55:44</t>
  </si>
  <si>
    <t>2023-09-22 16:56:12</t>
  </si>
  <si>
    <t>2023-09-22 16:56:41</t>
  </si>
  <si>
    <t>2023-09-22 16:57:10</t>
  </si>
  <si>
    <t>2023-09-22 16:57:40</t>
  </si>
  <si>
    <t>2023-09-22 16:58:08</t>
  </si>
  <si>
    <t>2023-09-22 16:58:37</t>
  </si>
  <si>
    <t>2023-09-22 16:59:07</t>
  </si>
  <si>
    <t>2023-09-22 16:59:35</t>
  </si>
  <si>
    <t>2023-09-22 17:00:04</t>
  </si>
  <si>
    <t>2023-09-22 17:00:33</t>
  </si>
  <si>
    <t>2023-09-22 17:01:03</t>
  </si>
  <si>
    <t>2023-09-22 17:01:31</t>
  </si>
  <si>
    <t>2023-09-22 17:02:00</t>
  </si>
  <si>
    <t>2023-09-22 17:02:30</t>
  </si>
  <si>
    <t>2023-09-22 17:02:58</t>
  </si>
  <si>
    <t>2023-09-22 17:03:27</t>
  </si>
  <si>
    <t>2023-09-22 17:03:57</t>
  </si>
  <si>
    <t>2023-09-22 17:04:25</t>
  </si>
  <si>
    <t>2023-09-22 17:04:54</t>
  </si>
  <si>
    <t>2023-09-22 17:05:23</t>
  </si>
  <si>
    <t>2023-09-22 17:05:53</t>
  </si>
  <si>
    <t>2023-09-22 17:06:21</t>
  </si>
  <si>
    <t>2023-09-22 17:06:50</t>
  </si>
  <si>
    <t>2023-09-22 17:07:20</t>
  </si>
  <si>
    <t>2023-09-22 17:07:48</t>
  </si>
  <si>
    <t>2023-09-22 17:08:17</t>
  </si>
  <si>
    <t>2023-09-22 17:08:46</t>
  </si>
  <si>
    <t>2023-09-22 17:09:16</t>
  </si>
  <si>
    <t>2023-09-22 17:09:44</t>
  </si>
  <si>
    <t>2023-09-22 17:10:13</t>
  </si>
  <si>
    <t>2023-09-22 17:10:43</t>
  </si>
  <si>
    <t>2023-09-22 17:11:11</t>
  </si>
  <si>
    <t>2023-09-22 17:11:40</t>
  </si>
  <si>
    <t>2023-09-22 17:12:09</t>
  </si>
  <si>
    <t>2023-09-22 17:12:38</t>
  </si>
  <si>
    <t>2023-09-22 17:13:07</t>
  </si>
  <si>
    <t>2023-09-22 17:13:36</t>
  </si>
  <si>
    <t>2023-09-22 17:14:05</t>
  </si>
  <si>
    <t>2023-09-22 17:14:34</t>
  </si>
  <si>
    <t>2023-09-22 17:15:03</t>
  </si>
  <si>
    <t>2023-09-22 17:15:33</t>
  </si>
  <si>
    <t>2023-09-22 17:16:01</t>
  </si>
  <si>
    <t>2023-09-22 17:16:30</t>
  </si>
  <si>
    <t>2023-09-22 17:16:59</t>
  </si>
  <si>
    <t>2023-09-25 20:08:34</t>
  </si>
  <si>
    <t>2023-09-25 20:09:04</t>
  </si>
  <si>
    <t>2023-09-25 20:09:32</t>
  </si>
  <si>
    <t>2023-09-25 20:10:01</t>
  </si>
  <si>
    <t>2023-09-25 20:10:30</t>
  </si>
  <si>
    <t>2023-09-25 20:11:00</t>
  </si>
  <si>
    <t>2023-09-25 20:11:28</t>
  </si>
  <si>
    <t>2023-09-25 20:11:57</t>
  </si>
  <si>
    <t>2023-09-25 20:12:26</t>
  </si>
  <si>
    <t>2023-09-25 20:12:55</t>
  </si>
  <si>
    <t>2023-09-25 20:13:25</t>
  </si>
  <si>
    <t>2023-09-25 20:13:53</t>
  </si>
  <si>
    <t>2023-09-25 20:14:22</t>
  </si>
  <si>
    <t>2023-09-25 20:14:51</t>
  </si>
  <si>
    <t>2023-09-25 20:15:21</t>
  </si>
  <si>
    <t>2023-09-25 20:15:49</t>
  </si>
  <si>
    <t>2023-09-25 20:16:18</t>
  </si>
  <si>
    <t>2023-09-25 20:16:47</t>
  </si>
  <si>
    <t>2023-09-25 20:17:17</t>
  </si>
  <si>
    <t>2023-09-25 20:17:46</t>
  </si>
  <si>
    <t>2023-09-25 20:18:14</t>
  </si>
  <si>
    <t>2023-09-25 20:18:43</t>
  </si>
  <si>
    <t>2023-09-25 20:19:12</t>
  </si>
  <si>
    <t>2023-09-25 20:19:42</t>
  </si>
  <si>
    <t>2023-09-25 20:20:10</t>
  </si>
  <si>
    <t>2023-09-25 20:20:39</t>
  </si>
  <si>
    <t>2023-09-25 20:21:08</t>
  </si>
  <si>
    <t>2023-09-25 20:21:38</t>
  </si>
  <si>
    <t>2023-09-25 20:22:06</t>
  </si>
  <si>
    <t>2023-09-25 20:22:35</t>
  </si>
  <si>
    <t>2023-09-25 20:23:04</t>
  </si>
  <si>
    <t>2023-09-25 20:23:34</t>
  </si>
  <si>
    <t>2023-09-25 20:24:03</t>
  </si>
  <si>
    <t>2023-09-25 20:24:31</t>
  </si>
  <si>
    <t>2023-09-25 20:25:00</t>
  </si>
  <si>
    <t>2023-09-25 20:25:30</t>
  </si>
  <si>
    <t>2023-09-25 20:25:59</t>
  </si>
  <si>
    <t>2023-09-25 20:26:27</t>
  </si>
  <si>
    <t>2023-09-25 20:26:56</t>
  </si>
  <si>
    <t>2023-09-25 20:27:25</t>
  </si>
  <si>
    <t>2023-09-25 20:27:55</t>
  </si>
  <si>
    <t>2023-09-25 20:28:23</t>
  </si>
  <si>
    <t>2023-09-25 20:28:52</t>
  </si>
  <si>
    <t>2023-09-25 20:29:21</t>
  </si>
  <si>
    <t>2023-09-25 20:29:50</t>
  </si>
  <si>
    <t>2023-09-25 20:30:20</t>
  </si>
  <si>
    <t>2023-09-25 20:30:48</t>
  </si>
  <si>
    <t>2023-09-25 20:31:17</t>
  </si>
  <si>
    <t>2023-09-25 20:31:46</t>
  </si>
  <si>
    <t>2023-09-25 20:32:15</t>
  </si>
  <si>
    <t>2023-09-25 20:32:45</t>
  </si>
  <si>
    <t>2023-09-25 20:33:13</t>
  </si>
  <si>
    <t>2023-09-25 20:33:42</t>
  </si>
  <si>
    <t>2023-09-25 20:34:11</t>
  </si>
  <si>
    <t>2023-09-25 20:34:41</t>
  </si>
  <si>
    <t>2023-09-25 20:35:10</t>
  </si>
  <si>
    <t>2023-09-25 20:35:38</t>
  </si>
  <si>
    <t>2023-09-25 20:36:07</t>
  </si>
  <si>
    <t>2023-09-25 20:36:39</t>
  </si>
  <si>
    <t>2023-09-25 20:37:05</t>
  </si>
  <si>
    <t>2023-09-25 20:37:34</t>
  </si>
  <si>
    <t>2023-09-25 20:38:04</t>
  </si>
  <si>
    <t>2023-09-25 20:38:33</t>
  </si>
  <si>
    <t>2023-09-25 20:39:01</t>
  </si>
  <si>
    <t>2023-09-25 20:39:30</t>
  </si>
  <si>
    <t>2023-09-26 08:43:43</t>
  </si>
  <si>
    <t>2023-09-26 08:44:13</t>
  </si>
  <si>
    <t>2023-09-26 08:44:42</t>
  </si>
  <si>
    <t>2023-09-26 08:45:10</t>
  </si>
  <si>
    <t>2023-09-26 08:45:40</t>
  </si>
  <si>
    <t>2023-09-26 08:46:09</t>
  </si>
  <si>
    <t>2023-09-26 08:46:38</t>
  </si>
  <si>
    <t>2023-09-26 08:47:07</t>
  </si>
  <si>
    <t>2023-09-26 08:47:35</t>
  </si>
  <si>
    <t>2023-09-26 08:48:05</t>
  </si>
  <si>
    <t>2023-09-26 08:48:34</t>
  </si>
  <si>
    <t>2023-09-26 08:49:03</t>
  </si>
  <si>
    <t>2023-09-26 08:49:31</t>
  </si>
  <si>
    <t>2023-09-26 08:50:01</t>
  </si>
  <si>
    <t>2023-09-26 08:50:30</t>
  </si>
  <si>
    <t>2023-09-26 08:50:59</t>
  </si>
  <si>
    <t>2023-09-26 08:51:27</t>
  </si>
  <si>
    <t>2023-09-26 08:51:57</t>
  </si>
  <si>
    <t>2023-09-26 08:52:26</t>
  </si>
  <si>
    <t>2023-09-26 08:52:55</t>
  </si>
  <si>
    <t>2023-09-26 08:53:23</t>
  </si>
  <si>
    <t>2023-09-26 08:53:53</t>
  </si>
  <si>
    <t>2023-09-26 08:54:22</t>
  </si>
  <si>
    <t>2023-09-26 08:54:51</t>
  </si>
  <si>
    <t>2023-09-26 08:55:19</t>
  </si>
  <si>
    <t>2023-09-26 08:55:49</t>
  </si>
  <si>
    <t>2023-09-26 08:56:18</t>
  </si>
  <si>
    <t>2023-09-26 08:56:47</t>
  </si>
  <si>
    <t>2023-09-26 08:57:16</t>
  </si>
  <si>
    <t>2023-09-26 08:57:44</t>
  </si>
  <si>
    <t>2023-09-26 08:58:14</t>
  </si>
  <si>
    <t>2023-09-26 08:58:43</t>
  </si>
  <si>
    <t>2023-09-26 08:59:12</t>
  </si>
  <si>
    <t>2023-09-26 08:59:41</t>
  </si>
  <si>
    <t>2023-09-26 09:00:10</t>
  </si>
  <si>
    <t>2023-09-26 09:00:39</t>
  </si>
  <si>
    <t>2023-09-26 09:01:08</t>
  </si>
  <si>
    <t>2023-09-26 09:02:16</t>
  </si>
  <si>
    <t>2023-09-26 09:02:36</t>
  </si>
  <si>
    <t>2023-09-26 09:03:04</t>
  </si>
  <si>
    <t>2023-09-26 09:03:33</t>
  </si>
  <si>
    <t>2023-09-26 09:04:02</t>
  </si>
  <si>
    <t>2023-09-26 09:04:31</t>
  </si>
  <si>
    <t>2023-09-26 09:05:01</t>
  </si>
  <si>
    <t>2023-09-26 09:05:29</t>
  </si>
  <si>
    <t>2023-09-26 09:05:58</t>
  </si>
  <si>
    <t>2023-09-26 09:06:27</t>
  </si>
  <si>
    <t>2023-09-26 09:06:57</t>
  </si>
  <si>
    <t>2023-09-26 09:07:25</t>
  </si>
  <si>
    <t>2023-09-26 09:07:54</t>
  </si>
  <si>
    <t>2023-09-26 09:08:23</t>
  </si>
  <si>
    <t>2023-09-26 09:08:52</t>
  </si>
  <si>
    <t>2023-09-26 09:09:22</t>
  </si>
  <si>
    <t>2023-09-26 09:09:50</t>
  </si>
  <si>
    <t>2023-09-26 09:10:19</t>
  </si>
  <si>
    <t>2023-09-26 09:10:48</t>
  </si>
  <si>
    <t>2023-09-26 09:11:18</t>
  </si>
  <si>
    <t>2023-09-26 09:11:46</t>
  </si>
  <si>
    <t>2023-09-26 09:12:15</t>
  </si>
  <si>
    <t>2023-09-26 09:12:44</t>
  </si>
  <si>
    <t>2023-09-26 09:13:13</t>
  </si>
  <si>
    <t>2023-09-26 09:13:43</t>
  </si>
  <si>
    <t>2023-09-26 09:14:11</t>
  </si>
  <si>
    <t>2023-09-26 09:14:40</t>
  </si>
  <si>
    <t>2023-09-26 09:15:09</t>
  </si>
  <si>
    <t>2023-09-26 09:15:38</t>
  </si>
  <si>
    <t>2023-09-26 09:16:08</t>
  </si>
  <si>
    <t>2023-09-26 09:16:36</t>
  </si>
  <si>
    <t>2023-09-26 09:17:05</t>
  </si>
  <si>
    <t>2023-09-26 09:17:34</t>
  </si>
  <si>
    <t>2023-09-26 09:18:03</t>
  </si>
  <si>
    <t>2023-09-26 09:18:33</t>
  </si>
  <si>
    <t>2023-09-26 09:19:01</t>
  </si>
  <si>
    <t>2023-09-26 09:19:30</t>
  </si>
  <si>
    <t>2023-09-26 09:19:59</t>
  </si>
  <si>
    <t>2023-09-26 09:20:29</t>
  </si>
  <si>
    <t>2023-09-26 09:20:57</t>
  </si>
  <si>
    <t>2023-09-26 09:21:26</t>
  </si>
  <si>
    <t>2023-09-26 09:21:55</t>
  </si>
  <si>
    <t>2023-09-26 09:22:24</t>
  </si>
  <si>
    <t>2023-09-26 09:22:53</t>
  </si>
  <si>
    <t>2023-09-26 09:23:22</t>
  </si>
  <si>
    <t>2023-09-26 09:23:51</t>
  </si>
  <si>
    <t>2023-09-26 09:24:20</t>
  </si>
  <si>
    <t>2023-09-26 09:24:50</t>
  </si>
  <si>
    <t>2023-09-26 09:25:18</t>
  </si>
  <si>
    <t>2023-09-26 09:25:47</t>
  </si>
  <si>
    <t>2023-09-26 09:26:16</t>
  </si>
  <si>
    <t>2023-09-26 09:26:46</t>
  </si>
  <si>
    <t>2023-09-26 09:27:14</t>
  </si>
  <si>
    <t>2023-09-26 09:27:43</t>
  </si>
  <si>
    <t>2023-09-26 09:28:12</t>
  </si>
  <si>
    <t>2023-09-26 09:28:42</t>
  </si>
  <si>
    <t>2023-09-26 09:29:10</t>
  </si>
  <si>
    <t>2023-09-26 09:29:39</t>
  </si>
  <si>
    <t>2023-09-26 09:30:08</t>
  </si>
  <si>
    <t>2023-09-26 09:30:37</t>
  </si>
  <si>
    <t>2023-09-26 09:31:06</t>
  </si>
  <si>
    <t>2023-09-26 09:31:35</t>
  </si>
  <si>
    <t>2023-09-26 09:32:04</t>
  </si>
  <si>
    <t>2023-09-26 09:32:33</t>
  </si>
  <si>
    <t>2023-09-26 09:33:03</t>
  </si>
  <si>
    <t>2023-09-26 09:33:31</t>
  </si>
  <si>
    <t>2023-09-26 09:34:00</t>
  </si>
  <si>
    <t>2023-09-26 09:34:29</t>
  </si>
  <si>
    <t>2023-09-26 09:34:58</t>
  </si>
  <si>
    <t>2023-09-26 09:35:27</t>
  </si>
  <si>
    <t>2023-09-26 09:35:56</t>
  </si>
  <si>
    <t>2023-09-26 09:36:25</t>
  </si>
  <si>
    <t>2023-09-26 09:36:54</t>
  </si>
  <si>
    <t>2023-09-26 09:37:24</t>
  </si>
  <si>
    <t>2023-09-26 09:37:52</t>
  </si>
  <si>
    <t>2023-09-26 09:38:21</t>
  </si>
  <si>
    <t>2023-09-26 09:38:50</t>
  </si>
  <si>
    <t>2023-09-26 09:39:19</t>
  </si>
  <si>
    <t>2023-09-26 09:39:49</t>
  </si>
  <si>
    <t>2023-09-26 09:40:17</t>
  </si>
  <si>
    <t>2023-09-26 09:40:46</t>
  </si>
  <si>
    <t>2023-09-26 09:41:15</t>
  </si>
  <si>
    <t>2023-09-26 09:41:44</t>
  </si>
  <si>
    <t>2023-09-26 09:42:13</t>
  </si>
  <si>
    <t>2023-09-26 09:42:42</t>
  </si>
  <si>
    <t>2023-09-26 09:43:11</t>
  </si>
  <si>
    <t>2023-09-26 09:43:40</t>
  </si>
  <si>
    <t>2023-09-26 09:44:10</t>
  </si>
  <si>
    <t>2023-09-26 09:44:38</t>
  </si>
  <si>
    <t>2023-09-26 09:45:07</t>
  </si>
  <si>
    <t>2023-09-26 09:45:36</t>
  </si>
  <si>
    <t>2023-09-26 09:46:05</t>
  </si>
  <si>
    <t>2023-09-26 09:46:35</t>
  </si>
  <si>
    <t>2023-09-26 09:47:03</t>
  </si>
  <si>
    <t>2023-09-26 09:47:32</t>
  </si>
  <si>
    <t>2023-09-26 09:48:01</t>
  </si>
  <si>
    <t>2023-09-26 09:48:31</t>
  </si>
  <si>
    <t>2023-09-26 09:48:59</t>
  </si>
  <si>
    <t>2023-09-26 09:49:28</t>
  </si>
  <si>
    <t>2023-09-26 09:49:57</t>
  </si>
  <si>
    <t>2023-09-26 09:50:26</t>
  </si>
  <si>
    <t>2023-09-26 09:50:55</t>
  </si>
  <si>
    <t>2023-09-26 09:51:24</t>
  </si>
  <si>
    <t>2023-09-26 09:51:53</t>
  </si>
  <si>
    <t>2023-09-26 09:52:22</t>
  </si>
  <si>
    <t>2023-09-26 09:52:52</t>
  </si>
  <si>
    <t>2023-09-26 09:53:20</t>
  </si>
  <si>
    <t>2023-09-26 09:53:49</t>
  </si>
  <si>
    <t>2023-09-26 09:54:18</t>
  </si>
  <si>
    <t>2023-09-26 09:54:48</t>
  </si>
  <si>
    <t>2023-09-26 09:55:16</t>
  </si>
  <si>
    <t>2023-09-26 09:55:45</t>
  </si>
  <si>
    <t>2023-09-26 09:56:14</t>
  </si>
  <si>
    <t>2023-09-26 09:56:43</t>
  </si>
  <si>
    <t>2023-09-26 09:57:12</t>
  </si>
  <si>
    <t>2023-09-26 09:57:41</t>
  </si>
  <si>
    <t>2023-09-26 09:58:10</t>
  </si>
  <si>
    <t>2023-09-26 09:58:39</t>
  </si>
  <si>
    <t>2023-09-26 09:59:08</t>
  </si>
  <si>
    <t>2023-09-26 09:59:37</t>
  </si>
  <si>
    <t>2023-09-26 10:00:06</t>
  </si>
  <si>
    <t>2023-09-26 10:00:35</t>
  </si>
  <si>
    <t>2023-09-26 10:01:05</t>
  </si>
  <si>
    <t>2023-09-26 10:01:33</t>
  </si>
  <si>
    <t>2023-09-26 10:02:02</t>
  </si>
  <si>
    <t>2023-09-26 10:02:31</t>
  </si>
  <si>
    <t>2023-09-26 10:03:00</t>
  </si>
  <si>
    <t>2023-09-26 10:03:29</t>
  </si>
  <si>
    <t>2023-09-26 10:03:58</t>
  </si>
  <si>
    <t>2023-09-26 10:04:27</t>
  </si>
  <si>
    <t>2023-09-26 10:04:56</t>
  </si>
  <si>
    <t>2023-09-26 10:05:26</t>
  </si>
  <si>
    <t>2023-09-26 10:05:54</t>
  </si>
  <si>
    <t>2023-09-26 10:06:23</t>
  </si>
  <si>
    <t>2023-09-26 10:06:52</t>
  </si>
  <si>
    <t>2023-09-26 10:07:21</t>
  </si>
  <si>
    <t>2023-09-26 10:07:51</t>
  </si>
  <si>
    <t>2023-09-26 10:08:19</t>
  </si>
  <si>
    <t>2023-09-26 10:08:48</t>
  </si>
  <si>
    <t>2023-09-26 10:09:17</t>
  </si>
  <si>
    <t>2023-09-26 10:09:46</t>
  </si>
  <si>
    <t>2023-09-26 10:10:16</t>
  </si>
  <si>
    <t>2023-09-26 10:10:44</t>
  </si>
  <si>
    <t>2023-09-26 10:11:13</t>
  </si>
  <si>
    <t>2023-09-26 10:11:42</t>
  </si>
  <si>
    <t>2023-09-26 10:12:12</t>
  </si>
  <si>
    <t>2023-09-26 10:12:40</t>
  </si>
  <si>
    <t>2023-09-26 10:13:09</t>
  </si>
  <si>
    <t>2023-09-26 10:13:38</t>
  </si>
  <si>
    <t>2023-09-26 10:14:07</t>
  </si>
  <si>
    <t>2023-09-26 10:14:37</t>
  </si>
  <si>
    <t>2023-09-26 10:15:05</t>
  </si>
  <si>
    <t>2023-09-26 10:15:34</t>
  </si>
  <si>
    <t>2023-09-26 10:16:03</t>
  </si>
  <si>
    <t>2023-09-26 10:16:32</t>
  </si>
  <si>
    <t>2023-09-26 10:17:01</t>
  </si>
  <si>
    <t>2023-09-26 10:17:30</t>
  </si>
  <si>
    <t>2023-09-26 10:17:59</t>
  </si>
  <si>
    <t>2023-09-26 10:18:28</t>
  </si>
  <si>
    <t>2023-09-26 10:18:57</t>
  </si>
  <si>
    <t>2023-09-26 10:19:26</t>
  </si>
  <si>
    <t>2023-09-26 10:19:55</t>
  </si>
  <si>
    <t>2023-09-26 10:20:24</t>
  </si>
  <si>
    <t>2023-09-26 10:20:54</t>
  </si>
  <si>
    <t>2023-09-26 10:21:22</t>
  </si>
  <si>
    <t>2023-09-26 10:21:51</t>
  </si>
  <si>
    <t>2023-09-26 10:22:20</t>
  </si>
  <si>
    <t>2023-09-26 10:22:49</t>
  </si>
  <si>
    <t>2023-09-26 10:23:18</t>
  </si>
  <si>
    <t>2023-09-26 10:23:47</t>
  </si>
  <si>
    <t>2023-09-26 10:24:16</t>
  </si>
  <si>
    <t>2023-09-26 10:24:45</t>
  </si>
  <si>
    <t>2023-09-26 10:25:15</t>
  </si>
  <si>
    <t>2023-09-26 10:25:43</t>
  </si>
  <si>
    <t>2023-09-26 10:26:12</t>
  </si>
  <si>
    <t>2023-09-26 10:26:41</t>
  </si>
  <si>
    <t>2023-09-26 10:27:11</t>
  </si>
  <si>
    <t>2023-09-26 10:27:39</t>
  </si>
  <si>
    <t>2023-09-26 10:28:08</t>
  </si>
  <si>
    <t>2023-09-26 10:28:37</t>
  </si>
  <si>
    <t>2023-09-26 10:29:07</t>
  </si>
  <si>
    <t>2023-09-26 10:29:35</t>
  </si>
  <si>
    <t>2023-09-26 10:30:04</t>
  </si>
  <si>
    <t>2023-09-26 10:30:33</t>
  </si>
  <si>
    <t>2023-09-26 10:31:02</t>
  </si>
  <si>
    <t>2023-09-26 10:31:31</t>
  </si>
  <si>
    <t>2023-09-26 10:32:00</t>
  </si>
  <si>
    <t>2023-09-26 10:32:29</t>
  </si>
  <si>
    <t>2023-09-26 10:32:59</t>
  </si>
  <si>
    <t>2023-09-26 10:33:27</t>
  </si>
  <si>
    <t>2023-09-26 10:33:56</t>
  </si>
  <si>
    <t>2023-09-26 10:34:25</t>
  </si>
  <si>
    <t>2023-09-26 10:34:55</t>
  </si>
  <si>
    <t>2023-09-26 10:35:23</t>
  </si>
  <si>
    <t>2023-09-26 10:35:53</t>
  </si>
  <si>
    <t>2023-09-26 10:36:22</t>
  </si>
  <si>
    <t>2023-09-26 10:36:52</t>
  </si>
  <si>
    <t>2023-09-26 10:37:20</t>
  </si>
  <si>
    <t>2023-09-26 10:37:49</t>
  </si>
  <si>
    <t>2023-09-26 10:38:18</t>
  </si>
  <si>
    <t>2023-09-26 10:38:47</t>
  </si>
  <si>
    <t>2023-09-26 10:39:16</t>
  </si>
  <si>
    <t>2023-09-26 10:39:45</t>
  </si>
  <si>
    <t>2023-09-26 10:40:14</t>
  </si>
  <si>
    <t>2023-09-26 10:40:43</t>
  </si>
  <si>
    <t>2023-09-26 10:41:13</t>
  </si>
  <si>
    <t>2023-09-26 10:41:41</t>
  </si>
  <si>
    <t>2023-09-26 10:42:10</t>
  </si>
  <si>
    <t>2023-09-26 10:42:39</t>
  </si>
  <si>
    <t>2023-09-26 10:43:09</t>
  </si>
  <si>
    <t>2023-09-26 10:43:37</t>
  </si>
  <si>
    <t>2023-09-26 10:44:06</t>
  </si>
  <si>
    <t>2023-09-26 10:44:35</t>
  </si>
  <si>
    <t>2023-09-26 10:45:04</t>
  </si>
  <si>
    <t>2023-09-26 10:45:34</t>
  </si>
  <si>
    <t>2023-09-26 10:46:02</t>
  </si>
  <si>
    <t>2023-09-26 10:46:31</t>
  </si>
  <si>
    <t>2023-09-26 10:47:00</t>
  </si>
  <si>
    <t>2023-09-26 10:47:30</t>
  </si>
  <si>
    <t>2023-09-26 10:47:58</t>
  </si>
  <si>
    <t>2023-09-26 10:48:27</t>
  </si>
  <si>
    <t>2023-09-26 10:48:56</t>
  </si>
  <si>
    <t>2023-09-26 10:49:26</t>
  </si>
  <si>
    <t>2023-09-26 10:49:54</t>
  </si>
  <si>
    <t>2023-09-26 10:50:23</t>
  </si>
  <si>
    <t>2023-09-26 10:50:52</t>
  </si>
  <si>
    <t>2023-09-26 10:51:21</t>
  </si>
  <si>
    <t>2023-09-26 10:51:51</t>
  </si>
  <si>
    <t>2023-09-26 10:52:19</t>
  </si>
  <si>
    <t>2023-09-26 10:52:48</t>
  </si>
  <si>
    <t>2023-09-26 10:53:17</t>
  </si>
  <si>
    <t>2023-09-26 10:53:47</t>
  </si>
  <si>
    <t>2023-09-26 10:54:15</t>
  </si>
  <si>
    <t>2023-09-26 10:54:44</t>
  </si>
  <si>
    <t>2023-09-26 10:55:13</t>
  </si>
  <si>
    <t>2023-09-26 10:55:43</t>
  </si>
  <si>
    <t>2023-09-26 10:56:11</t>
  </si>
  <si>
    <t>2023-09-26 10:56:40</t>
  </si>
  <si>
    <t>2023-09-26 10:57:09</t>
  </si>
  <si>
    <t>2023-09-26 10:57:38</t>
  </si>
  <si>
    <t>2023-09-26 10:58:07</t>
  </si>
  <si>
    <t>2023-09-26 10:58:36</t>
  </si>
  <si>
    <t>2023-09-26 10:59:06</t>
  </si>
  <si>
    <t>2023-09-26 10:59:34</t>
  </si>
  <si>
    <t>2023-09-26 11:00:03</t>
  </si>
  <si>
    <t>2023-09-26 11:00:32</t>
  </si>
  <si>
    <t>2023-09-26 11:01:01</t>
  </si>
  <si>
    <t>2023-09-26 11:01:30</t>
  </si>
  <si>
    <t>2023-09-26 11:01:59</t>
  </si>
  <si>
    <t>2023-09-26 11:02:29</t>
  </si>
  <si>
    <t>2023-09-26 11:02:57</t>
  </si>
  <si>
    <t>2023-09-26 11:03:26</t>
  </si>
  <si>
    <t>2023-09-26 11:03:55</t>
  </si>
  <si>
    <t>2023-09-26 11:04:25</t>
  </si>
  <si>
    <t>2023-09-26 11:04:53</t>
  </si>
  <si>
    <t>2023-09-26 11:05:22</t>
  </si>
  <si>
    <t>2023-09-26 11:05:51</t>
  </si>
  <si>
    <t>2023-09-26 11:06:20</t>
  </si>
  <si>
    <t>2023-09-26 11:06:49</t>
  </si>
  <si>
    <t>2023-09-26 11:07:18</t>
  </si>
  <si>
    <t>2023-09-26 11:07:48</t>
  </si>
  <si>
    <t>2023-09-26 11:08:16</t>
  </si>
  <si>
    <t>2023-09-26 11:08:45</t>
  </si>
  <si>
    <t>2023-09-26 11:09:14</t>
  </si>
  <si>
    <t>2023-09-26 11:09:44</t>
  </si>
  <si>
    <t>2023-09-26 11:10:12</t>
  </si>
  <si>
    <t>2023-09-26 11:10:41</t>
  </si>
  <si>
    <t>2023-09-26 11:11:10</t>
  </si>
  <si>
    <t>2023-09-26 11:11:40</t>
  </si>
  <si>
    <t>2023-09-26 11:12:08</t>
  </si>
  <si>
    <t>2023-09-26 11:12:37</t>
  </si>
  <si>
    <t>2023-09-26 11:13:07</t>
  </si>
  <si>
    <t>2023-09-26 11:13:35</t>
  </si>
  <si>
    <t>2023-09-26 11:14:04</t>
  </si>
  <si>
    <t>2023-09-26 11:14:33</t>
  </si>
  <si>
    <t>2023-09-26 11:15:03</t>
  </si>
  <si>
    <t>2023-09-26 11:15:31</t>
  </si>
  <si>
    <t>2023-09-26 11:16:00</t>
  </si>
  <si>
    <t>2023-09-26 11:16:29</t>
  </si>
  <si>
    <t>2023-09-26 11:16:59</t>
  </si>
  <si>
    <t>2023-09-26 11:17:27</t>
  </si>
  <si>
    <t>2023-09-26 11:17:56</t>
  </si>
  <si>
    <t>2023-09-26 11:18:25</t>
  </si>
  <si>
    <t>2023-09-26 11:18:54</t>
  </si>
  <si>
    <t>2023-09-26 11:19:23</t>
  </si>
  <si>
    <t>2023-09-26 11:19:52</t>
  </si>
  <si>
    <t>2023-09-26 11:20:21</t>
  </si>
  <si>
    <t>2023-09-26 11:20:50</t>
  </si>
  <si>
    <t>2023-09-26 11:21:19</t>
  </si>
  <si>
    <t>2023-09-26 11:21:48</t>
  </si>
  <si>
    <t>2023-09-26 11:22:18</t>
  </si>
  <si>
    <t>2023-09-26 11:22:46</t>
  </si>
  <si>
    <t>2023-09-26 11:23:15</t>
  </si>
  <si>
    <t>2023-09-26 11:23:44</t>
  </si>
  <si>
    <t>2023-09-26 11:24:13</t>
  </si>
  <si>
    <t>2023-09-26 11:24:42</t>
  </si>
  <si>
    <t>2023-09-26 11:25:11</t>
  </si>
  <si>
    <t>2023-09-26 11:25:40</t>
  </si>
  <si>
    <t>2023-09-26 11:26:09</t>
  </si>
  <si>
    <t>2023-09-26 11:26:38</t>
  </si>
  <si>
    <t>2023-09-26 11:27:07</t>
  </si>
  <si>
    <t>2023-09-26 11:27:36</t>
  </si>
  <si>
    <t>2023-09-26 11:28:05</t>
  </si>
  <si>
    <t>2023-09-26 11:28:34</t>
  </si>
  <si>
    <t>2023-09-26 11:29:03</t>
  </si>
  <si>
    <t>2023-09-26 11:29:32</t>
  </si>
  <si>
    <t>2023-09-26 11:30:01</t>
  </si>
  <si>
    <t>2023-09-26 11:30:30</t>
  </si>
  <si>
    <t>2023-09-26 11:31:00</t>
  </si>
  <si>
    <t>2023-09-26 11:31:28</t>
  </si>
  <si>
    <t>2023-09-26 11:31:57</t>
  </si>
  <si>
    <t>2023-09-26 11:32:26</t>
  </si>
  <si>
    <t>2023-09-26 11:32:55</t>
  </si>
  <si>
    <t>2023-09-26 11:33:24</t>
  </si>
  <si>
    <t>2023-09-26 11:33:54</t>
  </si>
  <si>
    <t>2023-09-26 11:34:23</t>
  </si>
  <si>
    <t>2023-09-26 11:34:52</t>
  </si>
  <si>
    <t>2023-09-26 11:35:21</t>
  </si>
  <si>
    <t>2023-09-26 11:35:50</t>
  </si>
  <si>
    <t>2023-09-26 11:36:19</t>
  </si>
  <si>
    <t>2023-09-26 11:36:48</t>
  </si>
  <si>
    <t>2023-09-26 11:37:17</t>
  </si>
  <si>
    <t>2023-09-26 11:37:46</t>
  </si>
  <si>
    <t>2023-09-26 11:38:16</t>
  </si>
  <si>
    <t>2023-09-26 11:38:44</t>
  </si>
  <si>
    <t>2023-09-26 11:39:13</t>
  </si>
  <si>
    <t>2023-09-26 11:39:42</t>
  </si>
  <si>
    <t>2023-09-26 11:40:11</t>
  </si>
  <si>
    <t>2023-09-26 11:40:40</t>
  </si>
  <si>
    <t>2023-09-26 11:41:09</t>
  </si>
  <si>
    <t>2023-09-26 11:41:38</t>
  </si>
  <si>
    <t>2023-09-26 11:42:07</t>
  </si>
  <si>
    <t>2023-09-26 11:42:36</t>
  </si>
  <si>
    <t>2023-09-26 11:43:05</t>
  </si>
  <si>
    <t>2023-09-26 11:43:34</t>
  </si>
  <si>
    <t>2023-09-26 11:44:03</t>
  </si>
  <si>
    <t>2023-09-26 11:44:32</t>
  </si>
  <si>
    <t>2023-09-26 11:45:01</t>
  </si>
  <si>
    <t>2023-09-26 11:45:30</t>
  </si>
  <si>
    <t>2023-09-26 11:45:59</t>
  </si>
  <si>
    <t>2023-09-26 11:46:28</t>
  </si>
  <si>
    <t>2023-09-26 11:46:57</t>
  </si>
  <si>
    <t>2023-09-26 11:47:26</t>
  </si>
  <si>
    <t>2023-09-26 11:47:55</t>
  </si>
  <si>
    <t>2023-09-26 11:48:24</t>
  </si>
  <si>
    <t>2023-09-26 11:48:53</t>
  </si>
  <si>
    <t>2023-09-26 11:49:22</t>
  </si>
  <si>
    <t>2023-09-26 11:49:51</t>
  </si>
  <si>
    <t>2023-09-26 11:50:20</t>
  </si>
  <si>
    <t>2023-09-26 11:50:50</t>
  </si>
  <si>
    <t>2023-09-26 11:51:18</t>
  </si>
  <si>
    <t>2023-09-26 11:51:47</t>
  </si>
  <si>
    <t>2023-09-26 11:52:16</t>
  </si>
  <si>
    <t>2023-09-26 11:52:45</t>
  </si>
  <si>
    <t>2023-09-26 11:53:14</t>
  </si>
  <si>
    <t>2023-09-26 11:53:43</t>
  </si>
  <si>
    <t>2023-09-26 11:54:12</t>
  </si>
  <si>
    <t>2023-09-26 11:54:41</t>
  </si>
  <si>
    <t>2023-09-26 11:55:10</t>
  </si>
  <si>
    <t>2023-09-26 11:55:39</t>
  </si>
  <si>
    <t>2023-09-26 11:56:08</t>
  </si>
  <si>
    <t>2023-09-26 11:56:37</t>
  </si>
  <si>
    <t>2023-09-26 11:57:06</t>
  </si>
  <si>
    <t>2023-09-26 11:57:35</t>
  </si>
  <si>
    <t>2023-09-26 11:58:04</t>
  </si>
  <si>
    <t>2023-09-26 11:58:33</t>
  </si>
  <si>
    <t>2023-09-26 11:59:02</t>
  </si>
  <si>
    <t>2023-09-26 11:59:31</t>
  </si>
  <si>
    <t>2023-09-26 12:00:00</t>
  </si>
  <si>
    <t>2023-09-26 12:00:29</t>
  </si>
  <si>
    <t>2023-09-26 12:00:58</t>
  </si>
  <si>
    <t>2023-09-26 12:01:27</t>
  </si>
  <si>
    <t>2023-09-26 12:01:56</t>
  </si>
  <si>
    <t>2023-09-26 12:02:25</t>
  </si>
  <si>
    <t>2023-09-26 12:02:54</t>
  </si>
  <si>
    <t>2023-09-26 12:03:22</t>
  </si>
  <si>
    <t>2023-09-26 12:03:52</t>
  </si>
  <si>
    <t>2023-09-26 12:04:21</t>
  </si>
  <si>
    <t>2023-09-26 12:04:50</t>
  </si>
  <si>
    <t>2023-09-26 12:05:19</t>
  </si>
  <si>
    <t>2023-09-26 12:05:48</t>
  </si>
  <si>
    <t>2023-09-26 12:06:17</t>
  </si>
  <si>
    <t>2023-09-26 12:06:46</t>
  </si>
  <si>
    <t>2023-09-26 12:07:14</t>
  </si>
  <si>
    <t>2023-09-26 12:07:43</t>
  </si>
  <si>
    <t>2023-09-26 12:08:13</t>
  </si>
  <si>
    <t>2023-09-26 12:08:42</t>
  </si>
  <si>
    <t>2023-09-26 12:09:11</t>
  </si>
  <si>
    <t>2023-09-26 12:09:39</t>
  </si>
  <si>
    <t>2023-09-26 12:10:09</t>
  </si>
  <si>
    <t>2023-09-26 12:10:38</t>
  </si>
  <si>
    <t>2023-09-26 12:11:07</t>
  </si>
  <si>
    <t>2023-09-26 12:11:35</t>
  </si>
  <si>
    <t>2023-09-26 12:12:05</t>
  </si>
  <si>
    <t>2023-09-26 12:12:34</t>
  </si>
  <si>
    <t>2023-09-26 12:13:03</t>
  </si>
  <si>
    <t>2023-09-26 12:13:32</t>
  </si>
  <si>
    <t>2023-09-26 12:14:00</t>
  </si>
  <si>
    <t>2023-09-26 12:14:30</t>
  </si>
  <si>
    <t>2023-09-26 12:14:59</t>
  </si>
  <si>
    <t>2023-09-26 12:15:28</t>
  </si>
  <si>
    <t>2023-09-26 12:15:56</t>
  </si>
  <si>
    <t>2023-09-26 12:16:26</t>
  </si>
  <si>
    <t>2023-09-26 12:16:55</t>
  </si>
  <si>
    <t>2023-09-26 12:17:24</t>
  </si>
  <si>
    <t>2023-09-26 12:17:53</t>
  </si>
  <si>
    <t>2023-09-26 12:18:21</t>
  </si>
  <si>
    <t>2023-09-26 12:18:51</t>
  </si>
  <si>
    <t>2023-09-26 12:19:20</t>
  </si>
  <si>
    <t>2023-09-26 12:19:49</t>
  </si>
  <si>
    <t>2023-09-26 12:20:17</t>
  </si>
  <si>
    <t>2023-09-26 12:20:47</t>
  </si>
  <si>
    <t>2023-09-26 12:21:16</t>
  </si>
  <si>
    <t>2023-09-26 12:21:45</t>
  </si>
  <si>
    <t>2023-09-26 12:22:14</t>
  </si>
  <si>
    <t>2023-09-26 12:22:43</t>
  </si>
  <si>
    <t>2023-09-26 12:23:12</t>
  </si>
  <si>
    <t>2023-09-26 12:23:41</t>
  </si>
  <si>
    <t>2023-09-26 12:24:10</t>
  </si>
  <si>
    <t>2023-09-26 12:24:39</t>
  </si>
  <si>
    <t>2023-09-26 12:25:08</t>
  </si>
  <si>
    <t>2023-09-26 12:25:37</t>
  </si>
  <si>
    <t>2023-09-26 12:26:07</t>
  </si>
  <si>
    <t>2023-09-26 12:26:35</t>
  </si>
  <si>
    <t>2023-09-26 12:27:04</t>
  </si>
  <si>
    <t>2023-09-26 12:27:33</t>
  </si>
  <si>
    <t>2023-09-26 12:28:02</t>
  </si>
  <si>
    <t>2023-09-26 12:28:31</t>
  </si>
  <si>
    <t>2023-09-26 12:29:00</t>
  </si>
  <si>
    <t>2023-09-26 12:29:29</t>
  </si>
  <si>
    <t>2023-09-26 12:29:58</t>
  </si>
  <si>
    <t>2023-09-26 12:30:27</t>
  </si>
  <si>
    <t>2023-09-26 12:30:56</t>
  </si>
  <si>
    <t>2023-09-26 12:31:25</t>
  </si>
  <si>
    <t>2023-09-26 12:31:54</t>
  </si>
  <si>
    <t>2023-09-26 12:32:24</t>
  </si>
  <si>
    <t>2023-09-26 12:32:52</t>
  </si>
  <si>
    <t>2023-09-26 12:33:21</t>
  </si>
  <si>
    <t>2023-09-26 12:33:50</t>
  </si>
  <si>
    <t>2023-09-26 12:34:20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</si>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</sst>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2436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26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5">
        <f>2</f>
      </c>
      <c r="B9" s="5" t="s">
        <v>27</v>
      </c>
      <c r="C9" s="5" t="s">
        <v>26</v>
      </c>
      <c r="D9" s="5" t="s">
        <v>26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26</v>
      </c>
      <c r="T9" s="5"/>
    </row>
    <row r="10" spans="1:20" x14ac:dyDescent="0.25">
      <c r="A10" s="5">
        <f>3</f>
      </c>
      <c r="B10" s="5" t="s">
        <v>28</v>
      </c>
      <c r="C10" s="5" t="s">
        <v>26</v>
      </c>
      <c r="D10" s="5" t="s">
        <v>29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5">
        <f>4</f>
      </c>
      <c r="B11" s="5" t="s">
        <v>30</v>
      </c>
      <c r="C11" s="5" t="s">
        <v>29</v>
      </c>
      <c r="D11" s="5" t="s">
        <v>26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26</v>
      </c>
      <c r="T11" s="5"/>
    </row>
    <row r="12" spans="1:20" x14ac:dyDescent="0.25">
      <c r="A12" s="5">
        <f>5</f>
      </c>
      <c r="B12" s="5" t="s">
        <v>31</v>
      </c>
      <c r="C12" s="5" t="s">
        <v>29</v>
      </c>
      <c r="D12" s="5" t="s">
        <v>26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5">
        <f>6</f>
      </c>
      <c r="B13" s="5" t="s">
        <v>32</v>
      </c>
      <c r="C13" s="5" t="s">
        <v>29</v>
      </c>
      <c r="D13" s="5" t="s">
        <v>26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26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29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29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26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29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29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26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29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29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26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29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29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26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29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29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0</v>
      </c>
      <c r="R23" s="5">
        <v>0</v>
      </c>
      <c r="S23" s="5" t="s">
        <v>26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29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29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0</v>
      </c>
      <c r="R25" s="5">
        <v>0</v>
      </c>
      <c r="S25" s="5" t="s">
        <v>26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29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29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0</v>
      </c>
      <c r="R27" s="5">
        <v>0</v>
      </c>
      <c r="S27" s="5" t="s">
        <v>26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29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29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0</v>
      </c>
      <c r="R29" s="5">
        <v>0</v>
      </c>
      <c r="S29" s="5" t="s">
        <v>26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29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29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0</v>
      </c>
      <c r="R31" s="5">
        <v>0</v>
      </c>
      <c r="S31" s="5" t="s">
        <v>26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29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29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0</v>
      </c>
      <c r="R33" s="5">
        <v>0</v>
      </c>
      <c r="S33" s="5" t="s">
        <v>26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29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29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0</v>
      </c>
      <c r="R35" s="5">
        <v>0</v>
      </c>
      <c r="S35" s="5" t="s">
        <v>26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29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29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0</v>
      </c>
      <c r="R37" s="5">
        <v>0</v>
      </c>
      <c r="S37" s="5" t="s">
        <v>26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29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29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0</v>
      </c>
      <c r="R39" s="5">
        <v>0</v>
      </c>
      <c r="S39" s="5" t="s">
        <v>26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29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29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0</v>
      </c>
      <c r="R41" s="5">
        <v>0</v>
      </c>
      <c r="S41" s="5" t="s">
        <v>26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29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29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0</v>
      </c>
      <c r="R43" s="5">
        <v>0</v>
      </c>
      <c r="S43" s="5" t="s">
        <v>26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29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29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0</v>
      </c>
      <c r="R45" s="5">
        <v>0</v>
      </c>
      <c r="S45" s="5" t="s">
        <v>26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29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29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  <c r="R47" s="5">
        <v>0</v>
      </c>
      <c r="S47" s="5" t="s">
        <v>26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29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29</v>
      </c>
      <c r="E49" s="5">
        <v>0</v>
      </c>
      <c r="F49" s="5">
        <v>0</v>
      </c>
      <c r="G49" s="5">
        <v>1</v>
      </c>
      <c r="H49" s="5">
        <v>0</v>
      </c>
      <c r="I49" s="5">
        <v>0</v>
      </c>
      <c r="J49" s="5">
        <v>1</v>
      </c>
      <c r="K49" s="5">
        <v>0</v>
      </c>
      <c r="L49" s="5">
        <v>0</v>
      </c>
      <c r="M49" s="5">
        <v>1</v>
      </c>
      <c r="N49" s="5">
        <v>0</v>
      </c>
      <c r="O49" s="5">
        <v>0</v>
      </c>
      <c r="P49" s="5">
        <v>10</v>
      </c>
      <c r="Q49" s="5">
        <v>0</v>
      </c>
      <c r="R49" s="5">
        <v>0</v>
      </c>
      <c r="S49" s="5" t="s">
        <v>26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29</v>
      </c>
      <c r="E50" s="5">
        <v>0</v>
      </c>
      <c r="F50" s="5">
        <v>0</v>
      </c>
      <c r="G50" s="5">
        <v>1</v>
      </c>
      <c r="H50" s="5">
        <v>0</v>
      </c>
      <c r="I50" s="5">
        <v>0</v>
      </c>
      <c r="J50" s="5">
        <v>1</v>
      </c>
      <c r="K50" s="5">
        <v>0</v>
      </c>
      <c r="L50" s="5">
        <v>0</v>
      </c>
      <c r="M50" s="5">
        <v>1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29</v>
      </c>
      <c r="E51" s="5">
        <v>0</v>
      </c>
      <c r="F51" s="5">
        <v>0</v>
      </c>
      <c r="G51" s="5">
        <v>1</v>
      </c>
      <c r="H51" s="5">
        <v>0</v>
      </c>
      <c r="I51" s="5">
        <v>0</v>
      </c>
      <c r="J51" s="5">
        <v>1</v>
      </c>
      <c r="K51" s="5">
        <v>0</v>
      </c>
      <c r="L51" s="5">
        <v>0</v>
      </c>
      <c r="M51" s="5">
        <v>1</v>
      </c>
      <c r="N51" s="5">
        <v>0</v>
      </c>
      <c r="O51" s="5">
        <v>0</v>
      </c>
      <c r="P51" s="5">
        <v>10</v>
      </c>
      <c r="Q51" s="5">
        <v>0</v>
      </c>
      <c r="R51" s="5">
        <v>0</v>
      </c>
      <c r="S51" s="5" t="s">
        <v>26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29</v>
      </c>
      <c r="E52" s="5">
        <v>0</v>
      </c>
      <c r="F52" s="5">
        <v>0</v>
      </c>
      <c r="G52" s="5">
        <v>1</v>
      </c>
      <c r="H52" s="5">
        <v>0</v>
      </c>
      <c r="I52" s="5">
        <v>0</v>
      </c>
      <c r="J52" s="5">
        <v>1</v>
      </c>
      <c r="K52" s="5">
        <v>0</v>
      </c>
      <c r="L52" s="5">
        <v>0</v>
      </c>
      <c r="M52" s="5">
        <v>1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29</v>
      </c>
      <c r="E53" s="5">
        <v>0</v>
      </c>
      <c r="F53" s="5">
        <v>0</v>
      </c>
      <c r="G53" s="5">
        <v>1</v>
      </c>
      <c r="H53" s="5">
        <v>0</v>
      </c>
      <c r="I53" s="5">
        <v>0</v>
      </c>
      <c r="J53" s="5">
        <v>1</v>
      </c>
      <c r="K53" s="5">
        <v>0</v>
      </c>
      <c r="L53" s="5">
        <v>0</v>
      </c>
      <c r="M53" s="5">
        <v>1</v>
      </c>
      <c r="N53" s="5">
        <v>0</v>
      </c>
      <c r="O53" s="5">
        <v>0</v>
      </c>
      <c r="P53" s="5">
        <v>10</v>
      </c>
      <c r="Q53" s="5">
        <v>0</v>
      </c>
      <c r="R53" s="5">
        <v>0</v>
      </c>
      <c r="S53" s="5" t="s">
        <v>26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29</v>
      </c>
      <c r="E54" s="5">
        <v>0</v>
      </c>
      <c r="F54" s="5">
        <v>0</v>
      </c>
      <c r="G54" s="5">
        <v>1</v>
      </c>
      <c r="H54" s="5">
        <v>0</v>
      </c>
      <c r="I54" s="5">
        <v>0</v>
      </c>
      <c r="J54" s="5">
        <v>1</v>
      </c>
      <c r="K54" s="5">
        <v>0</v>
      </c>
      <c r="L54" s="5">
        <v>0</v>
      </c>
      <c r="M54" s="5">
        <v>1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29</v>
      </c>
      <c r="E55" s="5">
        <v>0</v>
      </c>
      <c r="F55" s="5">
        <v>0</v>
      </c>
      <c r="G55" s="5">
        <v>1</v>
      </c>
      <c r="H55" s="5">
        <v>0</v>
      </c>
      <c r="I55" s="5">
        <v>0</v>
      </c>
      <c r="J55" s="5">
        <v>1</v>
      </c>
      <c r="K55" s="5">
        <v>0</v>
      </c>
      <c r="L55" s="5">
        <v>0</v>
      </c>
      <c r="M55" s="5">
        <v>1</v>
      </c>
      <c r="N55" s="5">
        <v>0</v>
      </c>
      <c r="O55" s="5">
        <v>0</v>
      </c>
      <c r="P55" s="5">
        <v>10</v>
      </c>
      <c r="Q55" s="5">
        <v>0</v>
      </c>
      <c r="R55" s="5">
        <v>0</v>
      </c>
      <c r="S55" s="5" t="s">
        <v>26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29</v>
      </c>
      <c r="E56" s="5">
        <v>0</v>
      </c>
      <c r="F56" s="5">
        <v>0</v>
      </c>
      <c r="G56" s="5">
        <v>1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29</v>
      </c>
      <c r="E57" s="5">
        <v>0</v>
      </c>
      <c r="F57" s="5">
        <v>0</v>
      </c>
      <c r="G57" s="5">
        <v>1</v>
      </c>
      <c r="H57" s="5">
        <v>0</v>
      </c>
      <c r="I57" s="5">
        <v>0</v>
      </c>
      <c r="J57" s="5">
        <v>1</v>
      </c>
      <c r="K57" s="5">
        <v>0</v>
      </c>
      <c r="L57" s="5">
        <v>0</v>
      </c>
      <c r="M57" s="5">
        <v>1</v>
      </c>
      <c r="N57" s="5">
        <v>0</v>
      </c>
      <c r="O57" s="5">
        <v>0</v>
      </c>
      <c r="P57" s="5">
        <v>10</v>
      </c>
      <c r="Q57" s="5">
        <v>0</v>
      </c>
      <c r="R57" s="5">
        <v>0</v>
      </c>
      <c r="S57" s="5" t="s">
        <v>26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29</v>
      </c>
      <c r="E58" s="5">
        <v>0</v>
      </c>
      <c r="F58" s="5">
        <v>0</v>
      </c>
      <c r="G58" s="5">
        <v>1</v>
      </c>
      <c r="H58" s="5">
        <v>0</v>
      </c>
      <c r="I58" s="5">
        <v>0</v>
      </c>
      <c r="J58" s="5">
        <v>1</v>
      </c>
      <c r="K58" s="5">
        <v>0</v>
      </c>
      <c r="L58" s="5">
        <v>0</v>
      </c>
      <c r="M58" s="5">
        <v>1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29</v>
      </c>
      <c r="E59" s="5">
        <v>0</v>
      </c>
      <c r="F59" s="5">
        <v>0</v>
      </c>
      <c r="G59" s="5">
        <v>1</v>
      </c>
      <c r="H59" s="5">
        <v>0</v>
      </c>
      <c r="I59" s="5">
        <v>0</v>
      </c>
      <c r="J59" s="5">
        <v>1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0</v>
      </c>
      <c r="R59" s="5">
        <v>0</v>
      </c>
      <c r="S59" s="5" t="s">
        <v>26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29</v>
      </c>
      <c r="E60" s="5">
        <v>0</v>
      </c>
      <c r="F60" s="5">
        <v>0</v>
      </c>
      <c r="G60" s="5">
        <v>1</v>
      </c>
      <c r="H60" s="5">
        <v>0</v>
      </c>
      <c r="I60" s="5">
        <v>0</v>
      </c>
      <c r="J60" s="5">
        <v>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29</v>
      </c>
      <c r="E61" s="5">
        <v>0</v>
      </c>
      <c r="F61" s="5">
        <v>0</v>
      </c>
      <c r="G61" s="5">
        <v>1</v>
      </c>
      <c r="H61" s="5">
        <v>0</v>
      </c>
      <c r="I61" s="5">
        <v>0</v>
      </c>
      <c r="J61" s="5">
        <v>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0</v>
      </c>
      <c r="R61" s="5">
        <v>0</v>
      </c>
      <c r="S61" s="5" t="s">
        <v>26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29</v>
      </c>
      <c r="E62" s="5">
        <v>0</v>
      </c>
      <c r="F62" s="5">
        <v>0</v>
      </c>
      <c r="G62" s="5">
        <v>1</v>
      </c>
      <c r="H62" s="5">
        <v>0</v>
      </c>
      <c r="I62" s="5">
        <v>0</v>
      </c>
      <c r="J62" s="5">
        <v>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29</v>
      </c>
      <c r="E63" s="5">
        <v>0</v>
      </c>
      <c r="F63" s="5">
        <v>0</v>
      </c>
      <c r="G63" s="5">
        <v>1</v>
      </c>
      <c r="H63" s="5">
        <v>0</v>
      </c>
      <c r="I63" s="5">
        <v>0</v>
      </c>
      <c r="J63" s="5">
        <v>1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0</v>
      </c>
      <c r="S63" s="5" t="s">
        <v>26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29</v>
      </c>
      <c r="E64" s="5">
        <v>0</v>
      </c>
      <c r="F64" s="5">
        <v>0</v>
      </c>
      <c r="G64" s="5">
        <v>1</v>
      </c>
      <c r="H64" s="5">
        <v>0</v>
      </c>
      <c r="I64" s="5">
        <v>0</v>
      </c>
      <c r="J64" s="5">
        <v>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29</v>
      </c>
      <c r="E65" s="5">
        <v>0</v>
      </c>
      <c r="F65" s="5">
        <v>0</v>
      </c>
      <c r="G65" s="5">
        <v>1</v>
      </c>
      <c r="H65" s="5">
        <v>0</v>
      </c>
      <c r="I65" s="5">
        <v>0</v>
      </c>
      <c r="J65" s="5">
        <v>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0</v>
      </c>
      <c r="R65" s="5">
        <v>0</v>
      </c>
      <c r="S65" s="5" t="s">
        <v>26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29</v>
      </c>
      <c r="E66" s="5">
        <v>0</v>
      </c>
      <c r="F66" s="5">
        <v>0</v>
      </c>
      <c r="G66" s="5">
        <v>1</v>
      </c>
      <c r="H66" s="5">
        <v>0</v>
      </c>
      <c r="I66" s="5">
        <v>0</v>
      </c>
      <c r="J66" s="5">
        <v>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29</v>
      </c>
      <c r="E67" s="5">
        <v>0</v>
      </c>
      <c r="F67" s="5">
        <v>0</v>
      </c>
      <c r="G67" s="5">
        <v>1</v>
      </c>
      <c r="H67" s="5">
        <v>0</v>
      </c>
      <c r="I67" s="5">
        <v>0</v>
      </c>
      <c r="J67" s="5">
        <v>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0</v>
      </c>
      <c r="R67" s="5">
        <v>0</v>
      </c>
      <c r="S67" s="5" t="s">
        <v>26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29</v>
      </c>
      <c r="E68" s="5">
        <v>0</v>
      </c>
      <c r="F68" s="5">
        <v>0</v>
      </c>
      <c r="G68" s="5">
        <v>1</v>
      </c>
      <c r="H68" s="5">
        <v>0</v>
      </c>
      <c r="I68" s="5">
        <v>0</v>
      </c>
      <c r="J68" s="5">
        <v>1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29</v>
      </c>
      <c r="E69" s="5">
        <v>0</v>
      </c>
      <c r="F69" s="5">
        <v>0</v>
      </c>
      <c r="G69" s="5">
        <v>1</v>
      </c>
      <c r="H69" s="5">
        <v>0</v>
      </c>
      <c r="I69" s="5">
        <v>0</v>
      </c>
      <c r="J69" s="5">
        <v>1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 t="s">
        <v>26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29</v>
      </c>
      <c r="E70" s="5">
        <v>0</v>
      </c>
      <c r="F70" s="5">
        <v>0</v>
      </c>
      <c r="G70" s="5">
        <v>1</v>
      </c>
      <c r="H70" s="5">
        <v>0</v>
      </c>
      <c r="I70" s="5">
        <v>0</v>
      </c>
      <c r="J70" s="5">
        <v>1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29</v>
      </c>
      <c r="E71" s="5">
        <v>0</v>
      </c>
      <c r="F71" s="5">
        <v>0</v>
      </c>
      <c r="G71" s="5">
        <v>1</v>
      </c>
      <c r="H71" s="5">
        <v>0</v>
      </c>
      <c r="I71" s="5">
        <v>0</v>
      </c>
      <c r="J71" s="5">
        <v>1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0</v>
      </c>
      <c r="R71" s="5">
        <v>0</v>
      </c>
      <c r="S71" s="5" t="s">
        <v>26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29</v>
      </c>
      <c r="E72" s="5">
        <v>0</v>
      </c>
      <c r="F72" s="5">
        <v>0</v>
      </c>
      <c r="G72" s="5">
        <v>1</v>
      </c>
      <c r="H72" s="5">
        <v>0</v>
      </c>
      <c r="I72" s="5">
        <v>0</v>
      </c>
      <c r="J72" s="5">
        <v>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29</v>
      </c>
      <c r="E73" s="5">
        <v>0</v>
      </c>
      <c r="F73" s="5">
        <v>0</v>
      </c>
      <c r="G73" s="5">
        <v>1</v>
      </c>
      <c r="H73" s="5">
        <v>0</v>
      </c>
      <c r="I73" s="5">
        <v>0</v>
      </c>
      <c r="J73" s="5">
        <v>1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0</v>
      </c>
      <c r="R73" s="5">
        <v>0</v>
      </c>
      <c r="S73" s="5" t="s">
        <v>26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29</v>
      </c>
      <c r="E74" s="5">
        <v>0</v>
      </c>
      <c r="F74" s="5">
        <v>0</v>
      </c>
      <c r="G74" s="5">
        <v>1</v>
      </c>
      <c r="H74" s="5">
        <v>0</v>
      </c>
      <c r="I74" s="5">
        <v>0</v>
      </c>
      <c r="J74" s="5">
        <v>1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29</v>
      </c>
      <c r="E75" s="5">
        <v>0</v>
      </c>
      <c r="F75" s="5">
        <v>0</v>
      </c>
      <c r="G75" s="5">
        <v>1</v>
      </c>
      <c r="H75" s="5">
        <v>0</v>
      </c>
      <c r="I75" s="5">
        <v>0</v>
      </c>
      <c r="J75" s="5">
        <v>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0</v>
      </c>
      <c r="S75" s="5" t="s">
        <v>26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29</v>
      </c>
      <c r="E76" s="5">
        <v>0</v>
      </c>
      <c r="F76" s="5">
        <v>0</v>
      </c>
      <c r="G76" s="5">
        <v>1</v>
      </c>
      <c r="H76" s="5">
        <v>0</v>
      </c>
      <c r="I76" s="5">
        <v>0</v>
      </c>
      <c r="J76" s="5">
        <v>1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29</v>
      </c>
      <c r="E77" s="5">
        <v>0</v>
      </c>
      <c r="F77" s="5">
        <v>0</v>
      </c>
      <c r="G77" s="5">
        <v>1</v>
      </c>
      <c r="H77" s="5">
        <v>0</v>
      </c>
      <c r="I77" s="5">
        <v>0</v>
      </c>
      <c r="J77" s="5">
        <v>1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0</v>
      </c>
      <c r="R77" s="5">
        <v>0</v>
      </c>
      <c r="S77" s="5" t="s">
        <v>26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29</v>
      </c>
      <c r="E78" s="5">
        <v>0</v>
      </c>
      <c r="F78" s="5">
        <v>0</v>
      </c>
      <c r="G78" s="5">
        <v>1</v>
      </c>
      <c r="H78" s="5">
        <v>0</v>
      </c>
      <c r="I78" s="5">
        <v>0</v>
      </c>
      <c r="J78" s="5">
        <v>1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29</v>
      </c>
      <c r="E79" s="5">
        <v>0</v>
      </c>
      <c r="F79" s="5">
        <v>0</v>
      </c>
      <c r="G79" s="5">
        <v>1</v>
      </c>
      <c r="H79" s="5">
        <v>0</v>
      </c>
      <c r="I79" s="5">
        <v>0</v>
      </c>
      <c r="J79" s="5">
        <v>1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  <c r="R79" s="5">
        <v>0</v>
      </c>
      <c r="S79" s="5" t="s">
        <v>26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29</v>
      </c>
      <c r="E80" s="5">
        <v>0</v>
      </c>
      <c r="F80" s="5">
        <v>0</v>
      </c>
      <c r="G80" s="5">
        <v>1</v>
      </c>
      <c r="H80" s="5">
        <v>0</v>
      </c>
      <c r="I80" s="5">
        <v>0</v>
      </c>
      <c r="J80" s="5">
        <v>1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29</v>
      </c>
      <c r="E81" s="5">
        <v>0</v>
      </c>
      <c r="F81" s="5">
        <v>0</v>
      </c>
      <c r="G81" s="5">
        <v>1</v>
      </c>
      <c r="H81" s="5">
        <v>0</v>
      </c>
      <c r="I81" s="5">
        <v>0</v>
      </c>
      <c r="J81" s="5">
        <v>1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0</v>
      </c>
      <c r="R81" s="5">
        <v>0</v>
      </c>
      <c r="S81" s="5" t="s">
        <v>26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29</v>
      </c>
      <c r="E82" s="5">
        <v>0</v>
      </c>
      <c r="F82" s="5">
        <v>0</v>
      </c>
      <c r="G82" s="5">
        <v>1</v>
      </c>
      <c r="H82" s="5">
        <v>0</v>
      </c>
      <c r="I82" s="5">
        <v>0</v>
      </c>
      <c r="J82" s="5">
        <v>1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5">
        <f>76</f>
      </c>
      <c r="B83" s="5" t="s">
        <v>102</v>
      </c>
      <c r="C83" s="5" t="s">
        <v>26</v>
      </c>
      <c r="D83" s="5" t="s">
        <v>29</v>
      </c>
      <c r="E83" s="5">
        <v>0</v>
      </c>
      <c r="F83" s="5">
        <v>0</v>
      </c>
      <c r="G83" s="5">
        <v>1</v>
      </c>
      <c r="H83" s="5">
        <v>0</v>
      </c>
      <c r="I83" s="5">
        <v>0</v>
      </c>
      <c r="J83" s="5">
        <v>1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0</v>
      </c>
      <c r="R83" s="5">
        <v>0</v>
      </c>
      <c r="S83" s="5" t="s">
        <v>26</v>
      </c>
      <c r="T83" s="5"/>
    </row>
    <row r="84" spans="1:20" x14ac:dyDescent="0.25">
      <c r="A84" s="5">
        <f>77</f>
      </c>
      <c r="B84" s="5" t="s">
        <v>103</v>
      </c>
      <c r="C84" s="5" t="s">
        <v>26</v>
      </c>
      <c r="D84" s="5" t="s">
        <v>29</v>
      </c>
      <c r="E84" s="5">
        <v>0</v>
      </c>
      <c r="F84" s="5">
        <v>0</v>
      </c>
      <c r="G84" s="5">
        <v>1</v>
      </c>
      <c r="H84" s="5">
        <v>0</v>
      </c>
      <c r="I84" s="5">
        <v>0</v>
      </c>
      <c r="J84" s="5">
        <v>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5">
        <f>78</f>
      </c>
      <c r="B85" s="5" t="s">
        <v>104</v>
      </c>
      <c r="C85" s="5" t="s">
        <v>26</v>
      </c>
      <c r="D85" s="5" t="s">
        <v>29</v>
      </c>
      <c r="E85" s="5">
        <v>0</v>
      </c>
      <c r="F85" s="5">
        <v>0</v>
      </c>
      <c r="G85" s="5">
        <v>1</v>
      </c>
      <c r="H85" s="5">
        <v>0</v>
      </c>
      <c r="I85" s="5">
        <v>0</v>
      </c>
      <c r="J85" s="5">
        <v>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0</v>
      </c>
      <c r="R85" s="5">
        <v>0</v>
      </c>
      <c r="S85" s="5" t="s">
        <v>26</v>
      </c>
      <c r="T85" s="5"/>
    </row>
    <row r="86" spans="1:20" x14ac:dyDescent="0.25">
      <c r="A86" s="5">
        <f>79</f>
      </c>
      <c r="B86" s="5" t="s">
        <v>105</v>
      </c>
      <c r="C86" s="5" t="s">
        <v>26</v>
      </c>
      <c r="D86" s="5" t="s">
        <v>29</v>
      </c>
      <c r="E86" s="5">
        <v>0</v>
      </c>
      <c r="F86" s="5">
        <v>0</v>
      </c>
      <c r="G86" s="5">
        <v>1</v>
      </c>
      <c r="H86" s="5">
        <v>0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5">
        <f>80</f>
      </c>
      <c r="B87" s="5" t="s">
        <v>106</v>
      </c>
      <c r="C87" s="5" t="s">
        <v>26</v>
      </c>
      <c r="D87" s="5" t="s">
        <v>29</v>
      </c>
      <c r="E87" s="5">
        <v>0</v>
      </c>
      <c r="F87" s="5">
        <v>0</v>
      </c>
      <c r="G87" s="5">
        <v>1</v>
      </c>
      <c r="H87" s="5">
        <v>0</v>
      </c>
      <c r="I87" s="5">
        <v>0</v>
      </c>
      <c r="J87" s="5">
        <v>1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0</v>
      </c>
      <c r="R87" s="5">
        <v>0</v>
      </c>
      <c r="S87" s="5" t="s">
        <v>26</v>
      </c>
      <c r="T87" s="5"/>
    </row>
    <row r="88" spans="1:20" x14ac:dyDescent="0.25">
      <c r="A88" s="5">
        <f>81</f>
      </c>
      <c r="B88" s="5" t="s">
        <v>107</v>
      </c>
      <c r="C88" s="5" t="s">
        <v>26</v>
      </c>
      <c r="D88" s="5" t="s">
        <v>29</v>
      </c>
      <c r="E88" s="5">
        <v>0</v>
      </c>
      <c r="F88" s="5">
        <v>0</v>
      </c>
      <c r="G88" s="5">
        <v>1</v>
      </c>
      <c r="H88" s="5">
        <v>0</v>
      </c>
      <c r="I88" s="5">
        <v>0</v>
      </c>
      <c r="J88" s="5">
        <v>1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5">
        <f>82</f>
      </c>
      <c r="B89" s="5" t="s">
        <v>108</v>
      </c>
      <c r="C89" s="5" t="s">
        <v>26</v>
      </c>
      <c r="D89" s="5" t="s">
        <v>29</v>
      </c>
      <c r="E89" s="5">
        <v>0</v>
      </c>
      <c r="F89" s="5">
        <v>0</v>
      </c>
      <c r="G89" s="5">
        <v>1</v>
      </c>
      <c r="H89" s="5">
        <v>0</v>
      </c>
      <c r="I89" s="5">
        <v>0</v>
      </c>
      <c r="J89" s="5">
        <v>1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0</v>
      </c>
      <c r="R89" s="5">
        <v>0</v>
      </c>
      <c r="S89" s="5" t="s">
        <v>26</v>
      </c>
      <c r="T89" s="5"/>
    </row>
    <row r="90" spans="1:20" x14ac:dyDescent="0.25">
      <c r="A90" s="5">
        <f>83</f>
      </c>
      <c r="B90" s="5" t="s">
        <v>109</v>
      </c>
      <c r="C90" s="5" t="s">
        <v>26</v>
      </c>
      <c r="D90" s="5" t="s">
        <v>29</v>
      </c>
      <c r="E90" s="5">
        <v>0</v>
      </c>
      <c r="F90" s="5">
        <v>0</v>
      </c>
      <c r="G90" s="5">
        <v>1</v>
      </c>
      <c r="H90" s="5">
        <v>0</v>
      </c>
      <c r="I90" s="5">
        <v>0</v>
      </c>
      <c r="J90" s="5">
        <v>1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5">
        <f>84</f>
      </c>
      <c r="B91" s="5" t="s">
        <v>110</v>
      </c>
      <c r="C91" s="5" t="s">
        <v>26</v>
      </c>
      <c r="D91" s="5" t="s">
        <v>29</v>
      </c>
      <c r="E91" s="5">
        <v>0</v>
      </c>
      <c r="F91" s="5">
        <v>0</v>
      </c>
      <c r="G91" s="5">
        <v>1</v>
      </c>
      <c r="H91" s="5">
        <v>0</v>
      </c>
      <c r="I91" s="5">
        <v>0</v>
      </c>
      <c r="J91" s="5">
        <v>1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0</v>
      </c>
      <c r="R91" s="5">
        <v>0</v>
      </c>
      <c r="S91" s="5" t="s">
        <v>26</v>
      </c>
      <c r="T91" s="5"/>
    </row>
    <row r="92" spans="1:20" x14ac:dyDescent="0.25">
      <c r="A92" s="5">
        <f>85</f>
      </c>
      <c r="B92" s="5" t="s">
        <v>111</v>
      </c>
      <c r="C92" s="5" t="s">
        <v>26</v>
      </c>
      <c r="D92" s="5" t="s">
        <v>29</v>
      </c>
      <c r="E92" s="5">
        <v>0</v>
      </c>
      <c r="F92" s="5">
        <v>0</v>
      </c>
      <c r="G92" s="5">
        <v>1</v>
      </c>
      <c r="H92" s="5">
        <v>0</v>
      </c>
      <c r="I92" s="5">
        <v>0</v>
      </c>
      <c r="J92" s="5">
        <v>1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5">
        <f>86</f>
      </c>
      <c r="B93" s="5" t="s">
        <v>112</v>
      </c>
      <c r="C93" s="5" t="s">
        <v>26</v>
      </c>
      <c r="D93" s="5" t="s">
        <v>29</v>
      </c>
      <c r="E93" s="5">
        <v>0</v>
      </c>
      <c r="F93" s="5">
        <v>0</v>
      </c>
      <c r="G93" s="5">
        <v>1</v>
      </c>
      <c r="H93" s="5">
        <v>0</v>
      </c>
      <c r="I93" s="5">
        <v>0</v>
      </c>
      <c r="J93" s="5">
        <v>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0</v>
      </c>
      <c r="R93" s="5">
        <v>0</v>
      </c>
      <c r="S93" s="5" t="s">
        <v>26</v>
      </c>
      <c r="T93" s="5"/>
    </row>
    <row r="94" spans="1:20" x14ac:dyDescent="0.25">
      <c r="A94" s="5">
        <f>87</f>
      </c>
      <c r="B94" s="5" t="s">
        <v>113</v>
      </c>
      <c r="C94" s="5" t="s">
        <v>26</v>
      </c>
      <c r="D94" s="5" t="s">
        <v>29</v>
      </c>
      <c r="E94" s="5">
        <v>0</v>
      </c>
      <c r="F94" s="5">
        <v>0</v>
      </c>
      <c r="G94" s="5">
        <v>1</v>
      </c>
      <c r="H94" s="5">
        <v>0</v>
      </c>
      <c r="I94" s="5">
        <v>0</v>
      </c>
      <c r="J94" s="5">
        <v>1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5">
        <f>88</f>
      </c>
      <c r="B95" s="5" t="s">
        <v>114</v>
      </c>
      <c r="C95" s="5" t="s">
        <v>26</v>
      </c>
      <c r="D95" s="5" t="s">
        <v>29</v>
      </c>
      <c r="E95" s="5">
        <v>0</v>
      </c>
      <c r="F95" s="5">
        <v>0</v>
      </c>
      <c r="G95" s="5">
        <v>1</v>
      </c>
      <c r="H95" s="5">
        <v>0</v>
      </c>
      <c r="I95" s="5">
        <v>0</v>
      </c>
      <c r="J95" s="5">
        <v>1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0</v>
      </c>
      <c r="R95" s="5">
        <v>0</v>
      </c>
      <c r="S95" s="5" t="s">
        <v>26</v>
      </c>
      <c r="T95" s="5"/>
    </row>
    <row r="96" spans="1:20" x14ac:dyDescent="0.25">
      <c r="A96" s="5">
        <f>89</f>
      </c>
      <c r="B96" s="5" t="s">
        <v>115</v>
      </c>
      <c r="C96" s="5" t="s">
        <v>26</v>
      </c>
      <c r="D96" s="5" t="s">
        <v>29</v>
      </c>
      <c r="E96" s="5">
        <v>0</v>
      </c>
      <c r="F96" s="5">
        <v>0</v>
      </c>
      <c r="G96" s="5">
        <v>1</v>
      </c>
      <c r="H96" s="5">
        <v>0</v>
      </c>
      <c r="I96" s="5">
        <v>0</v>
      </c>
      <c r="J96" s="5">
        <v>1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5">
        <f>90</f>
      </c>
      <c r="B97" s="5" t="s">
        <v>116</v>
      </c>
      <c r="C97" s="5" t="s">
        <v>26</v>
      </c>
      <c r="D97" s="5" t="s">
        <v>29</v>
      </c>
      <c r="E97" s="5">
        <v>0</v>
      </c>
      <c r="F97" s="5">
        <v>0</v>
      </c>
      <c r="G97" s="5">
        <v>1</v>
      </c>
      <c r="H97" s="5">
        <v>0</v>
      </c>
      <c r="I97" s="5">
        <v>0</v>
      </c>
      <c r="J97" s="5">
        <v>1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0</v>
      </c>
      <c r="R97" s="5">
        <v>0</v>
      </c>
      <c r="S97" s="5" t="s">
        <v>26</v>
      </c>
      <c r="T97" s="5"/>
    </row>
    <row r="98" spans="1:20" x14ac:dyDescent="0.25">
      <c r="A98" s="5">
        <f>91</f>
      </c>
      <c r="B98" s="5" t="s">
        <v>117</v>
      </c>
      <c r="C98" s="5" t="s">
        <v>26</v>
      </c>
      <c r="D98" s="5" t="s">
        <v>29</v>
      </c>
      <c r="E98" s="5">
        <v>0</v>
      </c>
      <c r="F98" s="5">
        <v>0</v>
      </c>
      <c r="G98" s="5">
        <v>1</v>
      </c>
      <c r="H98" s="5">
        <v>0</v>
      </c>
      <c r="I98" s="5">
        <v>0</v>
      </c>
      <c r="J98" s="5">
        <v>1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5">
        <f>92</f>
      </c>
      <c r="B99" s="5" t="s">
        <v>118</v>
      </c>
      <c r="C99" s="5" t="s">
        <v>26</v>
      </c>
      <c r="D99" s="5" t="s">
        <v>29</v>
      </c>
      <c r="E99" s="5">
        <v>0</v>
      </c>
      <c r="F99" s="5">
        <v>0</v>
      </c>
      <c r="G99" s="5">
        <v>1</v>
      </c>
      <c r="H99" s="5">
        <v>0</v>
      </c>
      <c r="I99" s="5">
        <v>0</v>
      </c>
      <c r="J99" s="5">
        <v>1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0</v>
      </c>
      <c r="R99" s="5">
        <v>0</v>
      </c>
      <c r="S99" s="5" t="s">
        <v>26</v>
      </c>
      <c r="T99" s="5"/>
    </row>
    <row r="100" spans="1:20" x14ac:dyDescent="0.25">
      <c r="A100" s="5">
        <f>93</f>
      </c>
      <c r="B100" s="5" t="s">
        <v>119</v>
      </c>
      <c r="C100" s="5" t="s">
        <v>26</v>
      </c>
      <c r="D100" s="5" t="s">
        <v>29</v>
      </c>
      <c r="E100" s="5">
        <v>0</v>
      </c>
      <c r="F100" s="5">
        <v>0</v>
      </c>
      <c r="G100" s="5">
        <v>1</v>
      </c>
      <c r="H100" s="5">
        <v>0</v>
      </c>
      <c r="I100" s="5">
        <v>0</v>
      </c>
      <c r="J100" s="5">
        <v>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5">
        <f>94</f>
      </c>
      <c r="B101" s="5" t="s">
        <v>120</v>
      </c>
      <c r="C101" s="5" t="s">
        <v>26</v>
      </c>
      <c r="D101" s="5" t="s">
        <v>29</v>
      </c>
      <c r="E101" s="5">
        <v>0</v>
      </c>
      <c r="F101" s="5">
        <v>0</v>
      </c>
      <c r="G101" s="5">
        <v>1</v>
      </c>
      <c r="H101" s="5">
        <v>0</v>
      </c>
      <c r="I101" s="5">
        <v>0</v>
      </c>
      <c r="J101" s="5">
        <v>1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0</v>
      </c>
      <c r="R101" s="5">
        <v>0</v>
      </c>
      <c r="S101" s="5" t="s">
        <v>26</v>
      </c>
      <c r="T101" s="5"/>
    </row>
    <row r="102" spans="1:20" x14ac:dyDescent="0.25">
      <c r="A102" s="5">
        <f>95</f>
      </c>
      <c r="B102" s="5" t="s">
        <v>121</v>
      </c>
      <c r="C102" s="5" t="s">
        <v>26</v>
      </c>
      <c r="D102" s="5" t="s">
        <v>29</v>
      </c>
      <c r="E102" s="5">
        <v>0</v>
      </c>
      <c r="F102" s="5">
        <v>0</v>
      </c>
      <c r="G102" s="5">
        <v>1</v>
      </c>
      <c r="H102" s="5">
        <v>0</v>
      </c>
      <c r="I102" s="5">
        <v>0</v>
      </c>
      <c r="J102" s="5">
        <v>1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5">
        <f>96</f>
      </c>
      <c r="B103" s="5" t="s">
        <v>122</v>
      </c>
      <c r="C103" s="5" t="s">
        <v>26</v>
      </c>
      <c r="D103" s="5" t="s">
        <v>29</v>
      </c>
      <c r="E103" s="5">
        <v>0</v>
      </c>
      <c r="F103" s="5">
        <v>0</v>
      </c>
      <c r="G103" s="5">
        <v>1</v>
      </c>
      <c r="H103" s="5">
        <v>0</v>
      </c>
      <c r="I103" s="5">
        <v>0</v>
      </c>
      <c r="J103" s="5">
        <v>1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0</v>
      </c>
      <c r="R103" s="5">
        <v>0</v>
      </c>
      <c r="S103" s="5" t="s">
        <v>26</v>
      </c>
      <c r="T103" s="5"/>
    </row>
    <row r="104" spans="1:20" x14ac:dyDescent="0.25">
      <c r="A104" s="5">
        <f>97</f>
      </c>
      <c r="B104" s="5" t="s">
        <v>123</v>
      </c>
      <c r="C104" s="5" t="s">
        <v>26</v>
      </c>
      <c r="D104" s="5" t="s">
        <v>29</v>
      </c>
      <c r="E104" s="5">
        <v>0</v>
      </c>
      <c r="F104" s="5">
        <v>0</v>
      </c>
      <c r="G104" s="5">
        <v>1</v>
      </c>
      <c r="H104" s="5">
        <v>0</v>
      </c>
      <c r="I104" s="5">
        <v>0</v>
      </c>
      <c r="J104" s="5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5">
        <f>98</f>
      </c>
      <c r="B105" s="5" t="s">
        <v>124</v>
      </c>
      <c r="C105" s="5" t="s">
        <v>26</v>
      </c>
      <c r="D105" s="5" t="s">
        <v>29</v>
      </c>
      <c r="E105" s="5">
        <v>0</v>
      </c>
      <c r="F105" s="5">
        <v>0</v>
      </c>
      <c r="G105" s="5">
        <v>1</v>
      </c>
      <c r="H105" s="5">
        <v>0</v>
      </c>
      <c r="I105" s="5">
        <v>0</v>
      </c>
      <c r="J105" s="5">
        <v>1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0</v>
      </c>
      <c r="R105" s="5">
        <v>0</v>
      </c>
      <c r="S105" s="5" t="s">
        <v>26</v>
      </c>
      <c r="T105" s="5"/>
    </row>
    <row r="106" spans="1:20" x14ac:dyDescent="0.25">
      <c r="A106" s="5">
        <f>99</f>
      </c>
      <c r="B106" s="5" t="s">
        <v>125</v>
      </c>
      <c r="C106" s="5" t="s">
        <v>26</v>
      </c>
      <c r="D106" s="5" t="s">
        <v>29</v>
      </c>
      <c r="E106" s="5">
        <v>0</v>
      </c>
      <c r="F106" s="5">
        <v>0</v>
      </c>
      <c r="G106" s="5">
        <v>1</v>
      </c>
      <c r="H106" s="5">
        <v>0</v>
      </c>
      <c r="I106" s="5">
        <v>0</v>
      </c>
      <c r="J106" s="5">
        <v>1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5">
        <f>100</f>
      </c>
      <c r="B107" s="5" t="s">
        <v>126</v>
      </c>
      <c r="C107" s="5" t="s">
        <v>26</v>
      </c>
      <c r="D107" s="5" t="s">
        <v>29</v>
      </c>
      <c r="E107" s="5">
        <v>0</v>
      </c>
      <c r="F107" s="5">
        <v>0</v>
      </c>
      <c r="G107" s="5">
        <v>1</v>
      </c>
      <c r="H107" s="5">
        <v>0</v>
      </c>
      <c r="I107" s="5">
        <v>0</v>
      </c>
      <c r="J107" s="5">
        <v>1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 t="s">
        <v>26</v>
      </c>
      <c r="T107" s="5"/>
    </row>
    <row r="108" spans="1:20" x14ac:dyDescent="0.25">
      <c r="A108" s="5">
        <f>101</f>
      </c>
      <c r="B108" s="5" t="s">
        <v>127</v>
      </c>
      <c r="C108" s="5" t="s">
        <v>26</v>
      </c>
      <c r="D108" s="5" t="s">
        <v>29</v>
      </c>
      <c r="E108" s="5">
        <v>0</v>
      </c>
      <c r="F108" s="5">
        <v>0</v>
      </c>
      <c r="G108" s="5">
        <v>1</v>
      </c>
      <c r="H108" s="5">
        <v>0</v>
      </c>
      <c r="I108" s="5">
        <v>0</v>
      </c>
      <c r="J108" s="5">
        <v>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5">
        <f>102</f>
      </c>
      <c r="B109" s="5" t="s">
        <v>128</v>
      </c>
      <c r="C109" s="5" t="s">
        <v>26</v>
      </c>
      <c r="D109" s="5" t="s">
        <v>29</v>
      </c>
      <c r="E109" s="5">
        <v>0</v>
      </c>
      <c r="F109" s="5">
        <v>0</v>
      </c>
      <c r="G109" s="5">
        <v>1</v>
      </c>
      <c r="H109" s="5">
        <v>0</v>
      </c>
      <c r="I109" s="5">
        <v>0</v>
      </c>
      <c r="J109" s="5">
        <v>1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0</v>
      </c>
      <c r="R109" s="5">
        <v>0</v>
      </c>
      <c r="S109" s="5" t="s">
        <v>26</v>
      </c>
      <c r="T109" s="5"/>
    </row>
    <row r="110" spans="1:20" x14ac:dyDescent="0.25">
      <c r="A110" s="5">
        <f>103</f>
      </c>
      <c r="B110" s="5" t="s">
        <v>129</v>
      </c>
      <c r="C110" s="5" t="s">
        <v>26</v>
      </c>
      <c r="D110" s="5" t="s">
        <v>29</v>
      </c>
      <c r="E110" s="5">
        <v>0</v>
      </c>
      <c r="F110" s="5">
        <v>0</v>
      </c>
      <c r="G110" s="5">
        <v>1</v>
      </c>
      <c r="H110" s="5">
        <v>0</v>
      </c>
      <c r="I110" s="5">
        <v>0</v>
      </c>
      <c r="J110" s="5">
        <v>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5">
        <f>104</f>
      </c>
      <c r="B111" s="5" t="s">
        <v>130</v>
      </c>
      <c r="C111" s="5" t="s">
        <v>26</v>
      </c>
      <c r="D111" s="5" t="s">
        <v>29</v>
      </c>
      <c r="E111" s="5">
        <v>0</v>
      </c>
      <c r="F111" s="5">
        <v>0</v>
      </c>
      <c r="G111" s="5">
        <v>1</v>
      </c>
      <c r="H111" s="5">
        <v>0</v>
      </c>
      <c r="I111" s="5">
        <v>0</v>
      </c>
      <c r="J111" s="5">
        <v>1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0</v>
      </c>
      <c r="R111" s="5">
        <v>0</v>
      </c>
      <c r="S111" s="5" t="s">
        <v>26</v>
      </c>
      <c r="T111" s="5"/>
    </row>
    <row r="112" spans="1:20" x14ac:dyDescent="0.25">
      <c r="A112" s="5">
        <f>105</f>
      </c>
      <c r="B112" s="5" t="s">
        <v>131</v>
      </c>
      <c r="C112" s="5" t="s">
        <v>26</v>
      </c>
      <c r="D112" s="5" t="s">
        <v>29</v>
      </c>
      <c r="E112" s="5">
        <v>0</v>
      </c>
      <c r="F112" s="5">
        <v>0</v>
      </c>
      <c r="G112" s="5">
        <v>1</v>
      </c>
      <c r="H112" s="5">
        <v>0</v>
      </c>
      <c r="I112" s="5">
        <v>0</v>
      </c>
      <c r="J112" s="5">
        <v>1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5">
        <f>106</f>
      </c>
      <c r="B113" s="5" t="s">
        <v>132</v>
      </c>
      <c r="C113" s="5" t="s">
        <v>26</v>
      </c>
      <c r="D113" s="5" t="s">
        <v>29</v>
      </c>
      <c r="E113" s="5">
        <v>0</v>
      </c>
      <c r="F113" s="5">
        <v>0</v>
      </c>
      <c r="G113" s="5">
        <v>1</v>
      </c>
      <c r="H113" s="5">
        <v>0</v>
      </c>
      <c r="I113" s="5">
        <v>0</v>
      </c>
      <c r="J113" s="5">
        <v>1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0</v>
      </c>
      <c r="R113" s="5">
        <v>0</v>
      </c>
      <c r="S113" s="5" t="s">
        <v>26</v>
      </c>
      <c r="T113" s="5"/>
    </row>
    <row r="114" spans="1:20" x14ac:dyDescent="0.25">
      <c r="A114" s="5">
        <f>107</f>
      </c>
      <c r="B114" s="5" t="s">
        <v>133</v>
      </c>
      <c r="C114" s="5" t="s">
        <v>26</v>
      </c>
      <c r="D114" s="5" t="s">
        <v>29</v>
      </c>
      <c r="E114" s="5">
        <v>0</v>
      </c>
      <c r="F114" s="5">
        <v>0</v>
      </c>
      <c r="G114" s="5">
        <v>1</v>
      </c>
      <c r="H114" s="5">
        <v>0</v>
      </c>
      <c r="I114" s="5">
        <v>0</v>
      </c>
      <c r="J114" s="5">
        <v>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5">
        <f>108</f>
      </c>
      <c r="B115" s="5" t="s">
        <v>134</v>
      </c>
      <c r="C115" s="5" t="s">
        <v>26</v>
      </c>
      <c r="D115" s="5" t="s">
        <v>29</v>
      </c>
      <c r="E115" s="5">
        <v>0</v>
      </c>
      <c r="F115" s="5">
        <v>0</v>
      </c>
      <c r="G115" s="5">
        <v>1</v>
      </c>
      <c r="H115" s="5">
        <v>0</v>
      </c>
      <c r="I115" s="5">
        <v>0</v>
      </c>
      <c r="J115" s="5">
        <v>1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0</v>
      </c>
      <c r="R115" s="5">
        <v>0</v>
      </c>
      <c r="S115" s="5" t="s">
        <v>26</v>
      </c>
      <c r="T115" s="5"/>
    </row>
    <row r="116" spans="1:20" x14ac:dyDescent="0.25">
      <c r="A116" s="5">
        <f>109</f>
      </c>
      <c r="B116" s="5" t="s">
        <v>135</v>
      </c>
      <c r="C116" s="5" t="s">
        <v>26</v>
      </c>
      <c r="D116" s="5" t="s">
        <v>29</v>
      </c>
      <c r="E116" s="5">
        <v>0</v>
      </c>
      <c r="F116" s="5">
        <v>0</v>
      </c>
      <c r="G116" s="5">
        <v>1</v>
      </c>
      <c r="H116" s="5">
        <v>0</v>
      </c>
      <c r="I116" s="5">
        <v>0</v>
      </c>
      <c r="J116" s="5">
        <v>1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5">
        <f>110</f>
      </c>
      <c r="B117" s="5" t="s">
        <v>136</v>
      </c>
      <c r="C117" s="5" t="s">
        <v>26</v>
      </c>
      <c r="D117" s="5" t="s">
        <v>29</v>
      </c>
      <c r="E117" s="5">
        <v>0</v>
      </c>
      <c r="F117" s="5">
        <v>0</v>
      </c>
      <c r="G117" s="5">
        <v>1</v>
      </c>
      <c r="H117" s="5">
        <v>0</v>
      </c>
      <c r="I117" s="5">
        <v>0</v>
      </c>
      <c r="J117" s="5">
        <v>1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0</v>
      </c>
      <c r="R117" s="5">
        <v>0</v>
      </c>
      <c r="S117" s="5" t="s">
        <v>26</v>
      </c>
      <c r="T117" s="5"/>
    </row>
    <row r="118" spans="1:20" x14ac:dyDescent="0.25">
      <c r="A118" s="5">
        <f>111</f>
      </c>
      <c r="B118" s="5" t="s">
        <v>137</v>
      </c>
      <c r="C118" s="5" t="s">
        <v>26</v>
      </c>
      <c r="D118" s="5" t="s">
        <v>29</v>
      </c>
      <c r="E118" s="5">
        <v>0</v>
      </c>
      <c r="F118" s="5">
        <v>0</v>
      </c>
      <c r="G118" s="5">
        <v>1</v>
      </c>
      <c r="H118" s="5">
        <v>0</v>
      </c>
      <c r="I118" s="5">
        <v>0</v>
      </c>
      <c r="J118" s="5">
        <v>1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5">
        <f>112</f>
      </c>
      <c r="B119" s="5" t="s">
        <v>138</v>
      </c>
      <c r="C119" s="5" t="s">
        <v>26</v>
      </c>
      <c r="D119" s="5" t="s">
        <v>29</v>
      </c>
      <c r="E119" s="5">
        <v>0</v>
      </c>
      <c r="F119" s="5">
        <v>0</v>
      </c>
      <c r="G119" s="5">
        <v>1</v>
      </c>
      <c r="H119" s="5">
        <v>0</v>
      </c>
      <c r="I119" s="5">
        <v>0</v>
      </c>
      <c r="J119" s="5">
        <v>1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0</v>
      </c>
      <c r="R119" s="5">
        <v>0</v>
      </c>
      <c r="S119" s="5" t="s">
        <v>26</v>
      </c>
      <c r="T119" s="5"/>
    </row>
    <row r="120" spans="1:20" x14ac:dyDescent="0.25">
      <c r="A120" s="5">
        <f>113</f>
      </c>
      <c r="B120" s="5" t="s">
        <v>139</v>
      </c>
      <c r="C120" s="5" t="s">
        <v>26</v>
      </c>
      <c r="D120" s="5" t="s">
        <v>29</v>
      </c>
      <c r="E120" s="5">
        <v>0</v>
      </c>
      <c r="F120" s="5">
        <v>0</v>
      </c>
      <c r="G120" s="5">
        <v>1</v>
      </c>
      <c r="H120" s="5">
        <v>0</v>
      </c>
      <c r="I120" s="5">
        <v>0</v>
      </c>
      <c r="J120" s="5">
        <v>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5">
        <f>114</f>
      </c>
      <c r="B121" s="5" t="s">
        <v>140</v>
      </c>
      <c r="C121" s="5" t="s">
        <v>26</v>
      </c>
      <c r="D121" s="5" t="s">
        <v>29</v>
      </c>
      <c r="E121" s="5">
        <v>0</v>
      </c>
      <c r="F121" s="5">
        <v>0</v>
      </c>
      <c r="G121" s="5">
        <v>1</v>
      </c>
      <c r="H121" s="5">
        <v>0</v>
      </c>
      <c r="I121" s="5">
        <v>0</v>
      </c>
      <c r="J121" s="5">
        <v>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0</v>
      </c>
      <c r="R121" s="5">
        <v>0</v>
      </c>
      <c r="S121" s="5" t="s">
        <v>26</v>
      </c>
      <c r="T121" s="5"/>
    </row>
    <row r="122" spans="1:20" x14ac:dyDescent="0.25">
      <c r="A122" s="5">
        <f>115</f>
      </c>
      <c r="B122" s="5" t="s">
        <v>141</v>
      </c>
      <c r="C122" s="5" t="s">
        <v>26</v>
      </c>
      <c r="D122" s="5" t="s">
        <v>29</v>
      </c>
      <c r="E122" s="5">
        <v>0</v>
      </c>
      <c r="F122" s="5">
        <v>0</v>
      </c>
      <c r="G122" s="5">
        <v>1</v>
      </c>
      <c r="H122" s="5">
        <v>0</v>
      </c>
      <c r="I122" s="5">
        <v>0</v>
      </c>
      <c r="J122" s="5">
        <v>1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5">
        <f>116</f>
      </c>
      <c r="B123" s="5" t="s">
        <v>142</v>
      </c>
      <c r="C123" s="5" t="s">
        <v>26</v>
      </c>
      <c r="D123" s="5" t="s">
        <v>29</v>
      </c>
      <c r="E123" s="5">
        <v>0</v>
      </c>
      <c r="F123" s="5">
        <v>0</v>
      </c>
      <c r="G123" s="5">
        <v>1</v>
      </c>
      <c r="H123" s="5">
        <v>0</v>
      </c>
      <c r="I123" s="5">
        <v>0</v>
      </c>
      <c r="J123" s="5">
        <v>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0</v>
      </c>
      <c r="R123" s="5">
        <v>0</v>
      </c>
      <c r="S123" s="5" t="s">
        <v>26</v>
      </c>
      <c r="T123" s="5"/>
    </row>
    <row r="124" spans="1:20" x14ac:dyDescent="0.25">
      <c r="A124" s="5">
        <f>117</f>
      </c>
      <c r="B124" s="5" t="s">
        <v>143</v>
      </c>
      <c r="C124" s="5" t="s">
        <v>26</v>
      </c>
      <c r="D124" s="5" t="s">
        <v>29</v>
      </c>
      <c r="E124" s="5">
        <v>0</v>
      </c>
      <c r="F124" s="5">
        <v>0</v>
      </c>
      <c r="G124" s="5">
        <v>1</v>
      </c>
      <c r="H124" s="5">
        <v>0</v>
      </c>
      <c r="I124" s="5">
        <v>0</v>
      </c>
      <c r="J124" s="5">
        <v>1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5">
        <f>118</f>
      </c>
      <c r="B125" s="5" t="s">
        <v>144</v>
      </c>
      <c r="C125" s="5" t="s">
        <v>26</v>
      </c>
      <c r="D125" s="5" t="s">
        <v>29</v>
      </c>
      <c r="E125" s="5">
        <v>0</v>
      </c>
      <c r="F125" s="5">
        <v>0</v>
      </c>
      <c r="G125" s="5">
        <v>1</v>
      </c>
      <c r="H125" s="5">
        <v>0</v>
      </c>
      <c r="I125" s="5">
        <v>0</v>
      </c>
      <c r="J125" s="5">
        <v>1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0</v>
      </c>
      <c r="R125" s="5">
        <v>0</v>
      </c>
      <c r="S125" s="5" t="s">
        <v>26</v>
      </c>
      <c r="T125" s="5"/>
    </row>
    <row r="126" spans="1:20" x14ac:dyDescent="0.25">
      <c r="A126" s="5">
        <f>119</f>
      </c>
      <c r="B126" s="5" t="s">
        <v>145</v>
      </c>
      <c r="C126" s="5" t="s">
        <v>26</v>
      </c>
      <c r="D126" s="5" t="s">
        <v>29</v>
      </c>
      <c r="E126" s="5">
        <v>0</v>
      </c>
      <c r="F126" s="5">
        <v>0</v>
      </c>
      <c r="G126" s="5">
        <v>1</v>
      </c>
      <c r="H126" s="5">
        <v>0</v>
      </c>
      <c r="I126" s="5">
        <v>0</v>
      </c>
      <c r="J126" s="5">
        <v>1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5">
        <f>120</f>
      </c>
      <c r="B127" s="5" t="s">
        <v>146</v>
      </c>
      <c r="C127" s="5" t="s">
        <v>26</v>
      </c>
      <c r="D127" s="5" t="s">
        <v>29</v>
      </c>
      <c r="E127" s="5">
        <v>0</v>
      </c>
      <c r="F127" s="5">
        <v>0</v>
      </c>
      <c r="G127" s="5">
        <v>1</v>
      </c>
      <c r="H127" s="5">
        <v>0</v>
      </c>
      <c r="I127" s="5">
        <v>0</v>
      </c>
      <c r="J127" s="5">
        <v>1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0</v>
      </c>
      <c r="R127" s="5">
        <v>0</v>
      </c>
      <c r="S127" s="5" t="s">
        <v>26</v>
      </c>
      <c r="T127" s="5"/>
    </row>
    <row r="128" spans="1:20" x14ac:dyDescent="0.25">
      <c r="A128" s="5">
        <f>121</f>
      </c>
      <c r="B128" s="5" t="s">
        <v>147</v>
      </c>
      <c r="C128" s="5" t="s">
        <v>26</v>
      </c>
      <c r="D128" s="5" t="s">
        <v>29</v>
      </c>
      <c r="E128" s="5">
        <v>0</v>
      </c>
      <c r="F128" s="5">
        <v>0</v>
      </c>
      <c r="G128" s="5">
        <v>1</v>
      </c>
      <c r="H128" s="5">
        <v>0</v>
      </c>
      <c r="I128" s="5">
        <v>0</v>
      </c>
      <c r="J128" s="5">
        <v>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5">
        <f>122</f>
      </c>
      <c r="B129" s="5" t="s">
        <v>148</v>
      </c>
      <c r="C129" s="5" t="s">
        <v>26</v>
      </c>
      <c r="D129" s="5" t="s">
        <v>29</v>
      </c>
      <c r="E129" s="5">
        <v>0</v>
      </c>
      <c r="F129" s="5">
        <v>0</v>
      </c>
      <c r="G129" s="5">
        <v>1</v>
      </c>
      <c r="H129" s="5">
        <v>0</v>
      </c>
      <c r="I129" s="5">
        <v>0</v>
      </c>
      <c r="J129" s="5">
        <v>1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0</v>
      </c>
      <c r="R129" s="5">
        <v>0</v>
      </c>
      <c r="S129" s="5" t="s">
        <v>26</v>
      </c>
      <c r="T129" s="5"/>
    </row>
    <row r="130" spans="1:20" x14ac:dyDescent="0.25">
      <c r="A130" s="5">
        <f>123</f>
      </c>
      <c r="B130" s="5" t="s">
        <v>149</v>
      </c>
      <c r="C130" s="5" t="s">
        <v>26</v>
      </c>
      <c r="D130" s="5" t="s">
        <v>29</v>
      </c>
      <c r="E130" s="5">
        <v>0</v>
      </c>
      <c r="F130" s="5">
        <v>0</v>
      </c>
      <c r="G130" s="5">
        <v>1</v>
      </c>
      <c r="H130" s="5">
        <v>0</v>
      </c>
      <c r="I130" s="5">
        <v>0</v>
      </c>
      <c r="J130" s="5">
        <v>1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5">
        <f>124</f>
      </c>
      <c r="B131" s="5" t="s">
        <v>150</v>
      </c>
      <c r="C131" s="5" t="s">
        <v>26</v>
      </c>
      <c r="D131" s="5" t="s">
        <v>29</v>
      </c>
      <c r="E131" s="5">
        <v>0</v>
      </c>
      <c r="F131" s="5">
        <v>0</v>
      </c>
      <c r="G131" s="5">
        <v>1</v>
      </c>
      <c r="H131" s="5">
        <v>0</v>
      </c>
      <c r="I131" s="5">
        <v>0</v>
      </c>
      <c r="J131" s="5">
        <v>1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0</v>
      </c>
      <c r="R131" s="5">
        <v>0</v>
      </c>
      <c r="S131" s="5" t="s">
        <v>26</v>
      </c>
      <c r="T131" s="5"/>
    </row>
    <row r="132" spans="1:20" x14ac:dyDescent="0.25">
      <c r="A132" s="5">
        <f>125</f>
      </c>
      <c r="B132" s="5" t="s">
        <v>151</v>
      </c>
      <c r="C132" s="5" t="s">
        <v>26</v>
      </c>
      <c r="D132" s="5" t="s">
        <v>29</v>
      </c>
      <c r="E132" s="5">
        <v>0</v>
      </c>
      <c r="F132" s="5">
        <v>0</v>
      </c>
      <c r="G132" s="5">
        <v>1</v>
      </c>
      <c r="H132" s="5">
        <v>0</v>
      </c>
      <c r="I132" s="5">
        <v>0</v>
      </c>
      <c r="J132" s="5">
        <v>1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5">
        <f>126</f>
      </c>
      <c r="B133" s="5" t="s">
        <v>152</v>
      </c>
      <c r="C133" s="5" t="s">
        <v>26</v>
      </c>
      <c r="D133" s="5" t="s">
        <v>29</v>
      </c>
      <c r="E133" s="5">
        <v>0</v>
      </c>
      <c r="F133" s="5">
        <v>0</v>
      </c>
      <c r="G133" s="5">
        <v>1</v>
      </c>
      <c r="H133" s="5">
        <v>0</v>
      </c>
      <c r="I133" s="5">
        <v>0</v>
      </c>
      <c r="J133" s="5">
        <v>1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0</v>
      </c>
      <c r="R133" s="5">
        <v>0</v>
      </c>
      <c r="S133" s="5" t="s">
        <v>26</v>
      </c>
      <c r="T133" s="5"/>
    </row>
    <row r="134" spans="1:20" x14ac:dyDescent="0.25">
      <c r="A134" s="5">
        <f>127</f>
      </c>
      <c r="B134" s="5" t="s">
        <v>153</v>
      </c>
      <c r="C134" s="5" t="s">
        <v>26</v>
      </c>
      <c r="D134" s="5" t="s">
        <v>29</v>
      </c>
      <c r="E134" s="5">
        <v>0</v>
      </c>
      <c r="F134" s="5">
        <v>0</v>
      </c>
      <c r="G134" s="5">
        <v>1</v>
      </c>
      <c r="H134" s="5">
        <v>0</v>
      </c>
      <c r="I134" s="5">
        <v>0</v>
      </c>
      <c r="J134" s="5">
        <v>1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5">
        <f>128</f>
      </c>
      <c r="B135" s="5" t="s">
        <v>154</v>
      </c>
      <c r="C135" s="5" t="s">
        <v>26</v>
      </c>
      <c r="D135" s="5" t="s">
        <v>29</v>
      </c>
      <c r="E135" s="5">
        <v>0</v>
      </c>
      <c r="F135" s="5">
        <v>0</v>
      </c>
      <c r="G135" s="5">
        <v>1</v>
      </c>
      <c r="H135" s="5">
        <v>0</v>
      </c>
      <c r="I135" s="5">
        <v>0</v>
      </c>
      <c r="J135" s="5">
        <v>1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  <c r="S135" s="5" t="s">
        <v>26</v>
      </c>
      <c r="T135" s="5"/>
    </row>
    <row r="136" spans="1:20" x14ac:dyDescent="0.25">
      <c r="A136" s="5">
        <f>129</f>
      </c>
      <c r="B136" s="5" t="s">
        <v>155</v>
      </c>
      <c r="C136" s="5" t="s">
        <v>26</v>
      </c>
      <c r="D136" s="5" t="s">
        <v>29</v>
      </c>
      <c r="E136" s="5">
        <v>0</v>
      </c>
      <c r="F136" s="5">
        <v>0</v>
      </c>
      <c r="G136" s="5">
        <v>1</v>
      </c>
      <c r="H136" s="5">
        <v>0</v>
      </c>
      <c r="I136" s="5">
        <v>0</v>
      </c>
      <c r="J136" s="5">
        <v>1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5">
        <f>130</f>
      </c>
      <c r="B137" s="5" t="s">
        <v>156</v>
      </c>
      <c r="C137" s="5" t="s">
        <v>26</v>
      </c>
      <c r="D137" s="5" t="s">
        <v>29</v>
      </c>
      <c r="E137" s="5">
        <v>0</v>
      </c>
      <c r="F137" s="5">
        <v>0</v>
      </c>
      <c r="G137" s="5">
        <v>1</v>
      </c>
      <c r="H137" s="5">
        <v>0</v>
      </c>
      <c r="I137" s="5">
        <v>0</v>
      </c>
      <c r="J137" s="5">
        <v>1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0</v>
      </c>
      <c r="R137" s="5">
        <v>0</v>
      </c>
      <c r="S137" s="5" t="s">
        <v>26</v>
      </c>
      <c r="T137" s="5"/>
    </row>
    <row r="138" spans="1:20" x14ac:dyDescent="0.25">
      <c r="A138" s="5">
        <f>131</f>
      </c>
      <c r="B138" s="5" t="s">
        <v>157</v>
      </c>
      <c r="C138" s="5" t="s">
        <v>26</v>
      </c>
      <c r="D138" s="5" t="s">
        <v>29</v>
      </c>
      <c r="E138" s="5">
        <v>0</v>
      </c>
      <c r="F138" s="5">
        <v>0</v>
      </c>
      <c r="G138" s="5">
        <v>1</v>
      </c>
      <c r="H138" s="5">
        <v>0</v>
      </c>
      <c r="I138" s="5">
        <v>0</v>
      </c>
      <c r="J138" s="5">
        <v>1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5">
        <f>132</f>
      </c>
      <c r="B139" s="5" t="s">
        <v>158</v>
      </c>
      <c r="C139" s="5" t="s">
        <v>26</v>
      </c>
      <c r="D139" s="5" t="s">
        <v>26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0</v>
      </c>
      <c r="R139" s="5">
        <v>0</v>
      </c>
      <c r="S139" s="5" t="s">
        <v>26</v>
      </c>
      <c r="T139" s="5"/>
    </row>
    <row r="140" spans="1:20" x14ac:dyDescent="0.25">
      <c r="A140" s="5">
        <f>133</f>
      </c>
      <c r="B140" s="5" t="s">
        <v>159</v>
      </c>
      <c r="C140" s="5" t="s">
        <v>26</v>
      </c>
      <c r="D140" s="5" t="s">
        <v>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5">
        <f>134</f>
      </c>
      <c r="B141" s="5" t="s">
        <v>160</v>
      </c>
      <c r="C141" s="5" t="s">
        <v>26</v>
      </c>
      <c r="D141" s="5" t="s">
        <v>26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0</v>
      </c>
      <c r="R141" s="5">
        <v>0</v>
      </c>
      <c r="S141" s="5" t="s">
        <v>26</v>
      </c>
      <c r="T141" s="5"/>
    </row>
    <row r="142" spans="1:20" x14ac:dyDescent="0.25">
      <c r="A142" s="5">
        <f>135</f>
      </c>
      <c r="B142" s="5" t="s">
        <v>161</v>
      </c>
      <c r="C142" s="5" t="s">
        <v>26</v>
      </c>
      <c r="D142" s="5" t="s">
        <v>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5">
        <f>136</f>
      </c>
      <c r="B143" s="5" t="s">
        <v>162</v>
      </c>
      <c r="C143" s="5" t="s">
        <v>26</v>
      </c>
      <c r="D143" s="5" t="s">
        <v>26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0</v>
      </c>
      <c r="R143" s="5">
        <v>0</v>
      </c>
      <c r="S143" s="5" t="s">
        <v>26</v>
      </c>
      <c r="T143" s="5"/>
    </row>
    <row r="144" spans="1:20" x14ac:dyDescent="0.25">
      <c r="A144" s="5">
        <f>137</f>
      </c>
      <c r="B144" s="5" t="s">
        <v>163</v>
      </c>
      <c r="C144" s="5" t="s">
        <v>26</v>
      </c>
      <c r="D144" s="5" t="s">
        <v>26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5">
        <f>138</f>
      </c>
      <c r="B145" s="5" t="s">
        <v>164</v>
      </c>
      <c r="C145" s="5" t="s">
        <v>26</v>
      </c>
      <c r="D145" s="5" t="s">
        <v>26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0</v>
      </c>
      <c r="R145" s="5">
        <v>0</v>
      </c>
      <c r="S145" s="5" t="s">
        <v>26</v>
      </c>
      <c r="T145" s="5"/>
    </row>
    <row r="146" spans="1:20" x14ac:dyDescent="0.25">
      <c r="A146" s="5">
        <f>139</f>
      </c>
      <c r="B146" s="5" t="s">
        <v>165</v>
      </c>
      <c r="C146" s="5" t="s">
        <v>26</v>
      </c>
      <c r="D146" s="5" t="s">
        <v>26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5">
        <f>140</f>
      </c>
      <c r="B147" s="5" t="s">
        <v>166</v>
      </c>
      <c r="C147" s="5" t="s">
        <v>26</v>
      </c>
      <c r="D147" s="5" t="s">
        <v>26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  <c r="R147" s="5">
        <v>0</v>
      </c>
      <c r="S147" s="5" t="s">
        <v>26</v>
      </c>
      <c r="T147" s="5"/>
    </row>
    <row r="148" spans="1:20" x14ac:dyDescent="0.25">
      <c r="A148" s="5">
        <f>141</f>
      </c>
      <c r="B148" s="5" t="s">
        <v>167</v>
      </c>
      <c r="C148" s="5" t="s">
        <v>26</v>
      </c>
      <c r="D148" s="5" t="s">
        <v>26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5">
        <f>142</f>
      </c>
      <c r="B149" s="5" t="s">
        <v>168</v>
      </c>
      <c r="C149" s="5" t="s">
        <v>26</v>
      </c>
      <c r="D149" s="5" t="s">
        <v>26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0</v>
      </c>
      <c r="R149" s="5">
        <v>0</v>
      </c>
      <c r="S149" s="5" t="s">
        <v>26</v>
      </c>
      <c r="T149" s="5"/>
    </row>
    <row r="150" spans="1:20" x14ac:dyDescent="0.25">
      <c r="A150" s="5">
        <f>143</f>
      </c>
      <c r="B150" s="5" t="s">
        <v>169</v>
      </c>
      <c r="C150" s="5" t="s">
        <v>26</v>
      </c>
      <c r="D150" s="5" t="s">
        <v>26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5">
        <f>144</f>
      </c>
      <c r="B151" s="5" t="s">
        <v>170</v>
      </c>
      <c r="C151" s="5" t="s">
        <v>26</v>
      </c>
      <c r="D151" s="5" t="s">
        <v>26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0</v>
      </c>
      <c r="R151" s="5">
        <v>0</v>
      </c>
      <c r="S151" s="5" t="s">
        <v>26</v>
      </c>
      <c r="T151" s="5"/>
    </row>
    <row r="152" spans="1:20" x14ac:dyDescent="0.25">
      <c r="A152" s="5">
        <f>145</f>
      </c>
      <c r="B152" s="5" t="s">
        <v>171</v>
      </c>
      <c r="C152" s="5" t="s">
        <v>26</v>
      </c>
      <c r="D152" s="5" t="s">
        <v>26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5">
        <f>146</f>
      </c>
      <c r="B153" s="5" t="s">
        <v>172</v>
      </c>
      <c r="C153" s="5" t="s">
        <v>26</v>
      </c>
      <c r="D153" s="5" t="s">
        <v>26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0</v>
      </c>
      <c r="R153" s="5">
        <v>0</v>
      </c>
      <c r="S153" s="5" t="s">
        <v>26</v>
      </c>
      <c r="T153" s="5"/>
    </row>
    <row r="154" spans="1:20" x14ac:dyDescent="0.25">
      <c r="A154" s="5">
        <f>147</f>
      </c>
      <c r="B154" s="5" t="s">
        <v>173</v>
      </c>
      <c r="C154" s="5" t="s">
        <v>26</v>
      </c>
      <c r="D154" s="5" t="s">
        <v>26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5">
        <f>148</f>
      </c>
      <c r="B155" s="5" t="s">
        <v>174</v>
      </c>
      <c r="C155" s="5" t="s">
        <v>26</v>
      </c>
      <c r="D155" s="5" t="s">
        <v>26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0</v>
      </c>
      <c r="R155" s="5">
        <v>0</v>
      </c>
      <c r="S155" s="5" t="s">
        <v>26</v>
      </c>
      <c r="T155" s="5"/>
    </row>
    <row r="156" spans="1:20" x14ac:dyDescent="0.25">
      <c r="A156" s="5">
        <f>149</f>
      </c>
      <c r="B156" s="5" t="s">
        <v>175</v>
      </c>
      <c r="C156" s="5" t="s">
        <v>26</v>
      </c>
      <c r="D156" s="5" t="s">
        <v>26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5">
        <f>150</f>
      </c>
      <c r="B157" s="5" t="s">
        <v>176</v>
      </c>
      <c r="C157" s="5" t="s">
        <v>26</v>
      </c>
      <c r="D157" s="5" t="s">
        <v>26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0</v>
      </c>
      <c r="R157" s="5">
        <v>0</v>
      </c>
      <c r="S157" s="5" t="s">
        <v>26</v>
      </c>
      <c r="T157" s="5"/>
    </row>
    <row r="158" spans="1:20" x14ac:dyDescent="0.25">
      <c r="A158" s="5">
        <f>151</f>
      </c>
      <c r="B158" s="5" t="s">
        <v>177</v>
      </c>
      <c r="C158" s="5" t="s">
        <v>26</v>
      </c>
      <c r="D158" s="5" t="s">
        <v>26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5">
        <f>152</f>
      </c>
      <c r="B159" s="5" t="s">
        <v>178</v>
      </c>
      <c r="C159" s="5" t="s">
        <v>26</v>
      </c>
      <c r="D159" s="5" t="s">
        <v>26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0</v>
      </c>
      <c r="R159" s="5">
        <v>0</v>
      </c>
      <c r="S159" s="5" t="s">
        <v>26</v>
      </c>
      <c r="T159" s="5"/>
    </row>
    <row r="160" spans="1:20" x14ac:dyDescent="0.25">
      <c r="A160" s="5">
        <f>153</f>
      </c>
      <c r="B160" s="5" t="s">
        <v>179</v>
      </c>
      <c r="C160" s="5" t="s">
        <v>26</v>
      </c>
      <c r="D160" s="5" t="s">
        <v>26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5">
        <f>154</f>
      </c>
      <c r="B161" s="5" t="s">
        <v>180</v>
      </c>
      <c r="C161" s="5" t="s">
        <v>26</v>
      </c>
      <c r="D161" s="5" t="s">
        <v>26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0</v>
      </c>
      <c r="R161" s="5">
        <v>0</v>
      </c>
      <c r="S161" s="5" t="s">
        <v>26</v>
      </c>
      <c r="T161" s="5"/>
    </row>
    <row r="162" spans="1:20" x14ac:dyDescent="0.25">
      <c r="A162" s="5">
        <f>155</f>
      </c>
      <c r="B162" s="5" t="s">
        <v>181</v>
      </c>
      <c r="C162" s="5" t="s">
        <v>26</v>
      </c>
      <c r="D162" s="5" t="s">
        <v>26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5">
        <f>156</f>
      </c>
      <c r="B163" s="5" t="s">
        <v>182</v>
      </c>
      <c r="C163" s="5" t="s">
        <v>26</v>
      </c>
      <c r="D163" s="5" t="s">
        <v>26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0</v>
      </c>
      <c r="S163" s="5" t="s">
        <v>26</v>
      </c>
      <c r="T163" s="5"/>
    </row>
    <row r="164" spans="1:20" x14ac:dyDescent="0.25">
      <c r="A164" s="5">
        <f>157</f>
      </c>
      <c r="B164" s="5" t="s">
        <v>183</v>
      </c>
      <c r="C164" s="5" t="s">
        <v>26</v>
      </c>
      <c r="D164" s="5" t="s">
        <v>26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5">
        <f>158</f>
      </c>
      <c r="B165" s="5" t="s">
        <v>184</v>
      </c>
      <c r="C165" s="5" t="s">
        <v>26</v>
      </c>
      <c r="D165" s="5" t="s">
        <v>26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 t="s">
        <v>26</v>
      </c>
      <c r="T165" s="5"/>
    </row>
    <row r="166" spans="1:20" x14ac:dyDescent="0.25">
      <c r="A166" s="5">
        <f>159</f>
      </c>
      <c r="B166" s="5" t="s">
        <v>185</v>
      </c>
      <c r="C166" s="5" t="s">
        <v>26</v>
      </c>
      <c r="D166" s="5" t="s">
        <v>26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5">
        <f>160</f>
      </c>
      <c r="B167" s="5" t="s">
        <v>186</v>
      </c>
      <c r="C167" s="5" t="s">
        <v>26</v>
      </c>
      <c r="D167" s="5" t="s">
        <v>26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0</v>
      </c>
      <c r="R167" s="5">
        <v>0</v>
      </c>
      <c r="S167" s="5" t="s">
        <v>26</v>
      </c>
      <c r="T167" s="5"/>
    </row>
    <row r="168" spans="1:20" x14ac:dyDescent="0.25">
      <c r="A168" s="5">
        <f>161</f>
      </c>
      <c r="B168" s="5" t="s">
        <v>187</v>
      </c>
      <c r="C168" s="5" t="s">
        <v>26</v>
      </c>
      <c r="D168" s="5" t="s">
        <v>26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5">
        <f>162</f>
      </c>
      <c r="B169" s="5" t="s">
        <v>188</v>
      </c>
      <c r="C169" s="5" t="s">
        <v>26</v>
      </c>
      <c r="D169" s="5" t="s">
        <v>26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0</v>
      </c>
      <c r="R169" s="5">
        <v>0</v>
      </c>
      <c r="S169" s="5" t="s">
        <v>26</v>
      </c>
      <c r="T169" s="5"/>
    </row>
    <row r="170" spans="1:20" x14ac:dyDescent="0.25">
      <c r="A170" s="5">
        <f>163</f>
      </c>
      <c r="B170" s="5" t="s">
        <v>189</v>
      </c>
      <c r="C170" s="5" t="s">
        <v>26</v>
      </c>
      <c r="D170" s="5" t="s">
        <v>26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5">
        <f>164</f>
      </c>
      <c r="B171" s="5" t="s">
        <v>190</v>
      </c>
      <c r="C171" s="5" t="s">
        <v>26</v>
      </c>
      <c r="D171" s="5" t="s">
        <v>26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0</v>
      </c>
      <c r="R171" s="5">
        <v>0</v>
      </c>
      <c r="S171" s="5" t="s">
        <v>26</v>
      </c>
      <c r="T171" s="5"/>
    </row>
    <row r="172" spans="1:20" x14ac:dyDescent="0.25">
      <c r="A172" s="5">
        <f>165</f>
      </c>
      <c r="B172" s="5" t="s">
        <v>191</v>
      </c>
      <c r="C172" s="5" t="s">
        <v>26</v>
      </c>
      <c r="D172" s="5" t="s">
        <v>26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5">
        <f>166</f>
      </c>
      <c r="B173" s="5" t="s">
        <v>192</v>
      </c>
      <c r="C173" s="5" t="s">
        <v>26</v>
      </c>
      <c r="D173" s="5" t="s">
        <v>26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0</v>
      </c>
      <c r="R173" s="5">
        <v>0</v>
      </c>
      <c r="S173" s="5" t="s">
        <v>26</v>
      </c>
      <c r="T173" s="5"/>
    </row>
    <row r="174" spans="1:20" x14ac:dyDescent="0.25">
      <c r="A174" s="5">
        <f>167</f>
      </c>
      <c r="B174" s="5" t="s">
        <v>193</v>
      </c>
      <c r="C174" s="5" t="s">
        <v>26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26</v>
      </c>
      <c r="D175" s="5" t="s">
        <v>26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0</v>
      </c>
      <c r="R175" s="5">
        <v>0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26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26</v>
      </c>
      <c r="D177" s="5" t="s">
        <v>26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0</v>
      </c>
      <c r="R177" s="5">
        <v>0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26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26</v>
      </c>
      <c r="D179" s="5" t="s">
        <v>26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0</v>
      </c>
      <c r="R179" s="5">
        <v>0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26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26</v>
      </c>
      <c r="D181" s="5" t="s">
        <v>26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0</v>
      </c>
      <c r="R181" s="5">
        <v>0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26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26</v>
      </c>
      <c r="D183" s="5" t="s">
        <v>26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0</v>
      </c>
      <c r="R183" s="5">
        <v>0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26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26</v>
      </c>
      <c r="D185" s="5" t="s">
        <v>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0</v>
      </c>
      <c r="R185" s="5">
        <v>0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26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26</v>
      </c>
      <c r="D187" s="5" t="s">
        <v>26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0</v>
      </c>
      <c r="R187" s="5">
        <v>0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26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26</v>
      </c>
      <c r="D189" s="5" t="s">
        <v>26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0</v>
      </c>
      <c r="R189" s="5">
        <v>0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26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26</v>
      </c>
      <c r="D191" s="5" t="s">
        <v>26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0</v>
      </c>
      <c r="R191" s="5">
        <v>0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26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26</v>
      </c>
      <c r="D193" s="5" t="s">
        <v>26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0</v>
      </c>
      <c r="R193" s="5">
        <v>0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26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26</v>
      </c>
      <c r="D195" s="5" t="s">
        <v>26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0</v>
      </c>
      <c r="R195" s="5">
        <v>0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26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26</v>
      </c>
      <c r="D197" s="5" t="s">
        <v>26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0</v>
      </c>
      <c r="R197" s="5">
        <v>0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26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26</v>
      </c>
      <c r="D199" s="5" t="s">
        <v>26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0</v>
      </c>
      <c r="R199" s="5">
        <v>0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26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26</v>
      </c>
      <c r="D201" s="5" t="s">
        <v>26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0</v>
      </c>
      <c r="R201" s="5">
        <v>0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26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26</v>
      </c>
      <c r="D203" s="5" t="s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0</v>
      </c>
      <c r="R203" s="5">
        <v>0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26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26</v>
      </c>
      <c r="D205" s="5" t="s">
        <v>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0</v>
      </c>
      <c r="R205" s="5">
        <v>0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26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26</v>
      </c>
      <c r="D207" s="5" t="s">
        <v>26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0</v>
      </c>
      <c r="R207" s="5">
        <v>0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26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26</v>
      </c>
      <c r="D209" s="5" t="s">
        <v>26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0</v>
      </c>
      <c r="R209" s="5">
        <v>0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26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26</v>
      </c>
      <c r="D211" s="5" t="s">
        <v>26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0</v>
      </c>
      <c r="R211" s="5">
        <v>0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26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29</v>
      </c>
      <c r="D213" s="5" t="s">
        <v>26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0</v>
      </c>
      <c r="R213" s="5">
        <v>0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29</v>
      </c>
      <c r="D214" s="5" t="s">
        <v>26</v>
      </c>
      <c r="E214" s="5">
        <v>0</v>
      </c>
      <c r="F214" s="5">
        <v>0</v>
      </c>
      <c r="G214" s="5">
        <v>1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29</v>
      </c>
      <c r="D215" s="5" t="s">
        <v>26</v>
      </c>
      <c r="E215" s="5">
        <v>0</v>
      </c>
      <c r="F215" s="5">
        <v>0</v>
      </c>
      <c r="G215" s="5">
        <v>1</v>
      </c>
      <c r="H215" s="5">
        <v>0</v>
      </c>
      <c r="I215" s="5">
        <v>0</v>
      </c>
      <c r="J215" s="5">
        <v>1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0</v>
      </c>
      <c r="R215" s="5">
        <v>0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29</v>
      </c>
      <c r="D216" s="5" t="s">
        <v>26</v>
      </c>
      <c r="E216" s="5">
        <v>0</v>
      </c>
      <c r="F216" s="5">
        <v>0</v>
      </c>
      <c r="G216" s="5">
        <v>1</v>
      </c>
      <c r="H216" s="5">
        <v>0</v>
      </c>
      <c r="I216" s="5">
        <v>0</v>
      </c>
      <c r="J216" s="5">
        <v>1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29</v>
      </c>
      <c r="D217" s="5" t="s">
        <v>26</v>
      </c>
      <c r="E217" s="5">
        <v>0</v>
      </c>
      <c r="F217" s="5">
        <v>0</v>
      </c>
      <c r="G217" s="5">
        <v>1</v>
      </c>
      <c r="H217" s="5">
        <v>0</v>
      </c>
      <c r="I217" s="5">
        <v>0</v>
      </c>
      <c r="J217" s="5">
        <v>1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0</v>
      </c>
      <c r="R217" s="5">
        <v>0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29</v>
      </c>
      <c r="D218" s="5" t="s">
        <v>26</v>
      </c>
      <c r="E218" s="5">
        <v>0</v>
      </c>
      <c r="F218" s="5">
        <v>0</v>
      </c>
      <c r="G218" s="5">
        <v>1</v>
      </c>
      <c r="H218" s="5">
        <v>0</v>
      </c>
      <c r="I218" s="5">
        <v>0</v>
      </c>
      <c r="J218" s="5">
        <v>1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29</v>
      </c>
      <c r="D219" s="5" t="s">
        <v>26</v>
      </c>
      <c r="E219" s="5">
        <v>0</v>
      </c>
      <c r="F219" s="5">
        <v>0</v>
      </c>
      <c r="G219" s="5">
        <v>1</v>
      </c>
      <c r="H219" s="5">
        <v>0</v>
      </c>
      <c r="I219" s="5">
        <v>0</v>
      </c>
      <c r="J219" s="5">
        <v>1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0</v>
      </c>
      <c r="R219" s="5">
        <v>0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29</v>
      </c>
      <c r="D220" s="5" t="s">
        <v>26</v>
      </c>
      <c r="E220" s="5">
        <v>0</v>
      </c>
      <c r="F220" s="5">
        <v>0</v>
      </c>
      <c r="G220" s="5">
        <v>1</v>
      </c>
      <c r="H220" s="5">
        <v>0</v>
      </c>
      <c r="I220" s="5">
        <v>0</v>
      </c>
      <c r="J220" s="5">
        <v>1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29</v>
      </c>
      <c r="D221" s="5" t="s">
        <v>26</v>
      </c>
      <c r="E221" s="5">
        <v>0</v>
      </c>
      <c r="F221" s="5">
        <v>0</v>
      </c>
      <c r="G221" s="5">
        <v>1</v>
      </c>
      <c r="H221" s="5">
        <v>0</v>
      </c>
      <c r="I221" s="5">
        <v>0</v>
      </c>
      <c r="J221" s="5">
        <v>1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0</v>
      </c>
      <c r="R221" s="5">
        <v>0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29</v>
      </c>
      <c r="D222" s="5" t="s">
        <v>26</v>
      </c>
      <c r="E222" s="5">
        <v>0</v>
      </c>
      <c r="F222" s="5">
        <v>0</v>
      </c>
      <c r="G222" s="5">
        <v>1</v>
      </c>
      <c r="H222" s="5">
        <v>0</v>
      </c>
      <c r="I222" s="5">
        <v>0</v>
      </c>
      <c r="J222" s="5">
        <v>1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29</v>
      </c>
      <c r="D223" s="5" t="s">
        <v>26</v>
      </c>
      <c r="E223" s="5">
        <v>0</v>
      </c>
      <c r="F223" s="5">
        <v>0</v>
      </c>
      <c r="G223" s="5">
        <v>1</v>
      </c>
      <c r="H223" s="5">
        <v>0</v>
      </c>
      <c r="I223" s="5">
        <v>0</v>
      </c>
      <c r="J223" s="5">
        <v>1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0</v>
      </c>
      <c r="R223" s="5">
        <v>0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29</v>
      </c>
      <c r="D224" s="5" t="s">
        <v>26</v>
      </c>
      <c r="E224" s="5">
        <v>0</v>
      </c>
      <c r="F224" s="5">
        <v>0</v>
      </c>
      <c r="G224" s="5">
        <v>1</v>
      </c>
      <c r="H224" s="5">
        <v>0</v>
      </c>
      <c r="I224" s="5">
        <v>0</v>
      </c>
      <c r="J224" s="5">
        <v>1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29</v>
      </c>
      <c r="D225" s="5" t="s">
        <v>26</v>
      </c>
      <c r="E225" s="5">
        <v>0</v>
      </c>
      <c r="F225" s="5">
        <v>0</v>
      </c>
      <c r="G225" s="5">
        <v>1</v>
      </c>
      <c r="H225" s="5">
        <v>0</v>
      </c>
      <c r="I225" s="5">
        <v>0</v>
      </c>
      <c r="J225" s="5">
        <v>1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0</v>
      </c>
      <c r="R225" s="5">
        <v>0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29</v>
      </c>
      <c r="D226" s="5" t="s">
        <v>26</v>
      </c>
      <c r="E226" s="5">
        <v>0</v>
      </c>
      <c r="F226" s="5">
        <v>0</v>
      </c>
      <c r="G226" s="5">
        <v>1</v>
      </c>
      <c r="H226" s="5">
        <v>0</v>
      </c>
      <c r="I226" s="5">
        <v>0</v>
      </c>
      <c r="J226" s="5">
        <v>1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29</v>
      </c>
      <c r="D227" s="5" t="s">
        <v>26</v>
      </c>
      <c r="E227" s="5">
        <v>0</v>
      </c>
      <c r="F227" s="5">
        <v>0</v>
      </c>
      <c r="G227" s="5">
        <v>1</v>
      </c>
      <c r="H227" s="5">
        <v>0</v>
      </c>
      <c r="I227" s="5">
        <v>0</v>
      </c>
      <c r="J227" s="5">
        <v>1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0</v>
      </c>
      <c r="R227" s="5">
        <v>0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29</v>
      </c>
      <c r="D228" s="5" t="s">
        <v>26</v>
      </c>
      <c r="E228" s="5">
        <v>0</v>
      </c>
      <c r="F228" s="5">
        <v>0</v>
      </c>
      <c r="G228" s="5">
        <v>1</v>
      </c>
      <c r="H228" s="5">
        <v>0</v>
      </c>
      <c r="I228" s="5">
        <v>0</v>
      </c>
      <c r="J228" s="5">
        <v>1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29</v>
      </c>
      <c r="D229" s="5" t="s">
        <v>26</v>
      </c>
      <c r="E229" s="5">
        <v>0</v>
      </c>
      <c r="F229" s="5">
        <v>0</v>
      </c>
      <c r="G229" s="5">
        <v>1</v>
      </c>
      <c r="H229" s="5">
        <v>0</v>
      </c>
      <c r="I229" s="5">
        <v>0</v>
      </c>
      <c r="J229" s="5">
        <v>1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0</v>
      </c>
      <c r="R229" s="5">
        <v>0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29</v>
      </c>
      <c r="D230" s="5" t="s">
        <v>26</v>
      </c>
      <c r="E230" s="5">
        <v>0</v>
      </c>
      <c r="F230" s="5">
        <v>0</v>
      </c>
      <c r="G230" s="5">
        <v>1</v>
      </c>
      <c r="H230" s="5">
        <v>0</v>
      </c>
      <c r="I230" s="5">
        <v>0</v>
      </c>
      <c r="J230" s="5">
        <v>1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29</v>
      </c>
      <c r="D231" s="5" t="s">
        <v>26</v>
      </c>
      <c r="E231" s="5">
        <v>0</v>
      </c>
      <c r="F231" s="5">
        <v>0</v>
      </c>
      <c r="G231" s="5">
        <v>1</v>
      </c>
      <c r="H231" s="5">
        <v>0</v>
      </c>
      <c r="I231" s="5">
        <v>0</v>
      </c>
      <c r="J231" s="5">
        <v>1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0</v>
      </c>
      <c r="R231" s="5">
        <v>0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29</v>
      </c>
      <c r="D232" s="5" t="s">
        <v>26</v>
      </c>
      <c r="E232" s="5">
        <v>0</v>
      </c>
      <c r="F232" s="5">
        <v>0</v>
      </c>
      <c r="G232" s="5">
        <v>1</v>
      </c>
      <c r="H232" s="5">
        <v>0</v>
      </c>
      <c r="I232" s="5">
        <v>0</v>
      </c>
      <c r="J232" s="5">
        <v>1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29</v>
      </c>
      <c r="D233" s="5" t="s">
        <v>26</v>
      </c>
      <c r="E233" s="5">
        <v>0</v>
      </c>
      <c r="F233" s="5">
        <v>0</v>
      </c>
      <c r="G233" s="5">
        <v>1</v>
      </c>
      <c r="H233" s="5">
        <v>0</v>
      </c>
      <c r="I233" s="5">
        <v>0</v>
      </c>
      <c r="J233" s="5">
        <v>1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0</v>
      </c>
      <c r="R233" s="5">
        <v>0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29</v>
      </c>
      <c r="D234" s="5" t="s">
        <v>26</v>
      </c>
      <c r="E234" s="5">
        <v>0</v>
      </c>
      <c r="F234" s="5">
        <v>0</v>
      </c>
      <c r="G234" s="5">
        <v>1</v>
      </c>
      <c r="H234" s="5">
        <v>0</v>
      </c>
      <c r="I234" s="5">
        <v>0</v>
      </c>
      <c r="J234" s="5">
        <v>1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29</v>
      </c>
      <c r="D235" s="5" t="s">
        <v>26</v>
      </c>
      <c r="E235" s="5">
        <v>0</v>
      </c>
      <c r="F235" s="5">
        <v>0</v>
      </c>
      <c r="G235" s="5">
        <v>1</v>
      </c>
      <c r="H235" s="5">
        <v>0</v>
      </c>
      <c r="I235" s="5">
        <v>0</v>
      </c>
      <c r="J235" s="5">
        <v>1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0</v>
      </c>
      <c r="R235" s="5">
        <v>0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29</v>
      </c>
      <c r="D236" s="5" t="s">
        <v>26</v>
      </c>
      <c r="E236" s="5">
        <v>0</v>
      </c>
      <c r="F236" s="5">
        <v>0</v>
      </c>
      <c r="G236" s="5">
        <v>1</v>
      </c>
      <c r="H236" s="5">
        <v>0</v>
      </c>
      <c r="I236" s="5">
        <v>0</v>
      </c>
      <c r="J236" s="5">
        <v>1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29</v>
      </c>
      <c r="D237" s="5" t="s">
        <v>26</v>
      </c>
      <c r="E237" s="5">
        <v>0</v>
      </c>
      <c r="F237" s="5">
        <v>0</v>
      </c>
      <c r="G237" s="5">
        <v>1</v>
      </c>
      <c r="H237" s="5">
        <v>0</v>
      </c>
      <c r="I237" s="5">
        <v>0</v>
      </c>
      <c r="J237" s="5">
        <v>1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0</v>
      </c>
      <c r="R237" s="5">
        <v>0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29</v>
      </c>
      <c r="D238" s="5" t="s">
        <v>26</v>
      </c>
      <c r="E238" s="5">
        <v>0</v>
      </c>
      <c r="F238" s="5">
        <v>0</v>
      </c>
      <c r="G238" s="5">
        <v>1</v>
      </c>
      <c r="H238" s="5">
        <v>0</v>
      </c>
      <c r="I238" s="5">
        <v>0</v>
      </c>
      <c r="J238" s="5">
        <v>1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29</v>
      </c>
      <c r="D239" s="5" t="s">
        <v>26</v>
      </c>
      <c r="E239" s="5">
        <v>0</v>
      </c>
      <c r="F239" s="5">
        <v>0</v>
      </c>
      <c r="G239" s="5">
        <v>1</v>
      </c>
      <c r="H239" s="5">
        <v>0</v>
      </c>
      <c r="I239" s="5">
        <v>0</v>
      </c>
      <c r="J239" s="5">
        <v>1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0</v>
      </c>
      <c r="R239" s="5">
        <v>0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29</v>
      </c>
      <c r="D240" s="5" t="s">
        <v>26</v>
      </c>
      <c r="E240" s="5">
        <v>0</v>
      </c>
      <c r="F240" s="5">
        <v>0</v>
      </c>
      <c r="G240" s="5">
        <v>1</v>
      </c>
      <c r="H240" s="5">
        <v>0</v>
      </c>
      <c r="I240" s="5">
        <v>0</v>
      </c>
      <c r="J240" s="5">
        <v>1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29</v>
      </c>
      <c r="D241" s="5" t="s">
        <v>26</v>
      </c>
      <c r="E241" s="5">
        <v>0</v>
      </c>
      <c r="F241" s="5">
        <v>0</v>
      </c>
      <c r="G241" s="5">
        <v>1</v>
      </c>
      <c r="H241" s="5">
        <v>0</v>
      </c>
      <c r="I241" s="5">
        <v>0</v>
      </c>
      <c r="J241" s="5">
        <v>1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0</v>
      </c>
      <c r="R241" s="5">
        <v>0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29</v>
      </c>
      <c r="D242" s="5" t="s">
        <v>26</v>
      </c>
      <c r="E242" s="5">
        <v>0</v>
      </c>
      <c r="F242" s="5">
        <v>0</v>
      </c>
      <c r="G242" s="5">
        <v>1</v>
      </c>
      <c r="H242" s="5">
        <v>0</v>
      </c>
      <c r="I242" s="5">
        <v>0</v>
      </c>
      <c r="J242" s="5">
        <v>1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29</v>
      </c>
      <c r="D243" s="5" t="s">
        <v>26</v>
      </c>
      <c r="E243" s="5">
        <v>0</v>
      </c>
      <c r="F243" s="5">
        <v>0</v>
      </c>
      <c r="G243" s="5">
        <v>1</v>
      </c>
      <c r="H243" s="5">
        <v>0</v>
      </c>
      <c r="I243" s="5">
        <v>0</v>
      </c>
      <c r="J243" s="5">
        <v>1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0</v>
      </c>
      <c r="R243" s="5">
        <v>0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26</v>
      </c>
      <c r="D244" s="5" t="s">
        <v>29</v>
      </c>
      <c r="E244" s="5">
        <v>0</v>
      </c>
      <c r="F244" s="5">
        <v>0</v>
      </c>
      <c r="G244" s="5">
        <v>1</v>
      </c>
      <c r="H244" s="5">
        <v>0</v>
      </c>
      <c r="I244" s="5">
        <v>0</v>
      </c>
      <c r="J244" s="5">
        <v>1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29</v>
      </c>
      <c r="D245" s="5" t="s">
        <v>26</v>
      </c>
      <c r="E245" s="5">
        <v>0</v>
      </c>
      <c r="F245" s="5">
        <v>0</v>
      </c>
      <c r="G245" s="5">
        <v>1</v>
      </c>
      <c r="H245" s="5">
        <v>0</v>
      </c>
      <c r="I245" s="5">
        <v>0</v>
      </c>
      <c r="J245" s="5">
        <v>1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0</v>
      </c>
      <c r="R245" s="5">
        <v>0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26</v>
      </c>
      <c r="D246" s="5" t="s">
        <v>29</v>
      </c>
      <c r="E246" s="5">
        <v>0</v>
      </c>
      <c r="F246" s="5">
        <v>0</v>
      </c>
      <c r="G246" s="5">
        <v>1</v>
      </c>
      <c r="H246" s="5">
        <v>0</v>
      </c>
      <c r="I246" s="5">
        <v>0</v>
      </c>
      <c r="J246" s="5">
        <v>1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26</v>
      </c>
      <c r="D247" s="5" t="s">
        <v>29</v>
      </c>
      <c r="E247" s="5">
        <v>0</v>
      </c>
      <c r="F247" s="5">
        <v>0</v>
      </c>
      <c r="G247" s="5">
        <v>1</v>
      </c>
      <c r="H247" s="5">
        <v>0</v>
      </c>
      <c r="I247" s="5">
        <v>0</v>
      </c>
      <c r="J247" s="5">
        <v>1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0</v>
      </c>
      <c r="R247" s="5">
        <v>0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26</v>
      </c>
      <c r="D248" s="5" t="s">
        <v>29</v>
      </c>
      <c r="E248" s="5">
        <v>0</v>
      </c>
      <c r="F248" s="5">
        <v>0</v>
      </c>
      <c r="G248" s="5">
        <v>1</v>
      </c>
      <c r="H248" s="5">
        <v>0</v>
      </c>
      <c r="I248" s="5">
        <v>0</v>
      </c>
      <c r="J248" s="5">
        <v>1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26</v>
      </c>
      <c r="D249" s="5" t="s">
        <v>29</v>
      </c>
      <c r="E249" s="5">
        <v>0</v>
      </c>
      <c r="F249" s="5">
        <v>0</v>
      </c>
      <c r="G249" s="5">
        <v>1</v>
      </c>
      <c r="H249" s="5">
        <v>0</v>
      </c>
      <c r="I249" s="5">
        <v>0</v>
      </c>
      <c r="J249" s="5">
        <v>1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0</v>
      </c>
      <c r="R249" s="5">
        <v>0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26</v>
      </c>
      <c r="D250" s="5" t="s">
        <v>29</v>
      </c>
      <c r="E250" s="5">
        <v>0</v>
      </c>
      <c r="F250" s="5">
        <v>0</v>
      </c>
      <c r="G250" s="5">
        <v>1</v>
      </c>
      <c r="H250" s="5">
        <v>0</v>
      </c>
      <c r="I250" s="5">
        <v>0</v>
      </c>
      <c r="J250" s="5">
        <v>1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26</v>
      </c>
      <c r="D251" s="5" t="s">
        <v>29</v>
      </c>
      <c r="E251" s="5">
        <v>0</v>
      </c>
      <c r="F251" s="5">
        <v>0</v>
      </c>
      <c r="G251" s="5">
        <v>1</v>
      </c>
      <c r="H251" s="5">
        <v>0</v>
      </c>
      <c r="I251" s="5">
        <v>0</v>
      </c>
      <c r="J251" s="5">
        <v>1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0</v>
      </c>
      <c r="R251" s="5">
        <v>0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26</v>
      </c>
      <c r="D252" s="5" t="s">
        <v>29</v>
      </c>
      <c r="E252" s="5">
        <v>0</v>
      </c>
      <c r="F252" s="5">
        <v>0</v>
      </c>
      <c r="G252" s="5">
        <v>1</v>
      </c>
      <c r="H252" s="5">
        <v>0</v>
      </c>
      <c r="I252" s="5">
        <v>0</v>
      </c>
      <c r="J252" s="5">
        <v>1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26</v>
      </c>
      <c r="D253" s="5" t="s">
        <v>29</v>
      </c>
      <c r="E253" s="5">
        <v>0</v>
      </c>
      <c r="F253" s="5">
        <v>0</v>
      </c>
      <c r="G253" s="5">
        <v>1</v>
      </c>
      <c r="H253" s="5">
        <v>0</v>
      </c>
      <c r="I253" s="5">
        <v>0</v>
      </c>
      <c r="J253" s="5">
        <v>1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0</v>
      </c>
      <c r="R253" s="5">
        <v>0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26</v>
      </c>
      <c r="D254" s="5" t="s">
        <v>29</v>
      </c>
      <c r="E254" s="5">
        <v>0</v>
      </c>
      <c r="F254" s="5">
        <v>0</v>
      </c>
      <c r="G254" s="5">
        <v>1</v>
      </c>
      <c r="H254" s="5">
        <v>0</v>
      </c>
      <c r="I254" s="5">
        <v>0</v>
      </c>
      <c r="J254" s="5">
        <v>1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26</v>
      </c>
      <c r="D255" s="5" t="s">
        <v>29</v>
      </c>
      <c r="E255" s="5">
        <v>0</v>
      </c>
      <c r="F255" s="5">
        <v>0</v>
      </c>
      <c r="G255" s="5">
        <v>1</v>
      </c>
      <c r="H255" s="5">
        <v>0</v>
      </c>
      <c r="I255" s="5">
        <v>0</v>
      </c>
      <c r="J255" s="5">
        <v>1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0</v>
      </c>
      <c r="R255" s="5">
        <v>0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26</v>
      </c>
      <c r="D256" s="5" t="s">
        <v>29</v>
      </c>
      <c r="E256" s="5">
        <v>0</v>
      </c>
      <c r="F256" s="5">
        <v>0</v>
      </c>
      <c r="G256" s="5">
        <v>1</v>
      </c>
      <c r="H256" s="5">
        <v>0</v>
      </c>
      <c r="I256" s="5">
        <v>0</v>
      </c>
      <c r="J256" s="5">
        <v>1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26</v>
      </c>
      <c r="D257" s="5" t="s">
        <v>29</v>
      </c>
      <c r="E257" s="5">
        <v>0</v>
      </c>
      <c r="F257" s="5">
        <v>0</v>
      </c>
      <c r="G257" s="5">
        <v>1</v>
      </c>
      <c r="H257" s="5">
        <v>0</v>
      </c>
      <c r="I257" s="5">
        <v>0</v>
      </c>
      <c r="J257" s="5">
        <v>1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0</v>
      </c>
      <c r="R257" s="5">
        <v>0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26</v>
      </c>
      <c r="D258" s="5" t="s">
        <v>29</v>
      </c>
      <c r="E258" s="5">
        <v>0</v>
      </c>
      <c r="F258" s="5">
        <v>0</v>
      </c>
      <c r="G258" s="5">
        <v>1</v>
      </c>
      <c r="H258" s="5">
        <v>0</v>
      </c>
      <c r="I258" s="5">
        <v>0</v>
      </c>
      <c r="J258" s="5">
        <v>1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26</v>
      </c>
      <c r="D259" s="5" t="s">
        <v>29</v>
      </c>
      <c r="E259" s="5">
        <v>0</v>
      </c>
      <c r="F259" s="5">
        <v>0</v>
      </c>
      <c r="G259" s="5">
        <v>1</v>
      </c>
      <c r="H259" s="5">
        <v>0</v>
      </c>
      <c r="I259" s="5">
        <v>0</v>
      </c>
      <c r="J259" s="5">
        <v>1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0</v>
      </c>
      <c r="R259" s="5">
        <v>0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26</v>
      </c>
      <c r="D260" s="5" t="s">
        <v>29</v>
      </c>
      <c r="E260" s="5">
        <v>0</v>
      </c>
      <c r="F260" s="5">
        <v>0</v>
      </c>
      <c r="G260" s="5">
        <v>1</v>
      </c>
      <c r="H260" s="5">
        <v>0</v>
      </c>
      <c r="I260" s="5">
        <v>0</v>
      </c>
      <c r="J260" s="5">
        <v>1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26</v>
      </c>
      <c r="D261" s="5" t="s">
        <v>29</v>
      </c>
      <c r="E261" s="5">
        <v>0</v>
      </c>
      <c r="F261" s="5">
        <v>0</v>
      </c>
      <c r="G261" s="5">
        <v>1</v>
      </c>
      <c r="H261" s="5">
        <v>0</v>
      </c>
      <c r="I261" s="5">
        <v>0</v>
      </c>
      <c r="J261" s="5">
        <v>1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0</v>
      </c>
      <c r="R261" s="5">
        <v>0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26</v>
      </c>
      <c r="D262" s="5" t="s">
        <v>29</v>
      </c>
      <c r="E262" s="5">
        <v>0</v>
      </c>
      <c r="F262" s="5">
        <v>0</v>
      </c>
      <c r="G262" s="5">
        <v>1</v>
      </c>
      <c r="H262" s="5">
        <v>0</v>
      </c>
      <c r="I262" s="5">
        <v>0</v>
      </c>
      <c r="J262" s="5">
        <v>1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26</v>
      </c>
      <c r="D263" s="5" t="s">
        <v>29</v>
      </c>
      <c r="E263" s="5">
        <v>0</v>
      </c>
      <c r="F263" s="5">
        <v>0</v>
      </c>
      <c r="G263" s="5">
        <v>1</v>
      </c>
      <c r="H263" s="5">
        <v>0</v>
      </c>
      <c r="I263" s="5">
        <v>0</v>
      </c>
      <c r="J263" s="5">
        <v>1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0</v>
      </c>
      <c r="R263" s="5">
        <v>0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26</v>
      </c>
      <c r="D264" s="5" t="s">
        <v>29</v>
      </c>
      <c r="E264" s="5">
        <v>0</v>
      </c>
      <c r="F264" s="5">
        <v>0</v>
      </c>
      <c r="G264" s="5">
        <v>1</v>
      </c>
      <c r="H264" s="5">
        <v>0</v>
      </c>
      <c r="I264" s="5">
        <v>0</v>
      </c>
      <c r="J264" s="5">
        <v>1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26</v>
      </c>
      <c r="D265" s="5" t="s">
        <v>29</v>
      </c>
      <c r="E265" s="5">
        <v>0</v>
      </c>
      <c r="F265" s="5">
        <v>0</v>
      </c>
      <c r="G265" s="5">
        <v>1</v>
      </c>
      <c r="H265" s="5">
        <v>0</v>
      </c>
      <c r="I265" s="5">
        <v>0</v>
      </c>
      <c r="J265" s="5">
        <v>1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0</v>
      </c>
      <c r="R265" s="5">
        <v>0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26</v>
      </c>
      <c r="D266" s="5" t="s">
        <v>29</v>
      </c>
      <c r="E266" s="5">
        <v>0</v>
      </c>
      <c r="F266" s="5">
        <v>0</v>
      </c>
      <c r="G266" s="5">
        <v>1</v>
      </c>
      <c r="H266" s="5">
        <v>0</v>
      </c>
      <c r="I266" s="5">
        <v>0</v>
      </c>
      <c r="J266" s="5">
        <v>1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26</v>
      </c>
      <c r="D267" s="5" t="s">
        <v>29</v>
      </c>
      <c r="E267" s="5">
        <v>0</v>
      </c>
      <c r="F267" s="5">
        <v>0</v>
      </c>
      <c r="G267" s="5">
        <v>1</v>
      </c>
      <c r="H267" s="5">
        <v>0</v>
      </c>
      <c r="I267" s="5">
        <v>0</v>
      </c>
      <c r="J267" s="5">
        <v>1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0</v>
      </c>
      <c r="R267" s="5">
        <v>0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26</v>
      </c>
      <c r="D268" s="5" t="s">
        <v>29</v>
      </c>
      <c r="E268" s="5">
        <v>0</v>
      </c>
      <c r="F268" s="5">
        <v>0</v>
      </c>
      <c r="G268" s="5">
        <v>1</v>
      </c>
      <c r="H268" s="5">
        <v>0</v>
      </c>
      <c r="I268" s="5">
        <v>0</v>
      </c>
      <c r="J268" s="5">
        <v>1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26</v>
      </c>
      <c r="D269" s="5" t="s">
        <v>29</v>
      </c>
      <c r="E269" s="5">
        <v>0</v>
      </c>
      <c r="F269" s="5">
        <v>0</v>
      </c>
      <c r="G269" s="5">
        <v>1</v>
      </c>
      <c r="H269" s="5">
        <v>0</v>
      </c>
      <c r="I269" s="5">
        <v>0</v>
      </c>
      <c r="J269" s="5">
        <v>1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0</v>
      </c>
      <c r="R269" s="5">
        <v>0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26</v>
      </c>
      <c r="D270" s="5" t="s">
        <v>29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22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26</v>
      </c>
      <c r="D271" s="5" t="s">
        <v>29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0</v>
      </c>
      <c r="R271" s="5">
        <v>0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26</v>
      </c>
      <c r="D272" s="5" t="s">
        <v>29</v>
      </c>
      <c r="E272" s="5">
        <v>0</v>
      </c>
      <c r="F272" s="5">
        <v>0</v>
      </c>
      <c r="G272" s="5">
        <v>0</v>
      </c>
      <c r="H272" s="5">
        <v>22</v>
      </c>
      <c r="I272" s="5">
        <v>0</v>
      </c>
      <c r="J272" s="5">
        <v>0</v>
      </c>
      <c r="K272" s="5">
        <v>22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26</v>
      </c>
      <c r="D273" s="5" t="s">
        <v>29</v>
      </c>
      <c r="E273" s="5">
        <v>0</v>
      </c>
      <c r="F273" s="5">
        <v>0</v>
      </c>
      <c r="G273" s="5">
        <v>0</v>
      </c>
      <c r="H273" s="5">
        <v>22</v>
      </c>
      <c r="I273" s="5">
        <v>0</v>
      </c>
      <c r="J273" s="5">
        <v>0</v>
      </c>
      <c r="K273" s="5">
        <v>22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0</v>
      </c>
      <c r="R273" s="5">
        <v>0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26</v>
      </c>
      <c r="D274" s="5" t="s">
        <v>29</v>
      </c>
      <c r="E274" s="5">
        <v>0</v>
      </c>
      <c r="F274" s="5">
        <v>0</v>
      </c>
      <c r="G274" s="5">
        <v>0</v>
      </c>
      <c r="H274" s="5">
        <v>22</v>
      </c>
      <c r="I274" s="5">
        <v>0</v>
      </c>
      <c r="J274" s="5">
        <v>0</v>
      </c>
      <c r="K274" s="5">
        <v>22</v>
      </c>
      <c r="L274" s="5">
        <v>0</v>
      </c>
      <c r="M274" s="5">
        <v>0</v>
      </c>
      <c r="N274" s="5">
        <v>22</v>
      </c>
      <c r="O274" s="5">
        <v>0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26</v>
      </c>
      <c r="D275" s="5" t="s">
        <v>29</v>
      </c>
      <c r="E275" s="5">
        <v>0</v>
      </c>
      <c r="F275" s="5">
        <v>0</v>
      </c>
      <c r="G275" s="5">
        <v>0</v>
      </c>
      <c r="H275" s="5">
        <v>22</v>
      </c>
      <c r="I275" s="5">
        <v>0</v>
      </c>
      <c r="J275" s="5">
        <v>0</v>
      </c>
      <c r="K275" s="5">
        <v>22</v>
      </c>
      <c r="L275" s="5">
        <v>0</v>
      </c>
      <c r="M275" s="5">
        <v>0</v>
      </c>
      <c r="N275" s="5">
        <v>22</v>
      </c>
      <c r="O275" s="5">
        <v>0</v>
      </c>
      <c r="P275" s="5">
        <v>10</v>
      </c>
      <c r="Q275" s="5">
        <v>0</v>
      </c>
      <c r="R275" s="5">
        <v>0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26</v>
      </c>
      <c r="D276" s="5" t="s">
        <v>29</v>
      </c>
      <c r="E276" s="5">
        <v>0</v>
      </c>
      <c r="F276" s="5">
        <v>0</v>
      </c>
      <c r="G276" s="5">
        <v>0</v>
      </c>
      <c r="H276" s="5">
        <v>22</v>
      </c>
      <c r="I276" s="5">
        <v>0</v>
      </c>
      <c r="J276" s="5">
        <v>0</v>
      </c>
      <c r="K276" s="5">
        <v>22</v>
      </c>
      <c r="L276" s="5">
        <v>0</v>
      </c>
      <c r="M276" s="5">
        <v>0</v>
      </c>
      <c r="N276" s="5">
        <v>22</v>
      </c>
      <c r="O276" s="5">
        <v>0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26</v>
      </c>
      <c r="D277" s="5" t="s">
        <v>29</v>
      </c>
      <c r="E277" s="5">
        <v>0</v>
      </c>
      <c r="F277" s="5">
        <v>0</v>
      </c>
      <c r="G277" s="5">
        <v>1</v>
      </c>
      <c r="H277" s="5">
        <v>22</v>
      </c>
      <c r="I277" s="5">
        <v>0</v>
      </c>
      <c r="J277" s="5">
        <v>0</v>
      </c>
      <c r="K277" s="5">
        <v>22</v>
      </c>
      <c r="L277" s="5">
        <v>0</v>
      </c>
      <c r="M277" s="5">
        <v>0</v>
      </c>
      <c r="N277" s="5">
        <v>22</v>
      </c>
      <c r="O277" s="5">
        <v>0</v>
      </c>
      <c r="P277" s="5">
        <v>10</v>
      </c>
      <c r="Q277" s="5">
        <v>0</v>
      </c>
      <c r="R277" s="5">
        <v>0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26</v>
      </c>
      <c r="D278" s="5" t="s">
        <v>29</v>
      </c>
      <c r="E278" s="5">
        <v>0</v>
      </c>
      <c r="F278" s="5">
        <v>0</v>
      </c>
      <c r="G278" s="5">
        <v>1</v>
      </c>
      <c r="H278" s="5">
        <v>22</v>
      </c>
      <c r="I278" s="5">
        <v>0</v>
      </c>
      <c r="J278" s="5">
        <v>0</v>
      </c>
      <c r="K278" s="5">
        <v>22</v>
      </c>
      <c r="L278" s="5">
        <v>0</v>
      </c>
      <c r="M278" s="5">
        <v>1</v>
      </c>
      <c r="N278" s="5">
        <v>22</v>
      </c>
      <c r="O278" s="5">
        <v>0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26</v>
      </c>
      <c r="D279" s="5" t="s">
        <v>29</v>
      </c>
      <c r="E279" s="5">
        <v>0</v>
      </c>
      <c r="F279" s="5">
        <v>0</v>
      </c>
      <c r="G279" s="5">
        <v>1</v>
      </c>
      <c r="H279" s="5">
        <v>22</v>
      </c>
      <c r="I279" s="5">
        <v>0</v>
      </c>
      <c r="J279" s="5">
        <v>0</v>
      </c>
      <c r="K279" s="5">
        <v>22</v>
      </c>
      <c r="L279" s="5">
        <v>0</v>
      </c>
      <c r="M279" s="5">
        <v>1</v>
      </c>
      <c r="N279" s="5">
        <v>22</v>
      </c>
      <c r="O279" s="5">
        <v>0</v>
      </c>
      <c r="P279" s="5">
        <v>10</v>
      </c>
      <c r="Q279" s="5">
        <v>0</v>
      </c>
      <c r="R279" s="5">
        <v>0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26</v>
      </c>
      <c r="D280" s="5" t="s">
        <v>29</v>
      </c>
      <c r="E280" s="5">
        <v>0</v>
      </c>
      <c r="F280" s="5">
        <v>0</v>
      </c>
      <c r="G280" s="5">
        <v>1</v>
      </c>
      <c r="H280" s="5">
        <v>22</v>
      </c>
      <c r="I280" s="5">
        <v>0</v>
      </c>
      <c r="J280" s="5">
        <v>0</v>
      </c>
      <c r="K280" s="5">
        <v>22</v>
      </c>
      <c r="L280" s="5">
        <v>0</v>
      </c>
      <c r="M280" s="5">
        <v>1</v>
      </c>
      <c r="N280" s="5">
        <v>22</v>
      </c>
      <c r="O280" s="5">
        <v>0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26</v>
      </c>
      <c r="D281" s="5" t="s">
        <v>29</v>
      </c>
      <c r="E281" s="5">
        <v>0</v>
      </c>
      <c r="F281" s="5">
        <v>0</v>
      </c>
      <c r="G281" s="5">
        <v>1</v>
      </c>
      <c r="H281" s="5">
        <v>22</v>
      </c>
      <c r="I281" s="5">
        <v>0</v>
      </c>
      <c r="J281" s="5">
        <v>0</v>
      </c>
      <c r="K281" s="5">
        <v>22</v>
      </c>
      <c r="L281" s="5">
        <v>0</v>
      </c>
      <c r="M281" s="5">
        <v>1</v>
      </c>
      <c r="N281" s="5">
        <v>22</v>
      </c>
      <c r="O281" s="5">
        <v>0</v>
      </c>
      <c r="P281" s="5">
        <v>10</v>
      </c>
      <c r="Q281" s="5">
        <v>0</v>
      </c>
      <c r="R281" s="5">
        <v>0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26</v>
      </c>
      <c r="D282" s="5" t="s">
        <v>29</v>
      </c>
      <c r="E282" s="5">
        <v>0</v>
      </c>
      <c r="F282" s="5">
        <v>0</v>
      </c>
      <c r="G282" s="5">
        <v>1</v>
      </c>
      <c r="H282" s="5">
        <v>22</v>
      </c>
      <c r="I282" s="5">
        <v>0</v>
      </c>
      <c r="J282" s="5">
        <v>0</v>
      </c>
      <c r="K282" s="5">
        <v>22</v>
      </c>
      <c r="L282" s="5">
        <v>0</v>
      </c>
      <c r="M282" s="5">
        <v>1</v>
      </c>
      <c r="N282" s="5">
        <v>22</v>
      </c>
      <c r="O282" s="5">
        <v>0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26</v>
      </c>
      <c r="D283" s="5" t="s">
        <v>29</v>
      </c>
      <c r="E283" s="5">
        <v>0</v>
      </c>
      <c r="F283" s="5">
        <v>0</v>
      </c>
      <c r="G283" s="5">
        <v>1</v>
      </c>
      <c r="H283" s="5">
        <v>22</v>
      </c>
      <c r="I283" s="5">
        <v>0</v>
      </c>
      <c r="J283" s="5">
        <v>0</v>
      </c>
      <c r="K283" s="5">
        <v>22</v>
      </c>
      <c r="L283" s="5">
        <v>0</v>
      </c>
      <c r="M283" s="5">
        <v>1</v>
      </c>
      <c r="N283" s="5">
        <v>22</v>
      </c>
      <c r="O283" s="5">
        <v>0</v>
      </c>
      <c r="P283" s="5">
        <v>10</v>
      </c>
      <c r="Q283" s="5">
        <v>0</v>
      </c>
      <c r="R283" s="5">
        <v>0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26</v>
      </c>
      <c r="D284" s="5" t="s">
        <v>29</v>
      </c>
      <c r="E284" s="5">
        <v>0</v>
      </c>
      <c r="F284" s="5">
        <v>0</v>
      </c>
      <c r="G284" s="5">
        <v>1</v>
      </c>
      <c r="H284" s="5">
        <v>22</v>
      </c>
      <c r="I284" s="5">
        <v>0</v>
      </c>
      <c r="J284" s="5">
        <v>0</v>
      </c>
      <c r="K284" s="5">
        <v>22</v>
      </c>
      <c r="L284" s="5">
        <v>0</v>
      </c>
      <c r="M284" s="5">
        <v>1</v>
      </c>
      <c r="N284" s="5">
        <v>22</v>
      </c>
      <c r="O284" s="5">
        <v>0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26</v>
      </c>
      <c r="D285" s="5" t="s">
        <v>29</v>
      </c>
      <c r="E285" s="5">
        <v>0</v>
      </c>
      <c r="F285" s="5">
        <v>0</v>
      </c>
      <c r="G285" s="5">
        <v>1</v>
      </c>
      <c r="H285" s="5">
        <v>22</v>
      </c>
      <c r="I285" s="5">
        <v>0</v>
      </c>
      <c r="J285" s="5">
        <v>0</v>
      </c>
      <c r="K285" s="5">
        <v>22</v>
      </c>
      <c r="L285" s="5">
        <v>0</v>
      </c>
      <c r="M285" s="5">
        <v>1</v>
      </c>
      <c r="N285" s="5">
        <v>22</v>
      </c>
      <c r="O285" s="5">
        <v>0</v>
      </c>
      <c r="P285" s="5">
        <v>10</v>
      </c>
      <c r="Q285" s="5">
        <v>0</v>
      </c>
      <c r="R285" s="5">
        <v>0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26</v>
      </c>
      <c r="D286" s="5" t="s">
        <v>29</v>
      </c>
      <c r="E286" s="5">
        <v>0</v>
      </c>
      <c r="F286" s="5">
        <v>0</v>
      </c>
      <c r="G286" s="5">
        <v>1</v>
      </c>
      <c r="H286" s="5">
        <v>22</v>
      </c>
      <c r="I286" s="5">
        <v>0</v>
      </c>
      <c r="J286" s="5">
        <v>0</v>
      </c>
      <c r="K286" s="5">
        <v>22</v>
      </c>
      <c r="L286" s="5">
        <v>0</v>
      </c>
      <c r="M286" s="5">
        <v>1</v>
      </c>
      <c r="N286" s="5">
        <v>22</v>
      </c>
      <c r="O286" s="5">
        <v>0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26</v>
      </c>
      <c r="D287" s="5" t="s">
        <v>29</v>
      </c>
      <c r="E287" s="5">
        <v>0</v>
      </c>
      <c r="F287" s="5">
        <v>0</v>
      </c>
      <c r="G287" s="5">
        <v>1</v>
      </c>
      <c r="H287" s="5">
        <v>22</v>
      </c>
      <c r="I287" s="5">
        <v>0</v>
      </c>
      <c r="J287" s="5">
        <v>0</v>
      </c>
      <c r="K287" s="5">
        <v>22</v>
      </c>
      <c r="L287" s="5">
        <v>0</v>
      </c>
      <c r="M287" s="5">
        <v>1</v>
      </c>
      <c r="N287" s="5">
        <v>22</v>
      </c>
      <c r="O287" s="5">
        <v>0</v>
      </c>
      <c r="P287" s="5">
        <v>10</v>
      </c>
      <c r="Q287" s="5">
        <v>0</v>
      </c>
      <c r="R287" s="5">
        <v>0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26</v>
      </c>
      <c r="D288" s="5" t="s">
        <v>29</v>
      </c>
      <c r="E288" s="5">
        <v>0</v>
      </c>
      <c r="F288" s="5">
        <v>0</v>
      </c>
      <c r="G288" s="5">
        <v>1</v>
      </c>
      <c r="H288" s="5">
        <v>22</v>
      </c>
      <c r="I288" s="5">
        <v>0</v>
      </c>
      <c r="J288" s="5">
        <v>0</v>
      </c>
      <c r="K288" s="5">
        <v>22</v>
      </c>
      <c r="L288" s="5">
        <v>0</v>
      </c>
      <c r="M288" s="5">
        <v>1</v>
      </c>
      <c r="N288" s="5">
        <v>22</v>
      </c>
      <c r="O288" s="5">
        <v>0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26</v>
      </c>
      <c r="D289" s="5" t="s">
        <v>29</v>
      </c>
      <c r="E289" s="5">
        <v>0</v>
      </c>
      <c r="F289" s="5">
        <v>0</v>
      </c>
      <c r="G289" s="5">
        <v>1</v>
      </c>
      <c r="H289" s="5">
        <v>22</v>
      </c>
      <c r="I289" s="5">
        <v>0</v>
      </c>
      <c r="J289" s="5">
        <v>0</v>
      </c>
      <c r="K289" s="5">
        <v>22</v>
      </c>
      <c r="L289" s="5">
        <v>0</v>
      </c>
      <c r="M289" s="5">
        <v>1</v>
      </c>
      <c r="N289" s="5">
        <v>22</v>
      </c>
      <c r="O289" s="5">
        <v>0</v>
      </c>
      <c r="P289" s="5">
        <v>10</v>
      </c>
      <c r="Q289" s="5">
        <v>0</v>
      </c>
      <c r="R289" s="5">
        <v>0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26</v>
      </c>
      <c r="D290" s="5" t="s">
        <v>29</v>
      </c>
      <c r="E290" s="5">
        <v>0</v>
      </c>
      <c r="F290" s="5">
        <v>0</v>
      </c>
      <c r="G290" s="5">
        <v>1</v>
      </c>
      <c r="H290" s="5">
        <v>22</v>
      </c>
      <c r="I290" s="5">
        <v>0</v>
      </c>
      <c r="J290" s="5">
        <v>0</v>
      </c>
      <c r="K290" s="5">
        <v>22</v>
      </c>
      <c r="L290" s="5">
        <v>0</v>
      </c>
      <c r="M290" s="5">
        <v>1</v>
      </c>
      <c r="N290" s="5">
        <v>22</v>
      </c>
      <c r="O290" s="5">
        <v>0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26</v>
      </c>
      <c r="D291" s="5" t="s">
        <v>29</v>
      </c>
      <c r="E291" s="5">
        <v>0</v>
      </c>
      <c r="F291" s="5">
        <v>0</v>
      </c>
      <c r="G291" s="5">
        <v>1</v>
      </c>
      <c r="H291" s="5">
        <v>22</v>
      </c>
      <c r="I291" s="5">
        <v>0</v>
      </c>
      <c r="J291" s="5">
        <v>0</v>
      </c>
      <c r="K291" s="5">
        <v>22</v>
      </c>
      <c r="L291" s="5">
        <v>0</v>
      </c>
      <c r="M291" s="5">
        <v>1</v>
      </c>
      <c r="N291" s="5">
        <v>22</v>
      </c>
      <c r="O291" s="5">
        <v>0</v>
      </c>
      <c r="P291" s="5">
        <v>10</v>
      </c>
      <c r="Q291" s="5">
        <v>0</v>
      </c>
      <c r="R291" s="5">
        <v>0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26</v>
      </c>
      <c r="D292" s="5" t="s">
        <v>29</v>
      </c>
      <c r="E292" s="5">
        <v>0</v>
      </c>
      <c r="F292" s="5">
        <v>0</v>
      </c>
      <c r="G292" s="5">
        <v>1</v>
      </c>
      <c r="H292" s="5">
        <v>22</v>
      </c>
      <c r="I292" s="5">
        <v>0</v>
      </c>
      <c r="J292" s="5">
        <v>0</v>
      </c>
      <c r="K292" s="5">
        <v>22</v>
      </c>
      <c r="L292" s="5">
        <v>0</v>
      </c>
      <c r="M292" s="5">
        <v>1</v>
      </c>
      <c r="N292" s="5">
        <v>22</v>
      </c>
      <c r="O292" s="5">
        <v>0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26</v>
      </c>
      <c r="D293" s="5" t="s">
        <v>29</v>
      </c>
      <c r="E293" s="5">
        <v>0</v>
      </c>
      <c r="F293" s="5">
        <v>0</v>
      </c>
      <c r="G293" s="5">
        <v>1</v>
      </c>
      <c r="H293" s="5">
        <v>22</v>
      </c>
      <c r="I293" s="5">
        <v>0</v>
      </c>
      <c r="J293" s="5">
        <v>0</v>
      </c>
      <c r="K293" s="5">
        <v>22</v>
      </c>
      <c r="L293" s="5">
        <v>0</v>
      </c>
      <c r="M293" s="5">
        <v>1</v>
      </c>
      <c r="N293" s="5">
        <v>22</v>
      </c>
      <c r="O293" s="5">
        <v>0</v>
      </c>
      <c r="P293" s="5">
        <v>10</v>
      </c>
      <c r="Q293" s="5">
        <v>0</v>
      </c>
      <c r="R293" s="5">
        <v>0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26</v>
      </c>
      <c r="D294" s="5" t="s">
        <v>29</v>
      </c>
      <c r="E294" s="5">
        <v>0</v>
      </c>
      <c r="F294" s="5">
        <v>0</v>
      </c>
      <c r="G294" s="5">
        <v>1</v>
      </c>
      <c r="H294" s="5">
        <v>22</v>
      </c>
      <c r="I294" s="5">
        <v>0</v>
      </c>
      <c r="J294" s="5">
        <v>0</v>
      </c>
      <c r="K294" s="5">
        <v>22</v>
      </c>
      <c r="L294" s="5">
        <v>0</v>
      </c>
      <c r="M294" s="5">
        <v>1</v>
      </c>
      <c r="N294" s="5">
        <v>22</v>
      </c>
      <c r="O294" s="5">
        <v>0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26</v>
      </c>
      <c r="D295" s="5" t="s">
        <v>29</v>
      </c>
      <c r="E295" s="5">
        <v>0</v>
      </c>
      <c r="F295" s="5">
        <v>0</v>
      </c>
      <c r="G295" s="5">
        <v>1</v>
      </c>
      <c r="H295" s="5">
        <v>22</v>
      </c>
      <c r="I295" s="5">
        <v>0</v>
      </c>
      <c r="J295" s="5">
        <v>0</v>
      </c>
      <c r="K295" s="5">
        <v>22</v>
      </c>
      <c r="L295" s="5">
        <v>0</v>
      </c>
      <c r="M295" s="5">
        <v>1</v>
      </c>
      <c r="N295" s="5">
        <v>22</v>
      </c>
      <c r="O295" s="5">
        <v>0</v>
      </c>
      <c r="P295" s="5">
        <v>10</v>
      </c>
      <c r="Q295" s="5">
        <v>0</v>
      </c>
      <c r="R295" s="5">
        <v>0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26</v>
      </c>
      <c r="D296" s="5" t="s">
        <v>29</v>
      </c>
      <c r="E296" s="5">
        <v>0</v>
      </c>
      <c r="F296" s="5">
        <v>0</v>
      </c>
      <c r="G296" s="5">
        <v>1</v>
      </c>
      <c r="H296" s="5">
        <v>22</v>
      </c>
      <c r="I296" s="5">
        <v>0</v>
      </c>
      <c r="J296" s="5">
        <v>0</v>
      </c>
      <c r="K296" s="5">
        <v>22</v>
      </c>
      <c r="L296" s="5">
        <v>0</v>
      </c>
      <c r="M296" s="5">
        <v>1</v>
      </c>
      <c r="N296" s="5">
        <v>22</v>
      </c>
      <c r="O296" s="5">
        <v>0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26</v>
      </c>
      <c r="D297" s="5" t="s">
        <v>29</v>
      </c>
      <c r="E297" s="5">
        <v>0</v>
      </c>
      <c r="F297" s="5">
        <v>0</v>
      </c>
      <c r="G297" s="5">
        <v>1</v>
      </c>
      <c r="H297" s="5">
        <v>22</v>
      </c>
      <c r="I297" s="5">
        <v>0</v>
      </c>
      <c r="J297" s="5">
        <v>0</v>
      </c>
      <c r="K297" s="5">
        <v>22</v>
      </c>
      <c r="L297" s="5">
        <v>0</v>
      </c>
      <c r="M297" s="5">
        <v>1</v>
      </c>
      <c r="N297" s="5">
        <v>22</v>
      </c>
      <c r="O297" s="5">
        <v>0</v>
      </c>
      <c r="P297" s="5">
        <v>10</v>
      </c>
      <c r="Q297" s="5">
        <v>0</v>
      </c>
      <c r="R297" s="5">
        <v>0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26</v>
      </c>
      <c r="D298" s="5" t="s">
        <v>29</v>
      </c>
      <c r="E298" s="5">
        <v>0</v>
      </c>
      <c r="F298" s="5">
        <v>0</v>
      </c>
      <c r="G298" s="5">
        <v>1</v>
      </c>
      <c r="H298" s="5">
        <v>22</v>
      </c>
      <c r="I298" s="5">
        <v>0</v>
      </c>
      <c r="J298" s="5">
        <v>0</v>
      </c>
      <c r="K298" s="5">
        <v>22</v>
      </c>
      <c r="L298" s="5">
        <v>0</v>
      </c>
      <c r="M298" s="5">
        <v>1</v>
      </c>
      <c r="N298" s="5">
        <v>22</v>
      </c>
      <c r="O298" s="5">
        <v>0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26</v>
      </c>
      <c r="D299" s="5" t="s">
        <v>29</v>
      </c>
      <c r="E299" s="5">
        <v>0</v>
      </c>
      <c r="F299" s="5">
        <v>0</v>
      </c>
      <c r="G299" s="5">
        <v>1</v>
      </c>
      <c r="H299" s="5">
        <v>22</v>
      </c>
      <c r="I299" s="5">
        <v>0</v>
      </c>
      <c r="J299" s="5">
        <v>0</v>
      </c>
      <c r="K299" s="5">
        <v>22</v>
      </c>
      <c r="L299" s="5">
        <v>0</v>
      </c>
      <c r="M299" s="5">
        <v>1</v>
      </c>
      <c r="N299" s="5">
        <v>22</v>
      </c>
      <c r="O299" s="5">
        <v>0</v>
      </c>
      <c r="P299" s="5">
        <v>10</v>
      </c>
      <c r="Q299" s="5">
        <v>0</v>
      </c>
      <c r="R299" s="5">
        <v>0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26</v>
      </c>
      <c r="D300" s="5" t="s">
        <v>29</v>
      </c>
      <c r="E300" s="5">
        <v>0</v>
      </c>
      <c r="F300" s="5">
        <v>0</v>
      </c>
      <c r="G300" s="5">
        <v>1</v>
      </c>
      <c r="H300" s="5">
        <v>22</v>
      </c>
      <c r="I300" s="5">
        <v>0</v>
      </c>
      <c r="J300" s="5">
        <v>0</v>
      </c>
      <c r="K300" s="5">
        <v>22</v>
      </c>
      <c r="L300" s="5">
        <v>0</v>
      </c>
      <c r="M300" s="5">
        <v>1</v>
      </c>
      <c r="N300" s="5">
        <v>22</v>
      </c>
      <c r="O300" s="5">
        <v>0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26</v>
      </c>
      <c r="D301" s="5" t="s">
        <v>29</v>
      </c>
      <c r="E301" s="5">
        <v>0</v>
      </c>
      <c r="F301" s="5">
        <v>0</v>
      </c>
      <c r="G301" s="5">
        <v>1</v>
      </c>
      <c r="H301" s="5">
        <v>22</v>
      </c>
      <c r="I301" s="5">
        <v>0</v>
      </c>
      <c r="J301" s="5">
        <v>0</v>
      </c>
      <c r="K301" s="5">
        <v>22</v>
      </c>
      <c r="L301" s="5">
        <v>0</v>
      </c>
      <c r="M301" s="5">
        <v>1</v>
      </c>
      <c r="N301" s="5">
        <v>22</v>
      </c>
      <c r="O301" s="5">
        <v>0</v>
      </c>
      <c r="P301" s="5">
        <v>10</v>
      </c>
      <c r="Q301" s="5">
        <v>0</v>
      </c>
      <c r="R301" s="5">
        <v>0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26</v>
      </c>
      <c r="D302" s="5" t="s">
        <v>29</v>
      </c>
      <c r="E302" s="5">
        <v>0</v>
      </c>
      <c r="F302" s="5">
        <v>0</v>
      </c>
      <c r="G302" s="5">
        <v>1</v>
      </c>
      <c r="H302" s="5">
        <v>22</v>
      </c>
      <c r="I302" s="5">
        <v>0</v>
      </c>
      <c r="J302" s="5">
        <v>0</v>
      </c>
      <c r="K302" s="5">
        <v>22</v>
      </c>
      <c r="L302" s="5">
        <v>0</v>
      </c>
      <c r="M302" s="5">
        <v>1</v>
      </c>
      <c r="N302" s="5">
        <v>22</v>
      </c>
      <c r="O302" s="5">
        <v>0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26</v>
      </c>
      <c r="D303" s="5" t="s">
        <v>29</v>
      </c>
      <c r="E303" s="5">
        <v>0</v>
      </c>
      <c r="F303" s="5">
        <v>0</v>
      </c>
      <c r="G303" s="5">
        <v>1</v>
      </c>
      <c r="H303" s="5">
        <v>22</v>
      </c>
      <c r="I303" s="5">
        <v>0</v>
      </c>
      <c r="J303" s="5">
        <v>0</v>
      </c>
      <c r="K303" s="5">
        <v>22</v>
      </c>
      <c r="L303" s="5">
        <v>0</v>
      </c>
      <c r="M303" s="5">
        <v>1</v>
      </c>
      <c r="N303" s="5">
        <v>22</v>
      </c>
      <c r="O303" s="5">
        <v>0</v>
      </c>
      <c r="P303" s="5">
        <v>10</v>
      </c>
      <c r="Q303" s="5">
        <v>0</v>
      </c>
      <c r="R303" s="5">
        <v>0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26</v>
      </c>
      <c r="D304" s="5" t="s">
        <v>29</v>
      </c>
      <c r="E304" s="5">
        <v>0</v>
      </c>
      <c r="F304" s="5">
        <v>0</v>
      </c>
      <c r="G304" s="5">
        <v>1</v>
      </c>
      <c r="H304" s="5">
        <v>22</v>
      </c>
      <c r="I304" s="5">
        <v>0</v>
      </c>
      <c r="J304" s="5">
        <v>0</v>
      </c>
      <c r="K304" s="5">
        <v>22</v>
      </c>
      <c r="L304" s="5">
        <v>0</v>
      </c>
      <c r="M304" s="5">
        <v>1</v>
      </c>
      <c r="N304" s="5">
        <v>22</v>
      </c>
      <c r="O304" s="5">
        <v>0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26</v>
      </c>
      <c r="D305" s="5" t="s">
        <v>29</v>
      </c>
      <c r="E305" s="5">
        <v>0</v>
      </c>
      <c r="F305" s="5">
        <v>0</v>
      </c>
      <c r="G305" s="5">
        <v>1</v>
      </c>
      <c r="H305" s="5">
        <v>22</v>
      </c>
      <c r="I305" s="5">
        <v>0</v>
      </c>
      <c r="J305" s="5">
        <v>0</v>
      </c>
      <c r="K305" s="5">
        <v>22</v>
      </c>
      <c r="L305" s="5">
        <v>0</v>
      </c>
      <c r="M305" s="5">
        <v>1</v>
      </c>
      <c r="N305" s="5">
        <v>22</v>
      </c>
      <c r="O305" s="5">
        <v>0</v>
      </c>
      <c r="P305" s="5">
        <v>10</v>
      </c>
      <c r="Q305" s="5">
        <v>0</v>
      </c>
      <c r="R305" s="5">
        <v>0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26</v>
      </c>
      <c r="D306" s="5" t="s">
        <v>29</v>
      </c>
      <c r="E306" s="5">
        <v>0</v>
      </c>
      <c r="F306" s="5">
        <v>0</v>
      </c>
      <c r="G306" s="5">
        <v>1</v>
      </c>
      <c r="H306" s="5">
        <v>22</v>
      </c>
      <c r="I306" s="5">
        <v>0</v>
      </c>
      <c r="J306" s="5">
        <v>0</v>
      </c>
      <c r="K306" s="5">
        <v>22</v>
      </c>
      <c r="L306" s="5">
        <v>0</v>
      </c>
      <c r="M306" s="5">
        <v>1</v>
      </c>
      <c r="N306" s="5">
        <v>22</v>
      </c>
      <c r="O306" s="5">
        <v>0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26</v>
      </c>
      <c r="D307" s="5" t="s">
        <v>29</v>
      </c>
      <c r="E307" s="5">
        <v>0</v>
      </c>
      <c r="F307" s="5">
        <v>0</v>
      </c>
      <c r="G307" s="5">
        <v>1</v>
      </c>
      <c r="H307" s="5">
        <v>22</v>
      </c>
      <c r="I307" s="5">
        <v>0</v>
      </c>
      <c r="J307" s="5">
        <v>0</v>
      </c>
      <c r="K307" s="5">
        <v>22</v>
      </c>
      <c r="L307" s="5">
        <v>0</v>
      </c>
      <c r="M307" s="5">
        <v>1</v>
      </c>
      <c r="N307" s="5">
        <v>22</v>
      </c>
      <c r="O307" s="5">
        <v>0</v>
      </c>
      <c r="P307" s="5">
        <v>10</v>
      </c>
      <c r="Q307" s="5">
        <v>0</v>
      </c>
      <c r="R307" s="5">
        <v>0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26</v>
      </c>
      <c r="D308" s="5" t="s">
        <v>29</v>
      </c>
      <c r="E308" s="5">
        <v>0</v>
      </c>
      <c r="F308" s="5">
        <v>0</v>
      </c>
      <c r="G308" s="5">
        <v>1</v>
      </c>
      <c r="H308" s="5">
        <v>22</v>
      </c>
      <c r="I308" s="5">
        <v>0</v>
      </c>
      <c r="J308" s="5">
        <v>0</v>
      </c>
      <c r="K308" s="5">
        <v>22</v>
      </c>
      <c r="L308" s="5">
        <v>0</v>
      </c>
      <c r="M308" s="5">
        <v>1</v>
      </c>
      <c r="N308" s="5">
        <v>22</v>
      </c>
      <c r="O308" s="5">
        <v>0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26</v>
      </c>
      <c r="D309" s="5" t="s">
        <v>29</v>
      </c>
      <c r="E309" s="5">
        <v>0</v>
      </c>
      <c r="F309" s="5">
        <v>0</v>
      </c>
      <c r="G309" s="5">
        <v>1</v>
      </c>
      <c r="H309" s="5">
        <v>22</v>
      </c>
      <c r="I309" s="5">
        <v>0</v>
      </c>
      <c r="J309" s="5">
        <v>0</v>
      </c>
      <c r="K309" s="5">
        <v>22</v>
      </c>
      <c r="L309" s="5">
        <v>0</v>
      </c>
      <c r="M309" s="5">
        <v>1</v>
      </c>
      <c r="N309" s="5">
        <v>22</v>
      </c>
      <c r="O309" s="5">
        <v>0</v>
      </c>
      <c r="P309" s="5">
        <v>10</v>
      </c>
      <c r="Q309" s="5">
        <v>0</v>
      </c>
      <c r="R309" s="5">
        <v>0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26</v>
      </c>
      <c r="D310" s="5" t="s">
        <v>29</v>
      </c>
      <c r="E310" s="5">
        <v>0</v>
      </c>
      <c r="F310" s="5">
        <v>0</v>
      </c>
      <c r="G310" s="5">
        <v>1</v>
      </c>
      <c r="H310" s="5">
        <v>22</v>
      </c>
      <c r="I310" s="5">
        <v>0</v>
      </c>
      <c r="J310" s="5">
        <v>0</v>
      </c>
      <c r="K310" s="5">
        <v>22</v>
      </c>
      <c r="L310" s="5">
        <v>0</v>
      </c>
      <c r="M310" s="5">
        <v>1</v>
      </c>
      <c r="N310" s="5">
        <v>22</v>
      </c>
      <c r="O310" s="5">
        <v>0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26</v>
      </c>
      <c r="D311" s="5" t="s">
        <v>29</v>
      </c>
      <c r="E311" s="5">
        <v>0</v>
      </c>
      <c r="F311" s="5">
        <v>0</v>
      </c>
      <c r="G311" s="5">
        <v>1</v>
      </c>
      <c r="H311" s="5">
        <v>22</v>
      </c>
      <c r="I311" s="5">
        <v>0</v>
      </c>
      <c r="J311" s="5">
        <v>0</v>
      </c>
      <c r="K311" s="5">
        <v>22</v>
      </c>
      <c r="L311" s="5">
        <v>0</v>
      </c>
      <c r="M311" s="5">
        <v>1</v>
      </c>
      <c r="N311" s="5">
        <v>22</v>
      </c>
      <c r="O311" s="5">
        <v>0</v>
      </c>
      <c r="P311" s="5">
        <v>10</v>
      </c>
      <c r="Q311" s="5">
        <v>0</v>
      </c>
      <c r="R311" s="5">
        <v>0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26</v>
      </c>
      <c r="D312" s="5" t="s">
        <v>29</v>
      </c>
      <c r="E312" s="5">
        <v>0</v>
      </c>
      <c r="F312" s="5">
        <v>0</v>
      </c>
      <c r="G312" s="5">
        <v>1</v>
      </c>
      <c r="H312" s="5">
        <v>22</v>
      </c>
      <c r="I312" s="5">
        <v>0</v>
      </c>
      <c r="J312" s="5">
        <v>0</v>
      </c>
      <c r="K312" s="5">
        <v>22</v>
      </c>
      <c r="L312" s="5">
        <v>0</v>
      </c>
      <c r="M312" s="5">
        <v>1</v>
      </c>
      <c r="N312" s="5">
        <v>22</v>
      </c>
      <c r="O312" s="5">
        <v>0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26</v>
      </c>
      <c r="D313" s="5" t="s">
        <v>29</v>
      </c>
      <c r="E313" s="5">
        <v>0</v>
      </c>
      <c r="F313" s="5">
        <v>0</v>
      </c>
      <c r="G313" s="5">
        <v>1</v>
      </c>
      <c r="H313" s="5">
        <v>22</v>
      </c>
      <c r="I313" s="5">
        <v>0</v>
      </c>
      <c r="J313" s="5">
        <v>0</v>
      </c>
      <c r="K313" s="5">
        <v>22</v>
      </c>
      <c r="L313" s="5">
        <v>0</v>
      </c>
      <c r="M313" s="5">
        <v>1</v>
      </c>
      <c r="N313" s="5">
        <v>22</v>
      </c>
      <c r="O313" s="5">
        <v>0</v>
      </c>
      <c r="P313" s="5">
        <v>10</v>
      </c>
      <c r="Q313" s="5">
        <v>0</v>
      </c>
      <c r="R313" s="5">
        <v>0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26</v>
      </c>
      <c r="D314" s="5" t="s">
        <v>29</v>
      </c>
      <c r="E314" s="5">
        <v>0</v>
      </c>
      <c r="F314" s="5">
        <v>0</v>
      </c>
      <c r="G314" s="5">
        <v>1</v>
      </c>
      <c r="H314" s="5">
        <v>22</v>
      </c>
      <c r="I314" s="5">
        <v>0</v>
      </c>
      <c r="J314" s="5">
        <v>0</v>
      </c>
      <c r="K314" s="5">
        <v>22</v>
      </c>
      <c r="L314" s="5">
        <v>0</v>
      </c>
      <c r="M314" s="5">
        <v>1</v>
      </c>
      <c r="N314" s="5">
        <v>22</v>
      </c>
      <c r="O314" s="5">
        <v>0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26</v>
      </c>
      <c r="D315" s="5" t="s">
        <v>29</v>
      </c>
      <c r="E315" s="5">
        <v>0</v>
      </c>
      <c r="F315" s="5">
        <v>0</v>
      </c>
      <c r="G315" s="5">
        <v>1</v>
      </c>
      <c r="H315" s="5">
        <v>22</v>
      </c>
      <c r="I315" s="5">
        <v>0</v>
      </c>
      <c r="J315" s="5">
        <v>0</v>
      </c>
      <c r="K315" s="5">
        <v>22</v>
      </c>
      <c r="L315" s="5">
        <v>0</v>
      </c>
      <c r="M315" s="5">
        <v>1</v>
      </c>
      <c r="N315" s="5">
        <v>22</v>
      </c>
      <c r="O315" s="5">
        <v>0</v>
      </c>
      <c r="P315" s="5">
        <v>10</v>
      </c>
      <c r="Q315" s="5">
        <v>0</v>
      </c>
      <c r="R315" s="5">
        <v>0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26</v>
      </c>
      <c r="D316" s="5" t="s">
        <v>29</v>
      </c>
      <c r="E316" s="5">
        <v>0</v>
      </c>
      <c r="F316" s="5">
        <v>0</v>
      </c>
      <c r="G316" s="5">
        <v>1</v>
      </c>
      <c r="H316" s="5">
        <v>22</v>
      </c>
      <c r="I316" s="5">
        <v>0</v>
      </c>
      <c r="J316" s="5">
        <v>0</v>
      </c>
      <c r="K316" s="5">
        <v>22</v>
      </c>
      <c r="L316" s="5">
        <v>0</v>
      </c>
      <c r="M316" s="5">
        <v>1</v>
      </c>
      <c r="N316" s="5">
        <v>22</v>
      </c>
      <c r="O316" s="5">
        <v>0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26</v>
      </c>
      <c r="D317" s="5" t="s">
        <v>29</v>
      </c>
      <c r="E317" s="5">
        <v>0</v>
      </c>
      <c r="F317" s="5">
        <v>0</v>
      </c>
      <c r="G317" s="5">
        <v>1</v>
      </c>
      <c r="H317" s="5">
        <v>22</v>
      </c>
      <c r="I317" s="5">
        <v>0</v>
      </c>
      <c r="J317" s="5">
        <v>0</v>
      </c>
      <c r="K317" s="5">
        <v>22</v>
      </c>
      <c r="L317" s="5">
        <v>0</v>
      </c>
      <c r="M317" s="5">
        <v>1</v>
      </c>
      <c r="N317" s="5">
        <v>22</v>
      </c>
      <c r="O317" s="5">
        <v>0</v>
      </c>
      <c r="P317" s="5">
        <v>10</v>
      </c>
      <c r="Q317" s="5">
        <v>0</v>
      </c>
      <c r="R317" s="5">
        <v>0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26</v>
      </c>
      <c r="D318" s="5" t="s">
        <v>29</v>
      </c>
      <c r="E318" s="5">
        <v>0</v>
      </c>
      <c r="F318" s="5">
        <v>0</v>
      </c>
      <c r="G318" s="5">
        <v>1</v>
      </c>
      <c r="H318" s="5">
        <v>22</v>
      </c>
      <c r="I318" s="5">
        <v>0</v>
      </c>
      <c r="J318" s="5">
        <v>0</v>
      </c>
      <c r="K318" s="5">
        <v>22</v>
      </c>
      <c r="L318" s="5">
        <v>0</v>
      </c>
      <c r="M318" s="5">
        <v>1</v>
      </c>
      <c r="N318" s="5">
        <v>22</v>
      </c>
      <c r="O318" s="5">
        <v>0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26</v>
      </c>
      <c r="D319" s="5" t="s">
        <v>29</v>
      </c>
      <c r="E319" s="5">
        <v>0</v>
      </c>
      <c r="F319" s="5">
        <v>0</v>
      </c>
      <c r="G319" s="5">
        <v>1</v>
      </c>
      <c r="H319" s="5">
        <v>22</v>
      </c>
      <c r="I319" s="5">
        <v>0</v>
      </c>
      <c r="J319" s="5">
        <v>0</v>
      </c>
      <c r="K319" s="5">
        <v>22</v>
      </c>
      <c r="L319" s="5">
        <v>0</v>
      </c>
      <c r="M319" s="5">
        <v>1</v>
      </c>
      <c r="N319" s="5">
        <v>22</v>
      </c>
      <c r="O319" s="5">
        <v>0</v>
      </c>
      <c r="P319" s="5">
        <v>10</v>
      </c>
      <c r="Q319" s="5">
        <v>0</v>
      </c>
      <c r="R319" s="5">
        <v>0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26</v>
      </c>
      <c r="D320" s="5" t="s">
        <v>29</v>
      </c>
      <c r="E320" s="5">
        <v>0</v>
      </c>
      <c r="F320" s="5">
        <v>0</v>
      </c>
      <c r="G320" s="5">
        <v>1</v>
      </c>
      <c r="H320" s="5">
        <v>22</v>
      </c>
      <c r="I320" s="5">
        <v>0</v>
      </c>
      <c r="J320" s="5">
        <v>0</v>
      </c>
      <c r="K320" s="5">
        <v>22</v>
      </c>
      <c r="L320" s="5">
        <v>0</v>
      </c>
      <c r="M320" s="5">
        <v>1</v>
      </c>
      <c r="N320" s="5">
        <v>22</v>
      </c>
      <c r="O320" s="5">
        <v>0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26</v>
      </c>
      <c r="D321" s="5" t="s">
        <v>29</v>
      </c>
      <c r="E321" s="5">
        <v>0</v>
      </c>
      <c r="F321" s="5">
        <v>0</v>
      </c>
      <c r="G321" s="5">
        <v>1</v>
      </c>
      <c r="H321" s="5">
        <v>22</v>
      </c>
      <c r="I321" s="5">
        <v>0</v>
      </c>
      <c r="J321" s="5">
        <v>0</v>
      </c>
      <c r="K321" s="5">
        <v>22</v>
      </c>
      <c r="L321" s="5">
        <v>0</v>
      </c>
      <c r="M321" s="5">
        <v>1</v>
      </c>
      <c r="N321" s="5">
        <v>22</v>
      </c>
      <c r="O321" s="5">
        <v>0</v>
      </c>
      <c r="P321" s="5">
        <v>10</v>
      </c>
      <c r="Q321" s="5">
        <v>0</v>
      </c>
      <c r="R321" s="5">
        <v>0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26</v>
      </c>
      <c r="D322" s="5" t="s">
        <v>29</v>
      </c>
      <c r="E322" s="5">
        <v>0</v>
      </c>
      <c r="F322" s="5">
        <v>0</v>
      </c>
      <c r="G322" s="5">
        <v>1</v>
      </c>
      <c r="H322" s="5">
        <v>22</v>
      </c>
      <c r="I322" s="5">
        <v>0</v>
      </c>
      <c r="J322" s="5">
        <v>0</v>
      </c>
      <c r="K322" s="5">
        <v>22</v>
      </c>
      <c r="L322" s="5">
        <v>0</v>
      </c>
      <c r="M322" s="5">
        <v>1</v>
      </c>
      <c r="N322" s="5">
        <v>22</v>
      </c>
      <c r="O322" s="5">
        <v>0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26</v>
      </c>
      <c r="D323" s="5" t="s">
        <v>29</v>
      </c>
      <c r="E323" s="5">
        <v>0</v>
      </c>
      <c r="F323" s="5">
        <v>0</v>
      </c>
      <c r="G323" s="5">
        <v>1</v>
      </c>
      <c r="H323" s="5">
        <v>22</v>
      </c>
      <c r="I323" s="5">
        <v>0</v>
      </c>
      <c r="J323" s="5">
        <v>0</v>
      </c>
      <c r="K323" s="5">
        <v>22</v>
      </c>
      <c r="L323" s="5">
        <v>0</v>
      </c>
      <c r="M323" s="5">
        <v>1</v>
      </c>
      <c r="N323" s="5">
        <v>22</v>
      </c>
      <c r="O323" s="5">
        <v>0</v>
      </c>
      <c r="P323" s="5">
        <v>10</v>
      </c>
      <c r="Q323" s="5">
        <v>0</v>
      </c>
      <c r="R323" s="5">
        <v>0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26</v>
      </c>
      <c r="D324" s="5" t="s">
        <v>29</v>
      </c>
      <c r="E324" s="5">
        <v>0</v>
      </c>
      <c r="F324" s="5">
        <v>0</v>
      </c>
      <c r="G324" s="5">
        <v>1</v>
      </c>
      <c r="H324" s="5">
        <v>22</v>
      </c>
      <c r="I324" s="5">
        <v>0</v>
      </c>
      <c r="J324" s="5">
        <v>0</v>
      </c>
      <c r="K324" s="5">
        <v>22</v>
      </c>
      <c r="L324" s="5">
        <v>0</v>
      </c>
      <c r="M324" s="5">
        <v>1</v>
      </c>
      <c r="N324" s="5">
        <v>22</v>
      </c>
      <c r="O324" s="5">
        <v>0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26</v>
      </c>
      <c r="D325" s="5" t="s">
        <v>29</v>
      </c>
      <c r="E325" s="5">
        <v>0</v>
      </c>
      <c r="F325" s="5">
        <v>0</v>
      </c>
      <c r="G325" s="5">
        <v>1</v>
      </c>
      <c r="H325" s="5">
        <v>22</v>
      </c>
      <c r="I325" s="5">
        <v>0</v>
      </c>
      <c r="J325" s="5">
        <v>0</v>
      </c>
      <c r="K325" s="5">
        <v>22</v>
      </c>
      <c r="L325" s="5">
        <v>0</v>
      </c>
      <c r="M325" s="5">
        <v>1</v>
      </c>
      <c r="N325" s="5">
        <v>22</v>
      </c>
      <c r="O325" s="5">
        <v>0</v>
      </c>
      <c r="P325" s="5">
        <v>10</v>
      </c>
      <c r="Q325" s="5">
        <v>0</v>
      </c>
      <c r="R325" s="5">
        <v>0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26</v>
      </c>
      <c r="D326" s="5" t="s">
        <v>26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26</v>
      </c>
      <c r="D327" s="5" t="s">
        <v>26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0</v>
      </c>
      <c r="R327" s="5">
        <v>0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26</v>
      </c>
      <c r="D328" s="5" t="s">
        <v>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26</v>
      </c>
      <c r="D329" s="5" t="s">
        <v>26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0</v>
      </c>
      <c r="R329" s="5">
        <v>0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26</v>
      </c>
      <c r="D330" s="5" t="s">
        <v>26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26</v>
      </c>
      <c r="D331" s="5" t="s">
        <v>26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0</v>
      </c>
      <c r="R331" s="5">
        <v>0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26</v>
      </c>
      <c r="D332" s="5" t="s">
        <v>26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26</v>
      </c>
      <c r="D333" s="5" t="s">
        <v>26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0</v>
      </c>
      <c r="R333" s="5">
        <v>0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26</v>
      </c>
      <c r="D334" s="5" t="s">
        <v>26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26</v>
      </c>
      <c r="D335" s="5" t="s">
        <v>26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0</v>
      </c>
      <c r="R335" s="5">
        <v>0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26</v>
      </c>
      <c r="D336" s="5" t="s">
        <v>26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26</v>
      </c>
      <c r="D337" s="5" t="s">
        <v>26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0</v>
      </c>
      <c r="R337" s="5">
        <v>0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26</v>
      </c>
      <c r="D338" s="5" t="s">
        <v>26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26</v>
      </c>
      <c r="D339" s="5" t="s">
        <v>26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0</v>
      </c>
      <c r="R339" s="5">
        <v>0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26</v>
      </c>
      <c r="D340" s="5" t="s">
        <v>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26</v>
      </c>
      <c r="D341" s="5" t="s">
        <v>26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0</v>
      </c>
      <c r="R341" s="5">
        <v>0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26</v>
      </c>
      <c r="D342" s="5" t="s">
        <v>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26</v>
      </c>
      <c r="D343" s="5" t="s">
        <v>26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0</v>
      </c>
      <c r="R343" s="5">
        <v>0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26</v>
      </c>
      <c r="D344" s="5" t="s">
        <v>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26</v>
      </c>
      <c r="D345" s="5" t="s">
        <v>26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0</v>
      </c>
      <c r="R345" s="5">
        <v>0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26</v>
      </c>
      <c r="D346" s="5" t="s">
        <v>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26</v>
      </c>
      <c r="D347" s="5" t="s">
        <v>26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0</v>
      </c>
      <c r="R347" s="5">
        <v>0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26</v>
      </c>
      <c r="D348" s="5" t="s">
        <v>26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26</v>
      </c>
      <c r="D349" s="5" t="s">
        <v>26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0</v>
      </c>
      <c r="R349" s="5">
        <v>0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26</v>
      </c>
      <c r="D350" s="5" t="s">
        <v>26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26</v>
      </c>
      <c r="D351" s="5" t="s">
        <v>26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0</v>
      </c>
      <c r="R351" s="5">
        <v>0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26</v>
      </c>
      <c r="D352" s="5" t="s">
        <v>26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26</v>
      </c>
      <c r="D353" s="5" t="s">
        <v>26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0</v>
      </c>
      <c r="R353" s="5">
        <v>0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26</v>
      </c>
      <c r="D354" s="5" t="s">
        <v>26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26</v>
      </c>
      <c r="D355" s="5" t="s">
        <v>26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0</v>
      </c>
      <c r="R355" s="5">
        <v>0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26</v>
      </c>
      <c r="D356" s="5" t="s">
        <v>26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26</v>
      </c>
      <c r="D357" s="5" t="s">
        <v>26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0</v>
      </c>
      <c r="R357" s="5">
        <v>0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26</v>
      </c>
      <c r="D358" s="5" t="s">
        <v>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26</v>
      </c>
      <c r="D359" s="5" t="s">
        <v>26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0</v>
      </c>
      <c r="R359" s="5">
        <v>0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26</v>
      </c>
      <c r="D360" s="5" t="s">
        <v>26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26</v>
      </c>
      <c r="D361" s="5" t="s">
        <v>26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0</v>
      </c>
      <c r="R361" s="5">
        <v>0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26</v>
      </c>
      <c r="D362" s="5" t="s">
        <v>26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26</v>
      </c>
      <c r="D363" s="5" t="s">
        <v>26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0</v>
      </c>
      <c r="R363" s="5">
        <v>0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26</v>
      </c>
      <c r="D364" s="5" t="s">
        <v>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26</v>
      </c>
      <c r="D365" s="5" t="s">
        <v>26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0</v>
      </c>
      <c r="R365" s="5">
        <v>0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26</v>
      </c>
      <c r="D366" s="5" t="s">
        <v>26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26</v>
      </c>
      <c r="D367" s="5" t="s">
        <v>26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0</v>
      </c>
      <c r="R367" s="5">
        <v>0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26</v>
      </c>
      <c r="D368" s="5" t="s">
        <v>26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26</v>
      </c>
      <c r="D369" s="5" t="s">
        <v>26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0</v>
      </c>
      <c r="R369" s="5">
        <v>0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26</v>
      </c>
      <c r="D370" s="5" t="s">
        <v>26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26</v>
      </c>
      <c r="D371" s="5" t="s">
        <v>26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0</v>
      </c>
      <c r="R371" s="5">
        <v>0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26</v>
      </c>
      <c r="D372" s="5" t="s">
        <v>26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26</v>
      </c>
      <c r="D373" s="5" t="s">
        <v>26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0</v>
      </c>
      <c r="R373" s="5">
        <v>0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26</v>
      </c>
      <c r="D374" s="5" t="s">
        <v>26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26</v>
      </c>
      <c r="D375" s="5" t="s">
        <v>26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0</v>
      </c>
      <c r="R375" s="5">
        <v>0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26</v>
      </c>
      <c r="D376" s="5" t="s">
        <v>26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26</v>
      </c>
      <c r="D377" s="5" t="s">
        <v>26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0</v>
      </c>
      <c r="R377" s="5">
        <v>0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26</v>
      </c>
      <c r="D378" s="5" t="s">
        <v>26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26</v>
      </c>
      <c r="D379" s="5" t="s">
        <v>26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0</v>
      </c>
      <c r="R379" s="5">
        <v>0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26</v>
      </c>
      <c r="D380" s="5" t="s">
        <v>26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26</v>
      </c>
      <c r="D381" s="5" t="s">
        <v>26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0</v>
      </c>
      <c r="R381" s="5">
        <v>0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26</v>
      </c>
      <c r="D382" s="5" t="s">
        <v>26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26</v>
      </c>
      <c r="D383" s="5" t="s">
        <v>26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0</v>
      </c>
      <c r="R383" s="5">
        <v>0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26</v>
      </c>
      <c r="D384" s="5" t="s">
        <v>26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26</v>
      </c>
      <c r="D385" s="5" t="s">
        <v>26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0</v>
      </c>
      <c r="R385" s="5">
        <v>0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26</v>
      </c>
      <c r="D386" s="5" t="s">
        <v>26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26</v>
      </c>
      <c r="D387" s="5" t="s">
        <v>26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0</v>
      </c>
      <c r="R387" s="5">
        <v>0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26</v>
      </c>
      <c r="D388" s="5" t="s">
        <v>26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26</v>
      </c>
      <c r="D389" s="5" t="s">
        <v>26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0</v>
      </c>
      <c r="R389" s="5">
        <v>0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26</v>
      </c>
      <c r="D390" s="5" t="s">
        <v>26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26</v>
      </c>
      <c r="D391" s="5" t="s">
        <v>26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0</v>
      </c>
      <c r="R391" s="5">
        <v>0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26</v>
      </c>
      <c r="D392" s="5" t="s">
        <v>26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26</v>
      </c>
      <c r="D393" s="5" t="s">
        <v>26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0</v>
      </c>
      <c r="R393" s="5">
        <v>0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26</v>
      </c>
      <c r="D394" s="5" t="s">
        <v>26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26</v>
      </c>
      <c r="D395" s="5" t="s">
        <v>26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0</v>
      </c>
      <c r="R395" s="5">
        <v>0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26</v>
      </c>
      <c r="D396" s="5" t="s">
        <v>26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26</v>
      </c>
      <c r="D397" s="5" t="s">
        <v>26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0</v>
      </c>
      <c r="R397" s="5">
        <v>0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26</v>
      </c>
      <c r="D398" s="5" t="s">
        <v>26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26</v>
      </c>
      <c r="D399" s="5" t="s">
        <v>26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0</v>
      </c>
      <c r="R399" s="5">
        <v>0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26</v>
      </c>
      <c r="D400" s="5" t="s">
        <v>26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26</v>
      </c>
      <c r="D401" s="5" t="s">
        <v>26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0</v>
      </c>
      <c r="R401" s="5">
        <v>0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26</v>
      </c>
      <c r="D402" s="5" t="s">
        <v>26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26</v>
      </c>
      <c r="D403" s="5" t="s">
        <v>26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0</v>
      </c>
      <c r="R403" s="5">
        <v>0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26</v>
      </c>
      <c r="D404" s="5" t="s">
        <v>26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26</v>
      </c>
      <c r="D405" s="5" t="s">
        <v>26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0</v>
      </c>
      <c r="R405" s="5">
        <v>0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26</v>
      </c>
      <c r="D406" s="5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26</v>
      </c>
      <c r="D407" s="5" t="s">
        <v>26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0</v>
      </c>
      <c r="R407" s="5">
        <v>0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26</v>
      </c>
      <c r="D408" s="5" t="s">
        <v>26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26</v>
      </c>
      <c r="D409" s="5" t="s">
        <v>26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0</v>
      </c>
      <c r="R409" s="5">
        <v>0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26</v>
      </c>
      <c r="D410" s="5" t="s">
        <v>26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26</v>
      </c>
      <c r="D411" s="5" t="s">
        <v>26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0</v>
      </c>
      <c r="R411" s="5">
        <v>0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26</v>
      </c>
      <c r="D412" s="5" t="s">
        <v>26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26</v>
      </c>
      <c r="D413" s="5" t="s">
        <v>26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0</v>
      </c>
      <c r="R413" s="5">
        <v>0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26</v>
      </c>
      <c r="D414" s="5" t="s">
        <v>26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26</v>
      </c>
      <c r="D415" s="5" t="s">
        <v>26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0</v>
      </c>
      <c r="R415" s="5">
        <v>0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26</v>
      </c>
      <c r="D416" s="5" t="s">
        <v>26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26</v>
      </c>
      <c r="D417" s="5" t="s">
        <v>26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0</v>
      </c>
      <c r="R417" s="5">
        <v>0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26</v>
      </c>
      <c r="D418" s="5" t="s">
        <v>26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26</v>
      </c>
      <c r="D419" s="5" t="s">
        <v>26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0</v>
      </c>
      <c r="R419" s="5">
        <v>0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26</v>
      </c>
      <c r="D420" s="5" t="s">
        <v>26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26</v>
      </c>
      <c r="D421" s="5" t="s">
        <v>26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0</v>
      </c>
      <c r="R421" s="5">
        <v>0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26</v>
      </c>
      <c r="D422" s="5" t="s">
        <v>26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26</v>
      </c>
      <c r="D423" s="5" t="s">
        <v>26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0</v>
      </c>
      <c r="R423" s="5">
        <v>0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26</v>
      </c>
      <c r="D424" s="5" t="s">
        <v>26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26</v>
      </c>
      <c r="D425" s="5" t="s">
        <v>26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0</v>
      </c>
      <c r="R425" s="5">
        <v>0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26</v>
      </c>
      <c r="D426" s="5" t="s">
        <v>26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26</v>
      </c>
      <c r="D427" s="5" t="s">
        <v>26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0</v>
      </c>
      <c r="R427" s="5">
        <v>0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26</v>
      </c>
      <c r="D428" s="5" t="s">
        <v>26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26</v>
      </c>
      <c r="D429" s="5" t="s">
        <v>26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0</v>
      </c>
      <c r="R429" s="5">
        <v>0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26</v>
      </c>
      <c r="D430" s="5" t="s">
        <v>26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26</v>
      </c>
      <c r="D431" s="5" t="s">
        <v>26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0</v>
      </c>
      <c r="R431" s="5">
        <v>0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26</v>
      </c>
      <c r="D432" s="5" t="s">
        <v>26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26</v>
      </c>
      <c r="D433" s="5" t="s">
        <v>26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0</v>
      </c>
      <c r="R433" s="5">
        <v>0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26</v>
      </c>
      <c r="D434" s="5" t="s">
        <v>26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26</v>
      </c>
      <c r="D435" s="5" t="s">
        <v>26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0</v>
      </c>
      <c r="R435" s="5">
        <v>0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26</v>
      </c>
      <c r="D436" s="5" t="s">
        <v>26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26</v>
      </c>
      <c r="D437" s="5" t="s">
        <v>26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0</v>
      </c>
      <c r="R437" s="5">
        <v>0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26</v>
      </c>
      <c r="D438" s="5" t="s">
        <v>26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26</v>
      </c>
      <c r="D439" s="5" t="s">
        <v>26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0</v>
      </c>
      <c r="R439" s="5">
        <v>0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26</v>
      </c>
      <c r="D440" s="5" t="s">
        <v>26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26</v>
      </c>
      <c r="D441" s="5" t="s">
        <v>26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0</v>
      </c>
      <c r="R441" s="5">
        <v>0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26</v>
      </c>
      <c r="D442" s="5" t="s">
        <v>26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26</v>
      </c>
      <c r="D443" s="5" t="s">
        <v>26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0</v>
      </c>
      <c r="R443" s="5">
        <v>0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26</v>
      </c>
      <c r="D444" s="5" t="s">
        <v>26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26</v>
      </c>
      <c r="D445" s="5" t="s">
        <v>26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0</v>
      </c>
      <c r="R445" s="5">
        <v>0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26</v>
      </c>
      <c r="D446" s="5" t="s">
        <v>26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26</v>
      </c>
      <c r="D447" s="5" t="s">
        <v>26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0</v>
      </c>
      <c r="R447" s="5">
        <v>0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26</v>
      </c>
      <c r="D448" s="5" t="s">
        <v>26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26</v>
      </c>
      <c r="D449" s="5" t="s">
        <v>26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0</v>
      </c>
      <c r="R449" s="5">
        <v>0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26</v>
      </c>
      <c r="D450" s="5" t="s">
        <v>26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26</v>
      </c>
      <c r="D451" s="5" t="s">
        <v>26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0</v>
      </c>
      <c r="R451" s="5">
        <v>0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26</v>
      </c>
      <c r="D452" s="5" t="s">
        <v>26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26</v>
      </c>
      <c r="D453" s="5" t="s">
        <v>26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0</v>
      </c>
      <c r="R453" s="5">
        <v>0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26</v>
      </c>
      <c r="D454" s="5" t="s">
        <v>26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26</v>
      </c>
      <c r="D455" s="5" t="s">
        <v>26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0</v>
      </c>
      <c r="R455" s="5">
        <v>0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26</v>
      </c>
      <c r="D456" s="5" t="s">
        <v>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26</v>
      </c>
      <c r="D457" s="5" t="s">
        <v>26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0</v>
      </c>
      <c r="R457" s="5">
        <v>0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26</v>
      </c>
      <c r="D458" s="5" t="s">
        <v>26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26</v>
      </c>
      <c r="D459" s="5" t="s">
        <v>26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0</v>
      </c>
      <c r="R459" s="5">
        <v>0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26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26</v>
      </c>
      <c r="D461" s="5" t="s">
        <v>26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0</v>
      </c>
      <c r="R461" s="5">
        <v>0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26</v>
      </c>
      <c r="D462" s="5" t="s">
        <v>26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26</v>
      </c>
      <c r="D463" s="5" t="s">
        <v>26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0</v>
      </c>
      <c r="R463" s="5">
        <v>0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26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26</v>
      </c>
      <c r="D465" s="5" t="s">
        <v>26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0</v>
      </c>
      <c r="R465" s="5">
        <v>0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26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26</v>
      </c>
      <c r="D467" s="5" t="s">
        <v>26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0</v>
      </c>
      <c r="R467" s="5">
        <v>0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26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26</v>
      </c>
      <c r="D469" s="5" t="s">
        <v>26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0</v>
      </c>
      <c r="R469" s="5">
        <v>0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26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26</v>
      </c>
      <c r="D471" s="5" t="s">
        <v>26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0</v>
      </c>
      <c r="R471" s="5">
        <v>0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26</v>
      </c>
      <c r="D472" s="5" t="s">
        <v>26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26</v>
      </c>
      <c r="D473" s="5" t="s">
        <v>26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0</v>
      </c>
      <c r="R473" s="5">
        <v>0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26</v>
      </c>
      <c r="D474" s="5" t="s">
        <v>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26</v>
      </c>
      <c r="D475" s="5" t="s">
        <v>26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0</v>
      </c>
      <c r="R475" s="5">
        <v>0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26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26</v>
      </c>
      <c r="D477" s="5" t="s">
        <v>26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0</v>
      </c>
      <c r="R477" s="5">
        <v>0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26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26</v>
      </c>
      <c r="D479" s="5" t="s">
        <v>26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0</v>
      </c>
      <c r="R479" s="5">
        <v>0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26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26</v>
      </c>
      <c r="D481" s="5" t="s">
        <v>26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0</v>
      </c>
      <c r="R481" s="5">
        <v>0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26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26</v>
      </c>
      <c r="D483" s="5" t="s">
        <v>26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0</v>
      </c>
      <c r="R483" s="5">
        <v>0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26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26</v>
      </c>
      <c r="D485" s="5" t="s">
        <v>26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0</v>
      </c>
      <c r="R485" s="5">
        <v>0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26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26</v>
      </c>
      <c r="D487" s="5" t="s">
        <v>26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0</v>
      </c>
      <c r="R487" s="5">
        <v>0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26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26</v>
      </c>
      <c r="D489" s="5" t="s">
        <v>26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0</v>
      </c>
      <c r="R489" s="5">
        <v>0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26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26</v>
      </c>
      <c r="D491" s="5" t="s">
        <v>26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0</v>
      </c>
      <c r="R491" s="5">
        <v>0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26</v>
      </c>
      <c r="D492" s="5" t="s">
        <v>26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26</v>
      </c>
      <c r="D493" s="5" t="s">
        <v>26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10</v>
      </c>
      <c r="Q493" s="5">
        <v>0</v>
      </c>
      <c r="R493" s="5">
        <v>0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26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26</v>
      </c>
      <c r="D495" s="5" t="s">
        <v>26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10</v>
      </c>
      <c r="Q495" s="5">
        <v>0</v>
      </c>
      <c r="R495" s="5">
        <v>0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26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26</v>
      </c>
      <c r="D497" s="5" t="s">
        <v>26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10</v>
      </c>
      <c r="Q497" s="5">
        <v>0</v>
      </c>
      <c r="R497" s="5">
        <v>0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26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26</v>
      </c>
      <c r="D499" s="5" t="s">
        <v>26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</v>
      </c>
      <c r="Q499" s="5">
        <v>0</v>
      </c>
      <c r="R499" s="5">
        <v>0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26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26</v>
      </c>
      <c r="D501" s="5" t="s">
        <v>26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10</v>
      </c>
      <c r="Q501" s="5">
        <v>0</v>
      </c>
      <c r="R501" s="5">
        <v>0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26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26</v>
      </c>
      <c r="D503" s="5" t="s">
        <v>26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10</v>
      </c>
      <c r="Q503" s="5">
        <v>0</v>
      </c>
      <c r="R503" s="5">
        <v>0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26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26</v>
      </c>
      <c r="D505" s="5" t="s">
        <v>26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10</v>
      </c>
      <c r="Q505" s="5">
        <v>0</v>
      </c>
      <c r="R505" s="5">
        <v>0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26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26</v>
      </c>
      <c r="D507" s="5" t="s">
        <v>26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10</v>
      </c>
      <c r="Q507" s="5">
        <v>0</v>
      </c>
      <c r="R507" s="5">
        <v>0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26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26</v>
      </c>
      <c r="D509" s="5" t="s">
        <v>26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</v>
      </c>
      <c r="Q509" s="5">
        <v>0</v>
      </c>
      <c r="R509" s="5">
        <v>0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26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26</v>
      </c>
      <c r="D511" s="5" t="s">
        <v>26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10</v>
      </c>
      <c r="Q511" s="5">
        <v>0</v>
      </c>
      <c r="R511" s="5">
        <v>0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26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26</v>
      </c>
      <c r="D513" s="5" t="s">
        <v>26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10</v>
      </c>
      <c r="Q513" s="5">
        <v>0</v>
      </c>
      <c r="R513" s="5">
        <v>0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26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26</v>
      </c>
      <c r="D515" s="5" t="s">
        <v>26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10</v>
      </c>
      <c r="Q515" s="5">
        <v>0</v>
      </c>
      <c r="R515" s="5">
        <v>0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26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26</v>
      </c>
      <c r="D517" s="5" t="s">
        <v>26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10</v>
      </c>
      <c r="Q517" s="5">
        <v>0</v>
      </c>
      <c r="R517" s="5">
        <v>0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26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26</v>
      </c>
      <c r="D519" s="5" t="s">
        <v>26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10</v>
      </c>
      <c r="Q519" s="5">
        <v>0</v>
      </c>
      <c r="R519" s="5">
        <v>0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26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26</v>
      </c>
      <c r="D521" s="5" t="s">
        <v>26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10</v>
      </c>
      <c r="Q521" s="5">
        <v>0</v>
      </c>
      <c r="R521" s="5">
        <v>0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26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26</v>
      </c>
      <c r="D523" s="5" t="s">
        <v>26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0</v>
      </c>
      <c r="R523" s="5">
        <v>0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26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26</v>
      </c>
      <c r="D525" s="5" t="s">
        <v>26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10</v>
      </c>
      <c r="Q525" s="5">
        <v>0</v>
      </c>
      <c r="R525" s="5">
        <v>0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26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26</v>
      </c>
      <c r="D527" s="5" t="s">
        <v>26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10</v>
      </c>
      <c r="Q527" s="5">
        <v>0</v>
      </c>
      <c r="R527" s="5">
        <v>0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26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26</v>
      </c>
      <c r="D529" s="5" t="s">
        <v>26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10</v>
      </c>
      <c r="Q529" s="5">
        <v>0</v>
      </c>
      <c r="R529" s="5">
        <v>0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26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26</v>
      </c>
      <c r="D531" s="5" t="s">
        <v>26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10</v>
      </c>
      <c r="Q531" s="5">
        <v>0</v>
      </c>
      <c r="R531" s="5">
        <v>0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26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26</v>
      </c>
      <c r="D533" s="5" t="s">
        <v>26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10</v>
      </c>
      <c r="Q533" s="5">
        <v>0</v>
      </c>
      <c r="R533" s="5">
        <v>0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26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26</v>
      </c>
      <c r="D535" s="5" t="s">
        <v>26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10</v>
      </c>
      <c r="Q535" s="5">
        <v>0</v>
      </c>
      <c r="R535" s="5">
        <v>0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26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26</v>
      </c>
      <c r="D537" s="5" t="s">
        <v>26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10</v>
      </c>
      <c r="Q537" s="5">
        <v>0</v>
      </c>
      <c r="R537" s="5">
        <v>0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26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26</v>
      </c>
      <c r="D539" s="5" t="s">
        <v>26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0</v>
      </c>
      <c r="R539" s="5">
        <v>0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26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26</v>
      </c>
      <c r="D541" s="5" t="s">
        <v>26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10</v>
      </c>
      <c r="Q541" s="5">
        <v>0</v>
      </c>
      <c r="R541" s="5">
        <v>0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26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26</v>
      </c>
      <c r="D543" s="5" t="s">
        <v>26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10</v>
      </c>
      <c r="Q543" s="5">
        <v>0</v>
      </c>
      <c r="R543" s="5">
        <v>0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26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26</v>
      </c>
      <c r="D545" s="5" t="s">
        <v>26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10</v>
      </c>
      <c r="Q545" s="5">
        <v>0</v>
      </c>
      <c r="R545" s="5">
        <v>0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26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26</v>
      </c>
      <c r="D547" s="5" t="s">
        <v>26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10</v>
      </c>
      <c r="Q547" s="5">
        <v>0</v>
      </c>
      <c r="R547" s="5">
        <v>0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26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26</v>
      </c>
      <c r="D549" s="5" t="s">
        <v>26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10</v>
      </c>
      <c r="Q549" s="5">
        <v>0</v>
      </c>
      <c r="R549" s="5">
        <v>0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26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26</v>
      </c>
      <c r="D551" s="5" t="s">
        <v>26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10</v>
      </c>
      <c r="Q551" s="5">
        <v>0</v>
      </c>
      <c r="R551" s="5">
        <v>0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26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26</v>
      </c>
      <c r="D553" s="5" t="s">
        <v>26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10</v>
      </c>
      <c r="Q553" s="5">
        <v>0</v>
      </c>
      <c r="R553" s="5">
        <v>0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26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26</v>
      </c>
      <c r="D555" s="5" t="s">
        <v>26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10</v>
      </c>
      <c r="Q555" s="5">
        <v>0</v>
      </c>
      <c r="R555" s="5">
        <v>0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26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26</v>
      </c>
      <c r="D557" s="5" t="s">
        <v>26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10</v>
      </c>
      <c r="Q557" s="5">
        <v>0</v>
      </c>
      <c r="R557" s="5">
        <v>0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26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26</v>
      </c>
      <c r="D559" s="5" t="s">
        <v>26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10</v>
      </c>
      <c r="Q559" s="5">
        <v>0</v>
      </c>
      <c r="R559" s="5">
        <v>0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26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26</v>
      </c>
      <c r="D561" s="5" t="s">
        <v>26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10</v>
      </c>
      <c r="Q561" s="5">
        <v>0</v>
      </c>
      <c r="R561" s="5">
        <v>0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26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26</v>
      </c>
      <c r="D563" s="5" t="s">
        <v>26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10</v>
      </c>
      <c r="Q563" s="5">
        <v>0</v>
      </c>
      <c r="R563" s="5">
        <v>0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26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26</v>
      </c>
      <c r="D565" s="5" t="s">
        <v>26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10</v>
      </c>
      <c r="Q565" s="5">
        <v>0</v>
      </c>
      <c r="R565" s="5">
        <v>0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26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26</v>
      </c>
      <c r="D567" s="5" t="s">
        <v>26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10</v>
      </c>
      <c r="Q567" s="5">
        <v>0</v>
      </c>
      <c r="R567" s="5">
        <v>0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26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26</v>
      </c>
      <c r="D569" s="5" t="s">
        <v>26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10</v>
      </c>
      <c r="Q569" s="5">
        <v>0</v>
      </c>
      <c r="R569" s="5">
        <v>0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26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26</v>
      </c>
      <c r="D571" s="5" t="s">
        <v>26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10</v>
      </c>
      <c r="Q571" s="5">
        <v>0</v>
      </c>
      <c r="R571" s="5">
        <v>0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26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26</v>
      </c>
      <c r="D573" s="5" t="s">
        <v>26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10</v>
      </c>
      <c r="Q573" s="5">
        <v>0</v>
      </c>
      <c r="R573" s="5">
        <v>0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26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26</v>
      </c>
      <c r="D575" s="5" t="s">
        <v>26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10</v>
      </c>
      <c r="Q575" s="5">
        <v>0</v>
      </c>
      <c r="R575" s="5">
        <v>0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26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26</v>
      </c>
      <c r="D577" s="5" t="s">
        <v>26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10</v>
      </c>
      <c r="Q577" s="5">
        <v>0</v>
      </c>
      <c r="R577" s="5">
        <v>0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26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26</v>
      </c>
      <c r="D579" s="5" t="s">
        <v>26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10</v>
      </c>
      <c r="Q579" s="5">
        <v>0</v>
      </c>
      <c r="R579" s="5">
        <v>0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26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26</v>
      </c>
      <c r="D581" s="5" t="s">
        <v>26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10</v>
      </c>
      <c r="Q581" s="5">
        <v>0</v>
      </c>
      <c r="R581" s="5">
        <v>0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26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26</v>
      </c>
      <c r="D583" s="5" t="s">
        <v>26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10</v>
      </c>
      <c r="Q583" s="5">
        <v>0</v>
      </c>
      <c r="R583" s="5">
        <v>0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26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26</v>
      </c>
      <c r="D585" s="5" t="s">
        <v>26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0</v>
      </c>
      <c r="R585" s="5">
        <v>0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26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26</v>
      </c>
      <c r="D587" s="5" t="s">
        <v>26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0</v>
      </c>
      <c r="R587" s="5">
        <v>0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26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26</v>
      </c>
      <c r="D589" s="5" t="s">
        <v>26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10</v>
      </c>
      <c r="Q589" s="5">
        <v>0</v>
      </c>
      <c r="R589" s="5">
        <v>0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26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26</v>
      </c>
      <c r="D591" s="5" t="s">
        <v>26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10</v>
      </c>
      <c r="Q591" s="5">
        <v>0</v>
      </c>
      <c r="R591" s="5">
        <v>0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26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26</v>
      </c>
      <c r="D593" s="5" t="s">
        <v>26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10</v>
      </c>
      <c r="Q593" s="5">
        <v>0</v>
      </c>
      <c r="R593" s="5">
        <v>0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26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26</v>
      </c>
      <c r="D595" s="5" t="s">
        <v>26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10</v>
      </c>
      <c r="Q595" s="5">
        <v>0</v>
      </c>
      <c r="R595" s="5">
        <v>0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26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26</v>
      </c>
      <c r="D597" s="5" t="s">
        <v>26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10</v>
      </c>
      <c r="Q597" s="5">
        <v>0</v>
      </c>
      <c r="R597" s="5">
        <v>0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26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26</v>
      </c>
      <c r="D599" s="5" t="s">
        <v>26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10</v>
      </c>
      <c r="Q599" s="5">
        <v>0</v>
      </c>
      <c r="R599" s="5">
        <v>0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26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26</v>
      </c>
      <c r="D601" s="5" t="s">
        <v>26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10</v>
      </c>
      <c r="Q601" s="5">
        <v>0</v>
      </c>
      <c r="R601" s="5">
        <v>0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26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26</v>
      </c>
      <c r="D603" s="5" t="s">
        <v>26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10</v>
      </c>
      <c r="Q603" s="5">
        <v>0</v>
      </c>
      <c r="R603" s="5">
        <v>0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26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26</v>
      </c>
      <c r="D605" s="5" t="s">
        <v>26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10</v>
      </c>
      <c r="Q605" s="5">
        <v>0</v>
      </c>
      <c r="R605" s="5">
        <v>0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26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26</v>
      </c>
      <c r="D607" s="5" t="s">
        <v>26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</v>
      </c>
      <c r="Q607" s="5">
        <v>0</v>
      </c>
      <c r="R607" s="5">
        <v>0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26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26</v>
      </c>
      <c r="D609" s="5" t="s">
        <v>26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10</v>
      </c>
      <c r="Q609" s="5">
        <v>0</v>
      </c>
      <c r="R609" s="5">
        <v>0</v>
      </c>
      <c r="S609" s="5" t="s">
        <v>26</v>
      </c>
      <c r="T609" s="5"/>
    </row>
    <row r="610" spans="1:20" x14ac:dyDescent="0.25">
      <c r="A610" s="5">
        <f>603</f>
      </c>
      <c r="B610" s="5" t="s">
        <v>629</v>
      </c>
      <c r="C610" s="5" t="s">
        <v>26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5">
        <f>604</f>
      </c>
      <c r="B611" s="5" t="s">
        <v>630</v>
      </c>
      <c r="C611" s="5" t="s">
        <v>26</v>
      </c>
      <c r="D611" s="5" t="s">
        <v>26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10</v>
      </c>
      <c r="Q611" s="5">
        <v>0</v>
      </c>
      <c r="R611" s="5">
        <v>0</v>
      </c>
      <c r="S611" s="5" t="s">
        <v>26</v>
      </c>
      <c r="T611" s="5"/>
    </row>
    <row r="612" spans="1:20" x14ac:dyDescent="0.25">
      <c r="A612" s="5">
        <f>605</f>
      </c>
      <c r="B612" s="5" t="s">
        <v>631</v>
      </c>
      <c r="C612" s="5" t="s">
        <v>26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5">
        <f>606</f>
      </c>
      <c r="B613" s="5" t="s">
        <v>632</v>
      </c>
      <c r="C613" s="5" t="s">
        <v>26</v>
      </c>
      <c r="D613" s="5" t="s">
        <v>26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10</v>
      </c>
      <c r="Q613" s="5">
        <v>0</v>
      </c>
      <c r="R613" s="5">
        <v>0</v>
      </c>
      <c r="S613" s="5" t="s">
        <v>26</v>
      </c>
      <c r="T613" s="5"/>
    </row>
    <row r="614" spans="1:20" x14ac:dyDescent="0.25">
      <c r="A614" s="5">
        <f>607</f>
      </c>
      <c r="B614" s="5" t="s">
        <v>633</v>
      </c>
      <c r="C614" s="5" t="s">
        <v>26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5">
        <f>608</f>
      </c>
      <c r="B615" s="5" t="s">
        <v>634</v>
      </c>
      <c r="C615" s="5" t="s">
        <v>26</v>
      </c>
      <c r="D615" s="5" t="s">
        <v>26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10</v>
      </c>
      <c r="Q615" s="5">
        <v>0</v>
      </c>
      <c r="R615" s="5">
        <v>0</v>
      </c>
      <c r="S615" s="5" t="s">
        <v>26</v>
      </c>
      <c r="T615" s="5"/>
    </row>
    <row r="616" spans="1:20" x14ac:dyDescent="0.25">
      <c r="A616" s="5">
        <f>609</f>
      </c>
      <c r="B616" s="5" t="s">
        <v>635</v>
      </c>
      <c r="C616" s="5" t="s">
        <v>26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5">
        <f>610</f>
      </c>
      <c r="B617" s="5" t="s">
        <v>636</v>
      </c>
      <c r="C617" s="5" t="s">
        <v>26</v>
      </c>
      <c r="D617" s="5" t="s">
        <v>26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10</v>
      </c>
      <c r="Q617" s="5">
        <v>0</v>
      </c>
      <c r="R617" s="5">
        <v>0</v>
      </c>
      <c r="S617" s="5" t="s">
        <v>26</v>
      </c>
      <c r="T617" s="5"/>
    </row>
    <row r="618" spans="1:20" x14ac:dyDescent="0.25">
      <c r="A618" s="5">
        <f>611</f>
      </c>
      <c r="B618" s="5" t="s">
        <v>637</v>
      </c>
      <c r="C618" s="5" t="s">
        <v>26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5">
        <f>612</f>
      </c>
      <c r="B619" s="5" t="s">
        <v>638</v>
      </c>
      <c r="C619" s="5" t="s">
        <v>26</v>
      </c>
      <c r="D619" s="5" t="s">
        <v>26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10</v>
      </c>
      <c r="Q619" s="5">
        <v>0</v>
      </c>
      <c r="R619" s="5">
        <v>0</v>
      </c>
      <c r="S619" s="5" t="s">
        <v>26</v>
      </c>
      <c r="T619" s="5"/>
    </row>
    <row r="620" spans="1:20" x14ac:dyDescent="0.25">
      <c r="A620" s="5">
        <f>613</f>
      </c>
      <c r="B620" s="5" t="s">
        <v>639</v>
      </c>
      <c r="C620" s="5" t="s">
        <v>26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5">
        <f>614</f>
      </c>
      <c r="B621" s="5" t="s">
        <v>640</v>
      </c>
      <c r="C621" s="5" t="s">
        <v>26</v>
      </c>
      <c r="D621" s="5" t="s">
        <v>26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10</v>
      </c>
      <c r="Q621" s="5">
        <v>0</v>
      </c>
      <c r="R621" s="5">
        <v>0</v>
      </c>
      <c r="S621" s="5" t="s">
        <v>26</v>
      </c>
      <c r="T621" s="5"/>
    </row>
    <row r="622" spans="1:20" x14ac:dyDescent="0.25">
      <c r="A622" s="5">
        <f>615</f>
      </c>
      <c r="B622" s="5" t="s">
        <v>641</v>
      </c>
      <c r="C622" s="5" t="s">
        <v>26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5">
        <f>616</f>
      </c>
      <c r="B623" s="5" t="s">
        <v>642</v>
      </c>
      <c r="C623" s="5" t="s">
        <v>26</v>
      </c>
      <c r="D623" s="5" t="s">
        <v>26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10</v>
      </c>
      <c r="Q623" s="5">
        <v>0</v>
      </c>
      <c r="R623" s="5">
        <v>0</v>
      </c>
      <c r="S623" s="5" t="s">
        <v>26</v>
      </c>
      <c r="T623" s="5"/>
    </row>
    <row r="624" spans="1:20" x14ac:dyDescent="0.25">
      <c r="A624" s="5">
        <f>617</f>
      </c>
      <c r="B624" s="5" t="s">
        <v>643</v>
      </c>
      <c r="C624" s="5" t="s">
        <v>26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5">
        <f>618</f>
      </c>
      <c r="B625" s="5" t="s">
        <v>644</v>
      </c>
      <c r="C625" s="5" t="s">
        <v>26</v>
      </c>
      <c r="D625" s="5" t="s">
        <v>26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10</v>
      </c>
      <c r="Q625" s="5">
        <v>0</v>
      </c>
      <c r="R625" s="5">
        <v>0</v>
      </c>
      <c r="S625" s="5" t="s">
        <v>26</v>
      </c>
      <c r="T625" s="5"/>
    </row>
    <row r="626" spans="1:20" x14ac:dyDescent="0.25">
      <c r="A626" s="5">
        <f>619</f>
      </c>
      <c r="B626" s="5" t="s">
        <v>645</v>
      </c>
      <c r="C626" s="5" t="s">
        <v>26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5">
        <f>620</f>
      </c>
      <c r="B627" s="5" t="s">
        <v>646</v>
      </c>
      <c r="C627" s="5" t="s">
        <v>26</v>
      </c>
      <c r="D627" s="5" t="s">
        <v>26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10</v>
      </c>
      <c r="Q627" s="5">
        <v>0</v>
      </c>
      <c r="R627" s="5">
        <v>0</v>
      </c>
      <c r="S627" s="5" t="s">
        <v>26</v>
      </c>
      <c r="T627" s="5"/>
    </row>
    <row r="628" spans="1:20" x14ac:dyDescent="0.25">
      <c r="A628" s="5">
        <f>621</f>
      </c>
      <c r="B628" s="5" t="s">
        <v>647</v>
      </c>
      <c r="C628" s="5" t="s">
        <v>26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5">
        <f>622</f>
      </c>
      <c r="B629" s="5" t="s">
        <v>648</v>
      </c>
      <c r="C629" s="5" t="s">
        <v>26</v>
      </c>
      <c r="D629" s="5" t="s">
        <v>26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10</v>
      </c>
      <c r="Q629" s="5">
        <v>0</v>
      </c>
      <c r="R629" s="5">
        <v>0</v>
      </c>
      <c r="S629" s="5" t="s">
        <v>26</v>
      </c>
      <c r="T629" s="5"/>
    </row>
    <row r="630" spans="1:20" x14ac:dyDescent="0.25">
      <c r="A630" s="5">
        <f>623</f>
      </c>
      <c r="B630" s="5" t="s">
        <v>649</v>
      </c>
      <c r="C630" s="5" t="s">
        <v>26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5">
        <f>624</f>
      </c>
      <c r="B631" s="5" t="s">
        <v>650</v>
      </c>
      <c r="C631" s="5" t="s">
        <v>26</v>
      </c>
      <c r="D631" s="5" t="s">
        <v>26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10</v>
      </c>
      <c r="Q631" s="5">
        <v>0</v>
      </c>
      <c r="R631" s="5">
        <v>0</v>
      </c>
      <c r="S631" s="5" t="s">
        <v>26</v>
      </c>
      <c r="T631" s="5"/>
    </row>
    <row r="632" spans="1:20" x14ac:dyDescent="0.25">
      <c r="A632" s="5">
        <f>625</f>
      </c>
      <c r="B632" s="5" t="s">
        <v>651</v>
      </c>
      <c r="C632" s="5" t="s">
        <v>26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5">
        <f>626</f>
      </c>
      <c r="B633" s="5" t="s">
        <v>652</v>
      </c>
      <c r="C633" s="5" t="s">
        <v>26</v>
      </c>
      <c r="D633" s="5" t="s">
        <v>26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10</v>
      </c>
      <c r="Q633" s="5">
        <v>0</v>
      </c>
      <c r="R633" s="5">
        <v>0</v>
      </c>
      <c r="S633" s="5" t="s">
        <v>26</v>
      </c>
      <c r="T633" s="5"/>
    </row>
    <row r="634" spans="1:20" x14ac:dyDescent="0.25">
      <c r="A634" s="5">
        <f>627</f>
      </c>
      <c r="B634" s="5" t="s">
        <v>653</v>
      </c>
      <c r="C634" s="5" t="s">
        <v>26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5">
        <f>628</f>
      </c>
      <c r="B635" s="5" t="s">
        <v>654</v>
      </c>
      <c r="C635" s="5" t="s">
        <v>26</v>
      </c>
      <c r="D635" s="5" t="s">
        <v>26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10</v>
      </c>
      <c r="Q635" s="5">
        <v>0</v>
      </c>
      <c r="R635" s="5">
        <v>0</v>
      </c>
      <c r="S635" s="5" t="s">
        <v>26</v>
      </c>
      <c r="T635" s="5"/>
    </row>
    <row r="636" spans="1:20" x14ac:dyDescent="0.25">
      <c r="A636" s="5">
        <f>629</f>
      </c>
      <c r="B636" s="5" t="s">
        <v>655</v>
      </c>
      <c r="C636" s="5" t="s">
        <v>26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5">
        <f>630</f>
      </c>
      <c r="B637" s="5" t="s">
        <v>656</v>
      </c>
      <c r="C637" s="5" t="s">
        <v>26</v>
      </c>
      <c r="D637" s="5" t="s">
        <v>26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10</v>
      </c>
      <c r="Q637" s="5">
        <v>0</v>
      </c>
      <c r="R637" s="5">
        <v>0</v>
      </c>
      <c r="S637" s="5" t="s">
        <v>26</v>
      </c>
      <c r="T637" s="5"/>
    </row>
    <row r="638" spans="1:20" x14ac:dyDescent="0.25">
      <c r="A638" s="5">
        <f>631</f>
      </c>
      <c r="B638" s="5" t="s">
        <v>657</v>
      </c>
      <c r="C638" s="5" t="s">
        <v>26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5">
        <f>632</f>
      </c>
      <c r="B639" s="5" t="s">
        <v>658</v>
      </c>
      <c r="C639" s="5" t="s">
        <v>26</v>
      </c>
      <c r="D639" s="5" t="s">
        <v>26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10</v>
      </c>
      <c r="Q639" s="5">
        <v>0</v>
      </c>
      <c r="R639" s="5">
        <v>0</v>
      </c>
      <c r="S639" s="5" t="s">
        <v>26</v>
      </c>
      <c r="T639" s="5"/>
    </row>
    <row r="640" spans="1:20" x14ac:dyDescent="0.25">
      <c r="A640" s="5">
        <f>633</f>
      </c>
      <c r="B640" s="5" t="s">
        <v>659</v>
      </c>
      <c r="C640" s="5" t="s">
        <v>26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5">
        <f>634</f>
      </c>
      <c r="B641" s="5" t="s">
        <v>660</v>
      </c>
      <c r="C641" s="5" t="s">
        <v>26</v>
      </c>
      <c r="D641" s="5" t="s">
        <v>26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10</v>
      </c>
      <c r="Q641" s="5">
        <v>0</v>
      </c>
      <c r="R641" s="5">
        <v>0</v>
      </c>
      <c r="S641" s="5" t="s">
        <v>26</v>
      </c>
      <c r="T641" s="5"/>
    </row>
    <row r="642" spans="1:20" x14ac:dyDescent="0.25">
      <c r="A642" s="5">
        <f>635</f>
      </c>
      <c r="B642" s="5" t="s">
        <v>661</v>
      </c>
      <c r="C642" s="5" t="s">
        <v>26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5">
        <f>636</f>
      </c>
      <c r="B643" s="5" t="s">
        <v>662</v>
      </c>
      <c r="C643" s="5" t="s">
        <v>26</v>
      </c>
      <c r="D643" s="5" t="s">
        <v>26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10</v>
      </c>
      <c r="Q643" s="5">
        <v>0</v>
      </c>
      <c r="R643" s="5">
        <v>0</v>
      </c>
      <c r="S643" s="5" t="s">
        <v>26</v>
      </c>
      <c r="T643" s="5"/>
    </row>
    <row r="644" spans="1:20" x14ac:dyDescent="0.25">
      <c r="A644" s="5">
        <f>637</f>
      </c>
      <c r="B644" s="5" t="s">
        <v>663</v>
      </c>
      <c r="C644" s="5" t="s">
        <v>26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5">
        <f>638</f>
      </c>
      <c r="B645" s="5" t="s">
        <v>664</v>
      </c>
      <c r="C645" s="5" t="s">
        <v>26</v>
      </c>
      <c r="D645" s="5" t="s">
        <v>26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10</v>
      </c>
      <c r="Q645" s="5">
        <v>0</v>
      </c>
      <c r="R645" s="5">
        <v>0</v>
      </c>
      <c r="S645" s="5" t="s">
        <v>26</v>
      </c>
      <c r="T645" s="5"/>
    </row>
    <row r="646" spans="1:20" x14ac:dyDescent="0.25">
      <c r="A646" s="5">
        <f>639</f>
      </c>
      <c r="B646" s="5" t="s">
        <v>665</v>
      </c>
      <c r="C646" s="5" t="s">
        <v>26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5">
        <f>640</f>
      </c>
      <c r="B647" s="5" t="s">
        <v>666</v>
      </c>
      <c r="C647" s="5" t="s">
        <v>26</v>
      </c>
      <c r="D647" s="5" t="s">
        <v>26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10</v>
      </c>
      <c r="Q647" s="5">
        <v>0</v>
      </c>
      <c r="R647" s="5">
        <v>0</v>
      </c>
      <c r="S647" s="5" t="s">
        <v>26</v>
      </c>
      <c r="T647" s="5"/>
    </row>
    <row r="648" spans="1:20" x14ac:dyDescent="0.25">
      <c r="A648" s="5">
        <f>641</f>
      </c>
      <c r="B648" s="5" t="s">
        <v>667</v>
      </c>
      <c r="C648" s="5" t="s">
        <v>26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5">
        <f>642</f>
      </c>
      <c r="B649" s="5" t="s">
        <v>668</v>
      </c>
      <c r="C649" s="5" t="s">
        <v>26</v>
      </c>
      <c r="D649" s="5" t="s">
        <v>26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10</v>
      </c>
      <c r="Q649" s="5">
        <v>0</v>
      </c>
      <c r="R649" s="5">
        <v>0</v>
      </c>
      <c r="S649" s="5" t="s">
        <v>26</v>
      </c>
      <c r="T649" s="5"/>
    </row>
    <row r="650" spans="1:20" x14ac:dyDescent="0.25">
      <c r="A650" s="5">
        <f>643</f>
      </c>
      <c r="B650" s="5" t="s">
        <v>669</v>
      </c>
      <c r="C650" s="5" t="s">
        <v>26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5">
        <f>644</f>
      </c>
      <c r="B651" s="5" t="s">
        <v>670</v>
      </c>
      <c r="C651" s="5" t="s">
        <v>26</v>
      </c>
      <c r="D651" s="5" t="s">
        <v>26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10</v>
      </c>
      <c r="Q651" s="5">
        <v>0</v>
      </c>
      <c r="R651" s="5">
        <v>0</v>
      </c>
      <c r="S651" s="5" t="s">
        <v>26</v>
      </c>
      <c r="T651" s="5"/>
    </row>
    <row r="652" spans="1:20" x14ac:dyDescent="0.25">
      <c r="A652" s="5">
        <f>645</f>
      </c>
      <c r="B652" s="5" t="s">
        <v>671</v>
      </c>
      <c r="C652" s="5" t="s">
        <v>26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5">
        <f>646</f>
      </c>
      <c r="B653" s="5" t="s">
        <v>672</v>
      </c>
      <c r="C653" s="5" t="s">
        <v>26</v>
      </c>
      <c r="D653" s="5" t="s">
        <v>26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10</v>
      </c>
      <c r="Q653" s="5">
        <v>0</v>
      </c>
      <c r="R653" s="5">
        <v>0</v>
      </c>
      <c r="S653" s="5" t="s">
        <v>26</v>
      </c>
      <c r="T653" s="5"/>
    </row>
    <row r="654" spans="1:20" x14ac:dyDescent="0.25">
      <c r="A654" s="5">
        <f>647</f>
      </c>
      <c r="B654" s="5" t="s">
        <v>673</v>
      </c>
      <c r="C654" s="5" t="s">
        <v>26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5">
        <f>648</f>
      </c>
      <c r="B655" s="5" t="s">
        <v>674</v>
      </c>
      <c r="C655" s="5" t="s">
        <v>26</v>
      </c>
      <c r="D655" s="5" t="s">
        <v>26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10</v>
      </c>
      <c r="Q655" s="5">
        <v>0</v>
      </c>
      <c r="R655" s="5">
        <v>0</v>
      </c>
      <c r="S655" s="5" t="s">
        <v>26</v>
      </c>
      <c r="T655" s="5"/>
    </row>
    <row r="656" spans="1:20" x14ac:dyDescent="0.25">
      <c r="A656" s="5">
        <f>649</f>
      </c>
      <c r="B656" s="5" t="s">
        <v>675</v>
      </c>
      <c r="C656" s="5" t="s">
        <v>26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5">
        <f>650</f>
      </c>
      <c r="B657" s="5" t="s">
        <v>676</v>
      </c>
      <c r="C657" s="5" t="s">
        <v>26</v>
      </c>
      <c r="D657" s="5" t="s">
        <v>26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10</v>
      </c>
      <c r="Q657" s="5">
        <v>0</v>
      </c>
      <c r="R657" s="5">
        <v>0</v>
      </c>
      <c r="S657" s="5" t="s">
        <v>26</v>
      </c>
      <c r="T657" s="5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26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5">
        <f>652</f>
      </c>
      <c r="B659" s="5" t="s">
        <v>678</v>
      </c>
      <c r="C659" s="5" t="s">
        <v>26</v>
      </c>
      <c r="D659" s="5" t="s">
        <v>26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10</v>
      </c>
      <c r="Q659" s="5">
        <v>0</v>
      </c>
      <c r="R659" s="5">
        <v>0</v>
      </c>
      <c r="S659" s="5" t="s">
        <v>26</v>
      </c>
      <c r="T659" s="5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26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5">
        <f>654</f>
      </c>
      <c r="B661" s="5" t="s">
        <v>680</v>
      </c>
      <c r="C661" s="5" t="s">
        <v>26</v>
      </c>
      <c r="D661" s="5" t="s">
        <v>26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10</v>
      </c>
      <c r="Q661" s="5">
        <v>0</v>
      </c>
      <c r="R661" s="5">
        <v>0</v>
      </c>
      <c r="S661" s="5" t="s">
        <v>26</v>
      </c>
      <c r="T661" s="5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26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5">
        <f>656</f>
      </c>
      <c r="B663" s="5" t="s">
        <v>682</v>
      </c>
      <c r="C663" s="5" t="s">
        <v>26</v>
      </c>
      <c r="D663" s="5" t="s">
        <v>26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10</v>
      </c>
      <c r="Q663" s="5">
        <v>0</v>
      </c>
      <c r="R663" s="5">
        <v>0</v>
      </c>
      <c r="S663" s="5" t="s">
        <v>26</v>
      </c>
      <c r="T663" s="5"/>
    </row>
    <row r="664" spans="1:20" x14ac:dyDescent="0.25">
      <c r="A664" s="5">
        <f>657</f>
      </c>
      <c r="B664" s="5" t="s">
        <v>683</v>
      </c>
      <c r="C664" s="5" t="s">
        <v>26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5">
        <f>658</f>
      </c>
      <c r="B665" s="5" t="s">
        <v>684</v>
      </c>
      <c r="C665" s="5" t="s">
        <v>26</v>
      </c>
      <c r="D665" s="5" t="s">
        <v>26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10</v>
      </c>
      <c r="Q665" s="5">
        <v>0</v>
      </c>
      <c r="R665" s="5">
        <v>0</v>
      </c>
      <c r="S665" s="5" t="s">
        <v>26</v>
      </c>
      <c r="T665" s="5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26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5">
        <f>660</f>
      </c>
      <c r="B667" s="5" t="s">
        <v>686</v>
      </c>
      <c r="C667" s="5" t="s">
        <v>26</v>
      </c>
      <c r="D667" s="5" t="s">
        <v>26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10</v>
      </c>
      <c r="Q667" s="5">
        <v>0</v>
      </c>
      <c r="R667" s="5">
        <v>0</v>
      </c>
      <c r="S667" s="5" t="s">
        <v>26</v>
      </c>
      <c r="T667" s="5"/>
    </row>
    <row r="668" spans="1:20" x14ac:dyDescent="0.25">
      <c r="A668" s="5">
        <f>661</f>
      </c>
      <c r="B668" s="5" t="s">
        <v>687</v>
      </c>
      <c r="C668" s="5" t="s">
        <v>26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5">
        <f>662</f>
      </c>
      <c r="B669" s="5" t="s">
        <v>688</v>
      </c>
      <c r="C669" s="5" t="s">
        <v>26</v>
      </c>
      <c r="D669" s="5" t="s">
        <v>26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10</v>
      </c>
      <c r="Q669" s="5">
        <v>0</v>
      </c>
      <c r="R669" s="5">
        <v>0</v>
      </c>
      <c r="S669" s="5" t="s">
        <v>26</v>
      </c>
      <c r="T669" s="5"/>
    </row>
    <row r="670" spans="1:20" x14ac:dyDescent="0.25">
      <c r="A670" s="5">
        <f>663</f>
      </c>
      <c r="B670" s="5" t="s">
        <v>689</v>
      </c>
      <c r="C670" s="5" t="s">
        <v>26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5">
        <f>664</f>
      </c>
      <c r="B671" s="5" t="s">
        <v>690</v>
      </c>
      <c r="C671" s="5" t="s">
        <v>26</v>
      </c>
      <c r="D671" s="5" t="s">
        <v>26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10</v>
      </c>
      <c r="Q671" s="5">
        <v>0</v>
      </c>
      <c r="R671" s="5">
        <v>0</v>
      </c>
      <c r="S671" s="5" t="s">
        <v>26</v>
      </c>
      <c r="T671" s="5"/>
    </row>
    <row r="672" spans="1:20" x14ac:dyDescent="0.25">
      <c r="A672" s="5">
        <f>665</f>
      </c>
      <c r="B672" s="5" t="s">
        <v>691</v>
      </c>
      <c r="C672" s="5" t="s">
        <v>26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5">
        <f>666</f>
      </c>
      <c r="B673" s="5" t="s">
        <v>692</v>
      </c>
      <c r="C673" s="5" t="s">
        <v>26</v>
      </c>
      <c r="D673" s="5" t="s">
        <v>26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10</v>
      </c>
      <c r="Q673" s="5">
        <v>0</v>
      </c>
      <c r="R673" s="5">
        <v>0</v>
      </c>
      <c r="S673" s="5" t="s">
        <v>26</v>
      </c>
      <c r="T673" s="5"/>
    </row>
    <row r="674" spans="1:20" x14ac:dyDescent="0.25">
      <c r="A674" s="5">
        <f>667</f>
      </c>
      <c r="B674" s="5" t="s">
        <v>693</v>
      </c>
      <c r="C674" s="5" t="s">
        <v>26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5">
        <f>668</f>
      </c>
      <c r="B675" s="5" t="s">
        <v>694</v>
      </c>
      <c r="C675" s="5" t="s">
        <v>26</v>
      </c>
      <c r="D675" s="5" t="s">
        <v>26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10</v>
      </c>
      <c r="Q675" s="5">
        <v>0</v>
      </c>
      <c r="R675" s="5">
        <v>0</v>
      </c>
      <c r="S675" s="5" t="s">
        <v>26</v>
      </c>
      <c r="T675" s="5"/>
    </row>
    <row r="676" spans="1:20" x14ac:dyDescent="0.25">
      <c r="A676" s="5">
        <f>669</f>
      </c>
      <c r="B676" s="5" t="s">
        <v>695</v>
      </c>
      <c r="C676" s="5" t="s">
        <v>26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5">
        <f>670</f>
      </c>
      <c r="B677" s="5" t="s">
        <v>696</v>
      </c>
      <c r="C677" s="5" t="s">
        <v>26</v>
      </c>
      <c r="D677" s="5" t="s">
        <v>26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10</v>
      </c>
      <c r="Q677" s="5">
        <v>0</v>
      </c>
      <c r="R677" s="5">
        <v>0</v>
      </c>
      <c r="S677" s="5" t="s">
        <v>26</v>
      </c>
      <c r="T677" s="5"/>
    </row>
    <row r="678" spans="1:20" x14ac:dyDescent="0.25">
      <c r="A678" s="5">
        <f>671</f>
      </c>
      <c r="B678" s="5" t="s">
        <v>697</v>
      </c>
      <c r="C678" s="5" t="s">
        <v>26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5">
        <f>672</f>
      </c>
      <c r="B679" s="5" t="s">
        <v>698</v>
      </c>
      <c r="C679" s="5" t="s">
        <v>26</v>
      </c>
      <c r="D679" s="5" t="s">
        <v>26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10</v>
      </c>
      <c r="Q679" s="5">
        <v>0</v>
      </c>
      <c r="R679" s="5">
        <v>0</v>
      </c>
      <c r="S679" s="5" t="s">
        <v>26</v>
      </c>
      <c r="T679" s="5"/>
    </row>
    <row r="680" spans="1:20" x14ac:dyDescent="0.25">
      <c r="A680" s="5">
        <f>673</f>
      </c>
      <c r="B680" s="5" t="s">
        <v>699</v>
      </c>
      <c r="C680" s="5" t="s">
        <v>26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5">
        <f>674</f>
      </c>
      <c r="B681" s="5" t="s">
        <v>700</v>
      </c>
      <c r="C681" s="5" t="s">
        <v>26</v>
      </c>
      <c r="D681" s="5" t="s">
        <v>26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10</v>
      </c>
      <c r="Q681" s="5">
        <v>0</v>
      </c>
      <c r="R681" s="5">
        <v>0</v>
      </c>
      <c r="S681" s="5" t="s">
        <v>26</v>
      </c>
      <c r="T681" s="5"/>
    </row>
    <row r="682" spans="1:20" x14ac:dyDescent="0.25">
      <c r="A682" s="5">
        <f>675</f>
      </c>
      <c r="B682" s="5" t="s">
        <v>701</v>
      </c>
      <c r="C682" s="5" t="s">
        <v>26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5">
        <f>676</f>
      </c>
      <c r="B683" s="5" t="s">
        <v>702</v>
      </c>
      <c r="C683" s="5" t="s">
        <v>26</v>
      </c>
      <c r="D683" s="5" t="s">
        <v>26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10</v>
      </c>
      <c r="Q683" s="5">
        <v>0</v>
      </c>
      <c r="R683" s="5">
        <v>0</v>
      </c>
      <c r="S683" s="5" t="s">
        <v>26</v>
      </c>
      <c r="T683" s="5"/>
    </row>
    <row r="684" spans="1:20" x14ac:dyDescent="0.25">
      <c r="A684" s="5">
        <f>677</f>
      </c>
      <c r="B684" s="5" t="s">
        <v>703</v>
      </c>
      <c r="C684" s="5" t="s">
        <v>26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5">
        <f>678</f>
      </c>
      <c r="B685" s="5" t="s">
        <v>704</v>
      </c>
      <c r="C685" s="5" t="s">
        <v>26</v>
      </c>
      <c r="D685" s="5" t="s">
        <v>26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10</v>
      </c>
      <c r="Q685" s="5">
        <v>0</v>
      </c>
      <c r="R685" s="5">
        <v>0</v>
      </c>
      <c r="S685" s="5" t="s">
        <v>26</v>
      </c>
      <c r="T685" s="5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26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5">
        <f>680</f>
      </c>
      <c r="B687" s="5" t="s">
        <v>706</v>
      </c>
      <c r="C687" s="5" t="s">
        <v>26</v>
      </c>
      <c r="D687" s="5" t="s">
        <v>26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10</v>
      </c>
      <c r="Q687" s="5">
        <v>0</v>
      </c>
      <c r="R687" s="5">
        <v>0</v>
      </c>
      <c r="S687" s="5" t="s">
        <v>26</v>
      </c>
      <c r="T687" s="5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26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5">
        <f>682</f>
      </c>
      <c r="B689" s="5" t="s">
        <v>708</v>
      </c>
      <c r="C689" s="5" t="s">
        <v>26</v>
      </c>
      <c r="D689" s="5" t="s">
        <v>26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10</v>
      </c>
      <c r="Q689" s="5">
        <v>0</v>
      </c>
      <c r="R689" s="5">
        <v>0</v>
      </c>
      <c r="S689" s="5" t="s">
        <v>26</v>
      </c>
      <c r="T689" s="5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26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5">
        <f>684</f>
      </c>
      <c r="B691" s="5" t="s">
        <v>710</v>
      </c>
      <c r="C691" s="5" t="s">
        <v>26</v>
      </c>
      <c r="D691" s="5" t="s">
        <v>26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10</v>
      </c>
      <c r="Q691" s="5">
        <v>0</v>
      </c>
      <c r="R691" s="5">
        <v>0</v>
      </c>
      <c r="S691" s="5" t="s">
        <v>26</v>
      </c>
      <c r="T691" s="5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26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5">
        <f>686</f>
      </c>
      <c r="B693" s="5" t="s">
        <v>712</v>
      </c>
      <c r="C693" s="5" t="s">
        <v>26</v>
      </c>
      <c r="D693" s="5" t="s">
        <v>26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10</v>
      </c>
      <c r="Q693" s="5">
        <v>0</v>
      </c>
      <c r="R693" s="5">
        <v>0</v>
      </c>
      <c r="S693" s="5" t="s">
        <v>26</v>
      </c>
      <c r="T693" s="5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26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5">
        <f>688</f>
      </c>
      <c r="B695" s="5" t="s">
        <v>714</v>
      </c>
      <c r="C695" s="5" t="s">
        <v>26</v>
      </c>
      <c r="D695" s="5" t="s">
        <v>26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10</v>
      </c>
      <c r="Q695" s="5">
        <v>0</v>
      </c>
      <c r="R695" s="5">
        <v>0</v>
      </c>
      <c r="S695" s="5" t="s">
        <v>26</v>
      </c>
      <c r="T695" s="5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26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5">
        <f>690</f>
      </c>
      <c r="B697" s="5" t="s">
        <v>716</v>
      </c>
      <c r="C697" s="5" t="s">
        <v>26</v>
      </c>
      <c r="D697" s="5" t="s">
        <v>26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10</v>
      </c>
      <c r="Q697" s="5">
        <v>0</v>
      </c>
      <c r="R697" s="5">
        <v>0</v>
      </c>
      <c r="S697" s="5" t="s">
        <v>26</v>
      </c>
      <c r="T697" s="5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26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5">
        <f>692</f>
      </c>
      <c r="B699" s="5" t="s">
        <v>718</v>
      </c>
      <c r="C699" s="5" t="s">
        <v>26</v>
      </c>
      <c r="D699" s="5" t="s">
        <v>26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10</v>
      </c>
      <c r="Q699" s="5">
        <v>0</v>
      </c>
      <c r="R699" s="5">
        <v>0</v>
      </c>
      <c r="S699" s="5" t="s">
        <v>26</v>
      </c>
      <c r="T699" s="5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26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5">
        <f>694</f>
      </c>
      <c r="B701" s="5" t="s">
        <v>720</v>
      </c>
      <c r="C701" s="5" t="s">
        <v>26</v>
      </c>
      <c r="D701" s="5" t="s">
        <v>26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10</v>
      </c>
      <c r="Q701" s="5">
        <v>0</v>
      </c>
      <c r="R701" s="5">
        <v>0</v>
      </c>
      <c r="S701" s="5" t="s">
        <v>26</v>
      </c>
      <c r="T701" s="5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26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5">
        <f>696</f>
      </c>
      <c r="B703" s="5" t="s">
        <v>722</v>
      </c>
      <c r="C703" s="5" t="s">
        <v>26</v>
      </c>
      <c r="D703" s="5" t="s">
        <v>26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10</v>
      </c>
      <c r="Q703" s="5">
        <v>0</v>
      </c>
      <c r="R703" s="5">
        <v>0</v>
      </c>
      <c r="S703" s="5" t="s">
        <v>26</v>
      </c>
      <c r="T703" s="5"/>
    </row>
    <row r="704" spans="1:20" x14ac:dyDescent="0.25">
      <c r="A704" s="5">
        <f>697</f>
      </c>
      <c r="B704" s="5" t="s">
        <v>723</v>
      </c>
      <c r="C704" s="5" t="s">
        <v>26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5">
        <f>698</f>
      </c>
      <c r="B705" s="5" t="s">
        <v>724</v>
      </c>
      <c r="C705" s="5" t="s">
        <v>26</v>
      </c>
      <c r="D705" s="5" t="s">
        <v>26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10</v>
      </c>
      <c r="Q705" s="5">
        <v>0</v>
      </c>
      <c r="R705" s="5">
        <v>0</v>
      </c>
      <c r="S705" s="5" t="s">
        <v>26</v>
      </c>
      <c r="T705" s="5"/>
    </row>
    <row r="706" spans="1:20" x14ac:dyDescent="0.25">
      <c r="A706" s="5">
        <f>699</f>
      </c>
      <c r="B706" s="5" t="s">
        <v>725</v>
      </c>
      <c r="C706" s="5" t="s">
        <v>26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5">
        <f>700</f>
      </c>
      <c r="B707" s="5" t="s">
        <v>726</v>
      </c>
      <c r="C707" s="5" t="s">
        <v>26</v>
      </c>
      <c r="D707" s="5" t="s">
        <v>26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10</v>
      </c>
      <c r="Q707" s="5">
        <v>0</v>
      </c>
      <c r="R707" s="5">
        <v>0</v>
      </c>
      <c r="S707" s="5" t="s">
        <v>26</v>
      </c>
      <c r="T707" s="5"/>
    </row>
    <row r="708" spans="1:20" x14ac:dyDescent="0.25">
      <c r="A708" s="5">
        <f>701</f>
      </c>
      <c r="B708" s="5" t="s">
        <v>727</v>
      </c>
      <c r="C708" s="5" t="s">
        <v>26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5">
        <f>702</f>
      </c>
      <c r="B709" s="5" t="s">
        <v>728</v>
      </c>
      <c r="C709" s="5" t="s">
        <v>26</v>
      </c>
      <c r="D709" s="5" t="s">
        <v>26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10</v>
      </c>
      <c r="Q709" s="5">
        <v>0</v>
      </c>
      <c r="R709" s="5">
        <v>0</v>
      </c>
      <c r="S709" s="5" t="s">
        <v>26</v>
      </c>
      <c r="T709" s="5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26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5">
        <f>704</f>
      </c>
      <c r="B711" s="5" t="s">
        <v>730</v>
      </c>
      <c r="C711" s="5" t="s">
        <v>26</v>
      </c>
      <c r="D711" s="5" t="s">
        <v>26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10</v>
      </c>
      <c r="Q711" s="5">
        <v>0</v>
      </c>
      <c r="R711" s="5">
        <v>0</v>
      </c>
      <c r="S711" s="5" t="s">
        <v>26</v>
      </c>
      <c r="T711" s="5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26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5">
        <f>706</f>
      </c>
      <c r="B713" s="5" t="s">
        <v>732</v>
      </c>
      <c r="C713" s="5" t="s">
        <v>26</v>
      </c>
      <c r="D713" s="5" t="s">
        <v>26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10</v>
      </c>
      <c r="Q713" s="5">
        <v>0</v>
      </c>
      <c r="R713" s="5">
        <v>0</v>
      </c>
      <c r="S713" s="5" t="s">
        <v>26</v>
      </c>
      <c r="T713" s="5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26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5">
        <f>708</f>
      </c>
      <c r="B715" s="5" t="s">
        <v>734</v>
      </c>
      <c r="C715" s="5" t="s">
        <v>26</v>
      </c>
      <c r="D715" s="5" t="s">
        <v>26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10</v>
      </c>
      <c r="Q715" s="5">
        <v>0</v>
      </c>
      <c r="R715" s="5">
        <v>0</v>
      </c>
      <c r="S715" s="5" t="s">
        <v>26</v>
      </c>
      <c r="T715" s="5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26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5">
        <f>710</f>
      </c>
      <c r="B717" s="5" t="s">
        <v>736</v>
      </c>
      <c r="C717" s="5" t="s">
        <v>26</v>
      </c>
      <c r="D717" s="5" t="s">
        <v>26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10</v>
      </c>
      <c r="Q717" s="5">
        <v>0</v>
      </c>
      <c r="R717" s="5">
        <v>0</v>
      </c>
      <c r="S717" s="5" t="s">
        <v>26</v>
      </c>
      <c r="T717" s="5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26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5">
        <f>712</f>
      </c>
      <c r="B719" s="5" t="s">
        <v>738</v>
      </c>
      <c r="C719" s="5" t="s">
        <v>26</v>
      </c>
      <c r="D719" s="5" t="s">
        <v>26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10</v>
      </c>
      <c r="Q719" s="5">
        <v>0</v>
      </c>
      <c r="R719" s="5">
        <v>0</v>
      </c>
      <c r="S719" s="5" t="s">
        <v>26</v>
      </c>
      <c r="T719" s="5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26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5">
        <f>714</f>
      </c>
      <c r="B721" s="5" t="s">
        <v>740</v>
      </c>
      <c r="C721" s="5" t="s">
        <v>26</v>
      </c>
      <c r="D721" s="5" t="s">
        <v>26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10</v>
      </c>
      <c r="Q721" s="5">
        <v>0</v>
      </c>
      <c r="R721" s="5">
        <v>0</v>
      </c>
      <c r="S721" s="5" t="s">
        <v>26</v>
      </c>
      <c r="T721" s="5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26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5">
        <f>716</f>
      </c>
      <c r="B723" s="5" t="s">
        <v>742</v>
      </c>
      <c r="C723" s="5" t="s">
        <v>26</v>
      </c>
      <c r="D723" s="5" t="s">
        <v>26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10</v>
      </c>
      <c r="Q723" s="5">
        <v>0</v>
      </c>
      <c r="R723" s="5">
        <v>0</v>
      </c>
      <c r="S723" s="5" t="s">
        <v>26</v>
      </c>
      <c r="T723" s="5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26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5">
        <f>718</f>
      </c>
      <c r="B725" s="5" t="s">
        <v>744</v>
      </c>
      <c r="C725" s="5" t="s">
        <v>26</v>
      </c>
      <c r="D725" s="5" t="s">
        <v>26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10</v>
      </c>
      <c r="Q725" s="5">
        <v>0</v>
      </c>
      <c r="R725" s="5">
        <v>0</v>
      </c>
      <c r="S725" s="5" t="s">
        <v>26</v>
      </c>
      <c r="T725" s="5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26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5">
        <f>720</f>
      </c>
      <c r="B727" s="5" t="s">
        <v>746</v>
      </c>
      <c r="C727" s="5" t="s">
        <v>26</v>
      </c>
      <c r="D727" s="5" t="s">
        <v>26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10</v>
      </c>
      <c r="Q727" s="5">
        <v>0</v>
      </c>
      <c r="R727" s="5">
        <v>0</v>
      </c>
      <c r="S727" s="5" t="s">
        <v>26</v>
      </c>
      <c r="T727" s="5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26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5">
        <f>722</f>
      </c>
      <c r="B729" s="5" t="s">
        <v>748</v>
      </c>
      <c r="C729" s="5" t="s">
        <v>26</v>
      </c>
      <c r="D729" s="5" t="s">
        <v>26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10</v>
      </c>
      <c r="Q729" s="5">
        <v>0</v>
      </c>
      <c r="R729" s="5">
        <v>0</v>
      </c>
      <c r="S729" s="5" t="s">
        <v>26</v>
      </c>
      <c r="T729" s="5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26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5">
        <f>724</f>
      </c>
      <c r="B731" s="5" t="s">
        <v>750</v>
      </c>
      <c r="C731" s="5" t="s">
        <v>26</v>
      </c>
      <c r="D731" s="5" t="s">
        <v>26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10</v>
      </c>
      <c r="Q731" s="5">
        <v>0</v>
      </c>
      <c r="R731" s="5">
        <v>0</v>
      </c>
      <c r="S731" s="5" t="s">
        <v>26</v>
      </c>
      <c r="T731" s="5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26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</v>
      </c>
      <c r="Q732" s="5">
        <v>0</v>
      </c>
      <c r="R732" s="5">
        <v>0</v>
      </c>
      <c r="S732" s="5" t="s">
        <v>26</v>
      </c>
      <c r="T732" s="5"/>
    </row>
    <row r="733" spans="1:20" x14ac:dyDescent="0.25">
      <c r="A733" s="5">
        <f>726</f>
      </c>
      <c r="B733" s="5" t="s">
        <v>752</v>
      </c>
      <c r="C733" s="5" t="s">
        <v>26</v>
      </c>
      <c r="D733" s="5" t="s">
        <v>26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10</v>
      </c>
      <c r="Q733" s="5">
        <v>0</v>
      </c>
      <c r="R733" s="5">
        <v>0</v>
      </c>
      <c r="S733" s="5" t="s">
        <v>26</v>
      </c>
      <c r="T733" s="5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26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10</v>
      </c>
      <c r="Q734" s="5">
        <v>0</v>
      </c>
      <c r="R734" s="5">
        <v>0</v>
      </c>
      <c r="S734" s="5" t="s">
        <v>26</v>
      </c>
      <c r="T734" s="5"/>
    </row>
    <row r="735" spans="1:20" x14ac:dyDescent="0.25">
      <c r="A735" s="5">
        <f>728</f>
      </c>
      <c r="B735" s="5" t="s">
        <v>754</v>
      </c>
      <c r="C735" s="5" t="s">
        <v>26</v>
      </c>
      <c r="D735" s="5" t="s">
        <v>26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10</v>
      </c>
      <c r="Q735" s="5">
        <v>0</v>
      </c>
      <c r="R735" s="5">
        <v>0</v>
      </c>
      <c r="S735" s="5" t="s">
        <v>26</v>
      </c>
      <c r="T735" s="5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26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10</v>
      </c>
      <c r="Q736" s="5">
        <v>0</v>
      </c>
      <c r="R736" s="5">
        <v>0</v>
      </c>
      <c r="S736" s="5" t="s">
        <v>26</v>
      </c>
      <c r="T736" s="5"/>
    </row>
    <row r="737" spans="1:20" x14ac:dyDescent="0.25">
      <c r="A737" s="5">
        <f>730</f>
      </c>
      <c r="B737" s="5" t="s">
        <v>756</v>
      </c>
      <c r="C737" s="5" t="s">
        <v>26</v>
      </c>
      <c r="D737" s="5" t="s">
        <v>26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10</v>
      </c>
      <c r="Q737" s="5">
        <v>0</v>
      </c>
      <c r="R737" s="5">
        <v>0</v>
      </c>
      <c r="S737" s="5" t="s">
        <v>26</v>
      </c>
      <c r="T737" s="5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26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10</v>
      </c>
      <c r="Q738" s="5">
        <v>0</v>
      </c>
      <c r="R738" s="5">
        <v>0</v>
      </c>
      <c r="S738" s="5" t="s">
        <v>26</v>
      </c>
      <c r="T738" s="5"/>
    </row>
    <row r="739" spans="1:20" x14ac:dyDescent="0.25">
      <c r="A739" s="5">
        <f>732</f>
      </c>
      <c r="B739" s="5" t="s">
        <v>758</v>
      </c>
      <c r="C739" s="5" t="s">
        <v>26</v>
      </c>
      <c r="D739" s="5" t="s">
        <v>26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10</v>
      </c>
      <c r="Q739" s="5">
        <v>0</v>
      </c>
      <c r="R739" s="5">
        <v>0</v>
      </c>
      <c r="S739" s="5" t="s">
        <v>26</v>
      </c>
      <c r="T739" s="5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26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</v>
      </c>
      <c r="Q740" s="5">
        <v>0</v>
      </c>
      <c r="R740" s="5">
        <v>0</v>
      </c>
      <c r="S740" s="5" t="s">
        <v>26</v>
      </c>
      <c r="T740" s="5"/>
    </row>
    <row r="741" spans="1:20" x14ac:dyDescent="0.25">
      <c r="A741" s="5">
        <f>734</f>
      </c>
      <c r="B741" s="5" t="s">
        <v>760</v>
      </c>
      <c r="C741" s="5" t="s">
        <v>26</v>
      </c>
      <c r="D741" s="5" t="s">
        <v>26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10</v>
      </c>
      <c r="Q741" s="5">
        <v>0</v>
      </c>
      <c r="R741" s="5">
        <v>0</v>
      </c>
      <c r="S741" s="5" t="s">
        <v>26</v>
      </c>
      <c r="T741" s="5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26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0</v>
      </c>
      <c r="R742" s="5">
        <v>0</v>
      </c>
      <c r="S742" s="5" t="s">
        <v>26</v>
      </c>
      <c r="T742" s="5"/>
    </row>
    <row r="743" spans="1:20" x14ac:dyDescent="0.25">
      <c r="A743" s="5">
        <f>736</f>
      </c>
      <c r="B743" s="5" t="s">
        <v>762</v>
      </c>
      <c r="C743" s="5" t="s">
        <v>26</v>
      </c>
      <c r="D743" s="5" t="s">
        <v>26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10</v>
      </c>
      <c r="Q743" s="5">
        <v>0</v>
      </c>
      <c r="R743" s="5">
        <v>0</v>
      </c>
      <c r="S743" s="5" t="s">
        <v>26</v>
      </c>
      <c r="T743" s="5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26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10</v>
      </c>
      <c r="Q744" s="5">
        <v>0</v>
      </c>
      <c r="R744" s="5">
        <v>0</v>
      </c>
      <c r="S744" s="5" t="s">
        <v>26</v>
      </c>
      <c r="T744" s="5"/>
    </row>
    <row r="745" spans="1:20" x14ac:dyDescent="0.25">
      <c r="A745" s="5">
        <f>738</f>
      </c>
      <c r="B745" s="5" t="s">
        <v>764</v>
      </c>
      <c r="C745" s="5" t="s">
        <v>26</v>
      </c>
      <c r="D745" s="5" t="s">
        <v>26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10</v>
      </c>
      <c r="Q745" s="5">
        <v>0</v>
      </c>
      <c r="R745" s="5">
        <v>0</v>
      </c>
      <c r="S745" s="5" t="s">
        <v>26</v>
      </c>
      <c r="T745" s="5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26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10</v>
      </c>
      <c r="Q746" s="5">
        <v>0</v>
      </c>
      <c r="R746" s="5">
        <v>0</v>
      </c>
      <c r="S746" s="5" t="s">
        <v>26</v>
      </c>
      <c r="T746" s="5"/>
    </row>
    <row r="747" spans="1:20" x14ac:dyDescent="0.25">
      <c r="A747" s="5">
        <f>740</f>
      </c>
      <c r="B747" s="5" t="s">
        <v>766</v>
      </c>
      <c r="C747" s="5" t="s">
        <v>26</v>
      </c>
      <c r="D747" s="5" t="s">
        <v>26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10</v>
      </c>
      <c r="Q747" s="5">
        <v>0</v>
      </c>
      <c r="R747" s="5">
        <v>0</v>
      </c>
      <c r="S747" s="5" t="s">
        <v>26</v>
      </c>
      <c r="T747" s="5"/>
    </row>
    <row r="748" spans="1:20" x14ac:dyDescent="0.25">
      <c r="A748" s="5">
        <f>741</f>
      </c>
      <c r="B748" s="5" t="s">
        <v>767</v>
      </c>
      <c r="C748" s="5" t="s">
        <v>26</v>
      </c>
      <c r="D748" s="5" t="s">
        <v>26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10</v>
      </c>
      <c r="Q748" s="5">
        <v>0</v>
      </c>
      <c r="R748" s="5">
        <v>0</v>
      </c>
      <c r="S748" s="5" t="s">
        <v>26</v>
      </c>
      <c r="T748" s="5"/>
    </row>
    <row r="749" spans="1:20" x14ac:dyDescent="0.25">
      <c r="A749" s="5">
        <f>742</f>
      </c>
      <c r="B749" s="5" t="s">
        <v>768</v>
      </c>
      <c r="C749" s="5" t="s">
        <v>26</v>
      </c>
      <c r="D749" s="5" t="s">
        <v>26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10</v>
      </c>
      <c r="Q749" s="5">
        <v>0</v>
      </c>
      <c r="R749" s="5">
        <v>0</v>
      </c>
      <c r="S749" s="5" t="s">
        <v>26</v>
      </c>
      <c r="T749" s="5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26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10</v>
      </c>
      <c r="Q750" s="5">
        <v>0</v>
      </c>
      <c r="R750" s="5">
        <v>0</v>
      </c>
      <c r="S750" s="5" t="s">
        <v>26</v>
      </c>
      <c r="T750" s="5"/>
    </row>
    <row r="751" spans="1:20" x14ac:dyDescent="0.25">
      <c r="A751" s="5">
        <f>744</f>
      </c>
      <c r="B751" s="5" t="s">
        <v>770</v>
      </c>
      <c r="C751" s="5" t="s">
        <v>26</v>
      </c>
      <c r="D751" s="5" t="s">
        <v>26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10</v>
      </c>
      <c r="Q751" s="5">
        <v>0</v>
      </c>
      <c r="R751" s="5">
        <v>0</v>
      </c>
      <c r="S751" s="5" t="s">
        <v>26</v>
      </c>
      <c r="T751" s="5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26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</v>
      </c>
      <c r="Q752" s="5">
        <v>0</v>
      </c>
      <c r="R752" s="5">
        <v>0</v>
      </c>
      <c r="S752" s="5" t="s">
        <v>26</v>
      </c>
      <c r="T752" s="5"/>
    </row>
    <row r="753" spans="1:20" x14ac:dyDescent="0.25">
      <c r="A753" s="5">
        <f>746</f>
      </c>
      <c r="B753" s="5" t="s">
        <v>772</v>
      </c>
      <c r="C753" s="5" t="s">
        <v>26</v>
      </c>
      <c r="D753" s="5" t="s">
        <v>26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10</v>
      </c>
      <c r="Q753" s="5">
        <v>0</v>
      </c>
      <c r="R753" s="5">
        <v>0</v>
      </c>
      <c r="S753" s="5" t="s">
        <v>26</v>
      </c>
      <c r="T753" s="5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26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10</v>
      </c>
      <c r="Q754" s="5">
        <v>0</v>
      </c>
      <c r="R754" s="5">
        <v>0</v>
      </c>
      <c r="S754" s="5" t="s">
        <v>26</v>
      </c>
      <c r="T754" s="5"/>
    </row>
    <row r="755" spans="1:20" x14ac:dyDescent="0.25">
      <c r="A755" s="5">
        <f>748</f>
      </c>
      <c r="B755" s="5" t="s">
        <v>774</v>
      </c>
      <c r="C755" s="5" t="s">
        <v>26</v>
      </c>
      <c r="D755" s="5" t="s">
        <v>26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10</v>
      </c>
      <c r="Q755" s="5">
        <v>0</v>
      </c>
      <c r="R755" s="5">
        <v>0</v>
      </c>
      <c r="S755" s="5" t="s">
        <v>26</v>
      </c>
      <c r="T755" s="5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26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10</v>
      </c>
      <c r="Q756" s="5">
        <v>0</v>
      </c>
      <c r="R756" s="5">
        <v>0</v>
      </c>
      <c r="S756" s="5" t="s">
        <v>26</v>
      </c>
      <c r="T756" s="5"/>
    </row>
    <row r="757" spans="1:20" x14ac:dyDescent="0.25">
      <c r="A757" s="5">
        <f>750</f>
      </c>
      <c r="B757" s="5" t="s">
        <v>776</v>
      </c>
      <c r="C757" s="5" t="s">
        <v>26</v>
      </c>
      <c r="D757" s="5" t="s">
        <v>26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10</v>
      </c>
      <c r="Q757" s="5">
        <v>0</v>
      </c>
      <c r="R757" s="5">
        <v>0</v>
      </c>
      <c r="S757" s="5" t="s">
        <v>26</v>
      </c>
      <c r="T757" s="5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26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10</v>
      </c>
      <c r="Q758" s="5">
        <v>0</v>
      </c>
      <c r="R758" s="5">
        <v>0</v>
      </c>
      <c r="S758" s="5" t="s">
        <v>26</v>
      </c>
      <c r="T758" s="5"/>
    </row>
    <row r="759" spans="1:20" x14ac:dyDescent="0.25">
      <c r="A759" s="5">
        <f>752</f>
      </c>
      <c r="B759" s="5" t="s">
        <v>778</v>
      </c>
      <c r="C759" s="5" t="s">
        <v>26</v>
      </c>
      <c r="D759" s="5" t="s">
        <v>26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10</v>
      </c>
      <c r="Q759" s="5">
        <v>0</v>
      </c>
      <c r="R759" s="5">
        <v>0</v>
      </c>
      <c r="S759" s="5" t="s">
        <v>26</v>
      </c>
      <c r="T759" s="5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26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10</v>
      </c>
      <c r="Q760" s="5">
        <v>0</v>
      </c>
      <c r="R760" s="5">
        <v>0</v>
      </c>
      <c r="S760" s="5" t="s">
        <v>26</v>
      </c>
      <c r="T760" s="5"/>
    </row>
    <row r="761" spans="1:20" x14ac:dyDescent="0.25">
      <c r="A761" s="5">
        <f>754</f>
      </c>
      <c r="B761" s="5" t="s">
        <v>780</v>
      </c>
      <c r="C761" s="5" t="s">
        <v>26</v>
      </c>
      <c r="D761" s="5" t="s">
        <v>26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10</v>
      </c>
      <c r="Q761" s="5">
        <v>0</v>
      </c>
      <c r="R761" s="5">
        <v>0</v>
      </c>
      <c r="S761" s="5" t="s">
        <v>26</v>
      </c>
      <c r="T761" s="5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26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10</v>
      </c>
      <c r="Q762" s="5">
        <v>0</v>
      </c>
      <c r="R762" s="5">
        <v>0</v>
      </c>
      <c r="S762" s="5" t="s">
        <v>26</v>
      </c>
      <c r="T762" s="5"/>
    </row>
    <row r="763" spans="1:20" x14ac:dyDescent="0.25">
      <c r="A763" s="5">
        <f>756</f>
      </c>
      <c r="B763" s="5" t="s">
        <v>782</v>
      </c>
      <c r="C763" s="5" t="s">
        <v>26</v>
      </c>
      <c r="D763" s="5" t="s">
        <v>26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10</v>
      </c>
      <c r="Q763" s="5">
        <v>0</v>
      </c>
      <c r="R763" s="5">
        <v>0</v>
      </c>
      <c r="S763" s="5" t="s">
        <v>26</v>
      </c>
      <c r="T763" s="5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26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10</v>
      </c>
      <c r="Q764" s="5">
        <v>0</v>
      </c>
      <c r="R764" s="5">
        <v>0</v>
      </c>
      <c r="S764" s="5" t="s">
        <v>26</v>
      </c>
      <c r="T764" s="5"/>
    </row>
    <row r="765" spans="1:20" x14ac:dyDescent="0.25">
      <c r="A765" s="5">
        <f>758</f>
      </c>
      <c r="B765" s="5" t="s">
        <v>784</v>
      </c>
      <c r="C765" s="5" t="s">
        <v>26</v>
      </c>
      <c r="D765" s="5" t="s">
        <v>26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10</v>
      </c>
      <c r="Q765" s="5">
        <v>0</v>
      </c>
      <c r="R765" s="5">
        <v>0</v>
      </c>
      <c r="S765" s="5" t="s">
        <v>26</v>
      </c>
      <c r="T765" s="5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26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10</v>
      </c>
      <c r="Q766" s="5">
        <v>0</v>
      </c>
      <c r="R766" s="5">
        <v>0</v>
      </c>
      <c r="S766" s="5" t="s">
        <v>26</v>
      </c>
      <c r="T766" s="5"/>
    </row>
    <row r="767" spans="1:20" x14ac:dyDescent="0.25">
      <c r="A767" s="5">
        <f>760</f>
      </c>
      <c r="B767" s="5" t="s">
        <v>786</v>
      </c>
      <c r="C767" s="5" t="s">
        <v>26</v>
      </c>
      <c r="D767" s="5" t="s">
        <v>26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10</v>
      </c>
      <c r="Q767" s="5">
        <v>0</v>
      </c>
      <c r="R767" s="5">
        <v>0</v>
      </c>
      <c r="S767" s="5" t="s">
        <v>26</v>
      </c>
      <c r="T767" s="5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26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10</v>
      </c>
      <c r="Q768" s="5">
        <v>0</v>
      </c>
      <c r="R768" s="5">
        <v>0</v>
      </c>
      <c r="S768" s="5" t="s">
        <v>26</v>
      </c>
      <c r="T768" s="5"/>
    </row>
    <row r="769" spans="1:20" x14ac:dyDescent="0.25">
      <c r="A769" s="5">
        <f>762</f>
      </c>
      <c r="B769" s="5" t="s">
        <v>788</v>
      </c>
      <c r="C769" s="5" t="s">
        <v>26</v>
      </c>
      <c r="D769" s="5" t="s">
        <v>26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10</v>
      </c>
      <c r="Q769" s="5">
        <v>0</v>
      </c>
      <c r="R769" s="5">
        <v>0</v>
      </c>
      <c r="S769" s="5" t="s">
        <v>26</v>
      </c>
      <c r="T769" s="5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26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10</v>
      </c>
      <c r="Q770" s="5">
        <v>0</v>
      </c>
      <c r="R770" s="5">
        <v>0</v>
      </c>
      <c r="S770" s="5" t="s">
        <v>26</v>
      </c>
      <c r="T770" s="5"/>
    </row>
    <row r="771" spans="1:20" x14ac:dyDescent="0.25">
      <c r="A771" s="5">
        <f>764</f>
      </c>
      <c r="B771" s="5" t="s">
        <v>790</v>
      </c>
      <c r="C771" s="5" t="s">
        <v>26</v>
      </c>
      <c r="D771" s="5" t="s">
        <v>26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10</v>
      </c>
      <c r="Q771" s="5">
        <v>0</v>
      </c>
      <c r="R771" s="5">
        <v>0</v>
      </c>
      <c r="S771" s="5" t="s">
        <v>26</v>
      </c>
      <c r="T771" s="5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26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10</v>
      </c>
      <c r="Q772" s="5">
        <v>0</v>
      </c>
      <c r="R772" s="5">
        <v>0</v>
      </c>
      <c r="S772" s="5" t="s">
        <v>26</v>
      </c>
      <c r="T772" s="5"/>
    </row>
    <row r="773" spans="1:20" x14ac:dyDescent="0.25">
      <c r="A773" s="5">
        <f>766</f>
      </c>
      <c r="B773" s="5" t="s">
        <v>792</v>
      </c>
      <c r="C773" s="5" t="s">
        <v>26</v>
      </c>
      <c r="D773" s="5" t="s">
        <v>26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10</v>
      </c>
      <c r="Q773" s="5">
        <v>0</v>
      </c>
      <c r="R773" s="5">
        <v>0</v>
      </c>
      <c r="S773" s="5" t="s">
        <v>26</v>
      </c>
      <c r="T773" s="5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26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10</v>
      </c>
      <c r="Q774" s="5">
        <v>0</v>
      </c>
      <c r="R774" s="5">
        <v>0</v>
      </c>
      <c r="S774" s="5" t="s">
        <v>26</v>
      </c>
      <c r="T774" s="5"/>
    </row>
    <row r="775" spans="1:20" x14ac:dyDescent="0.25">
      <c r="A775" s="5">
        <f>768</f>
      </c>
      <c r="B775" s="5" t="s">
        <v>794</v>
      </c>
      <c r="C775" s="5" t="s">
        <v>26</v>
      </c>
      <c r="D775" s="5" t="s">
        <v>26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10</v>
      </c>
      <c r="Q775" s="5">
        <v>0</v>
      </c>
      <c r="R775" s="5">
        <v>0</v>
      </c>
      <c r="S775" s="5" t="s">
        <v>26</v>
      </c>
      <c r="T775" s="5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26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10</v>
      </c>
      <c r="Q776" s="5">
        <v>0</v>
      </c>
      <c r="R776" s="5">
        <v>0</v>
      </c>
      <c r="S776" s="5" t="s">
        <v>26</v>
      </c>
      <c r="T776" s="5"/>
    </row>
    <row r="777" spans="1:20" x14ac:dyDescent="0.25">
      <c r="A777" s="5">
        <f>770</f>
      </c>
      <c r="B777" s="5" t="s">
        <v>796</v>
      </c>
      <c r="C777" s="5" t="s">
        <v>26</v>
      </c>
      <c r="D777" s="5" t="s">
        <v>26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10</v>
      </c>
      <c r="Q777" s="5">
        <v>0</v>
      </c>
      <c r="R777" s="5">
        <v>0</v>
      </c>
      <c r="S777" s="5" t="s">
        <v>26</v>
      </c>
      <c r="T777" s="5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26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0</v>
      </c>
      <c r="R778" s="5">
        <v>0</v>
      </c>
      <c r="S778" s="5" t="s">
        <v>26</v>
      </c>
      <c r="T778" s="5"/>
    </row>
    <row r="779" spans="1:20" x14ac:dyDescent="0.25">
      <c r="A779" s="5">
        <f>772</f>
      </c>
      <c r="B779" s="5" t="s">
        <v>798</v>
      </c>
      <c r="C779" s="5" t="s">
        <v>26</v>
      </c>
      <c r="D779" s="5" t="s">
        <v>26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10</v>
      </c>
      <c r="Q779" s="5">
        <v>0</v>
      </c>
      <c r="R779" s="5">
        <v>0</v>
      </c>
      <c r="S779" s="5" t="s">
        <v>26</v>
      </c>
      <c r="T779" s="5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26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</v>
      </c>
      <c r="Q780" s="5">
        <v>0</v>
      </c>
      <c r="R780" s="5">
        <v>0</v>
      </c>
      <c r="S780" s="5" t="s">
        <v>26</v>
      </c>
      <c r="T780" s="5"/>
    </row>
    <row r="781" spans="1:20" x14ac:dyDescent="0.25">
      <c r="A781" s="5">
        <f>774</f>
      </c>
      <c r="B781" s="5" t="s">
        <v>800</v>
      </c>
      <c r="C781" s="5" t="s">
        <v>26</v>
      </c>
      <c r="D781" s="5" t="s">
        <v>26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10</v>
      </c>
      <c r="Q781" s="5">
        <v>0</v>
      </c>
      <c r="R781" s="5">
        <v>0</v>
      </c>
      <c r="S781" s="5" t="s">
        <v>26</v>
      </c>
      <c r="T781" s="5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26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10</v>
      </c>
      <c r="Q782" s="5">
        <v>0</v>
      </c>
      <c r="R782" s="5">
        <v>0</v>
      </c>
      <c r="S782" s="5" t="s">
        <v>26</v>
      </c>
      <c r="T782" s="5"/>
    </row>
    <row r="783" spans="1:20" x14ac:dyDescent="0.25">
      <c r="A783" s="5">
        <f>776</f>
      </c>
      <c r="B783" s="5" t="s">
        <v>802</v>
      </c>
      <c r="C783" s="5" t="s">
        <v>26</v>
      </c>
      <c r="D783" s="5" t="s">
        <v>26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10</v>
      </c>
      <c r="Q783" s="5">
        <v>0</v>
      </c>
      <c r="R783" s="5">
        <v>0</v>
      </c>
      <c r="S783" s="5" t="s">
        <v>26</v>
      </c>
      <c r="T783" s="5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26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10</v>
      </c>
      <c r="Q784" s="5">
        <v>0</v>
      </c>
      <c r="R784" s="5">
        <v>0</v>
      </c>
      <c r="S784" s="5" t="s">
        <v>26</v>
      </c>
      <c r="T784" s="5"/>
    </row>
    <row r="785" spans="1:20" x14ac:dyDescent="0.25">
      <c r="A785" s="5">
        <f>778</f>
      </c>
      <c r="B785" s="5" t="s">
        <v>804</v>
      </c>
      <c r="C785" s="5" t="s">
        <v>26</v>
      </c>
      <c r="D785" s="5" t="s">
        <v>26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10</v>
      </c>
      <c r="Q785" s="5">
        <v>0</v>
      </c>
      <c r="R785" s="5">
        <v>0</v>
      </c>
      <c r="S785" s="5" t="s">
        <v>26</v>
      </c>
      <c r="T785" s="5"/>
    </row>
    <row r="786" spans="1:20" x14ac:dyDescent="0.25">
      <c r="A786" s="5">
        <f>779</f>
      </c>
      <c r="B786" s="5" t="s">
        <v>805</v>
      </c>
      <c r="C786" s="5" t="s">
        <v>26</v>
      </c>
      <c r="D786" s="5" t="s">
        <v>26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10</v>
      </c>
      <c r="Q786" s="5">
        <v>0</v>
      </c>
      <c r="R786" s="5">
        <v>0</v>
      </c>
      <c r="S786" s="5" t="s">
        <v>26</v>
      </c>
      <c r="T786" s="5"/>
    </row>
    <row r="787" spans="1:20" x14ac:dyDescent="0.25">
      <c r="A787" s="5">
        <f>780</f>
      </c>
      <c r="B787" s="5" t="s">
        <v>806</v>
      </c>
      <c r="C787" s="5" t="s">
        <v>26</v>
      </c>
      <c r="D787" s="5" t="s">
        <v>26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10</v>
      </c>
      <c r="Q787" s="5">
        <v>0</v>
      </c>
      <c r="R787" s="5">
        <v>0</v>
      </c>
      <c r="S787" s="5" t="s">
        <v>26</v>
      </c>
      <c r="T787" s="5"/>
    </row>
    <row r="788" spans="1:20" x14ac:dyDescent="0.25">
      <c r="A788" s="5">
        <f>781</f>
      </c>
      <c r="B788" s="5" t="s">
        <v>807</v>
      </c>
      <c r="C788" s="5" t="s">
        <v>26</v>
      </c>
      <c r="D788" s="5" t="s">
        <v>26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10</v>
      </c>
      <c r="Q788" s="5">
        <v>0</v>
      </c>
      <c r="R788" s="5">
        <v>0</v>
      </c>
      <c r="S788" s="5" t="s">
        <v>26</v>
      </c>
      <c r="T788" s="5"/>
    </row>
    <row r="789" spans="1:20" x14ac:dyDescent="0.25">
      <c r="A789" s="5">
        <f>782</f>
      </c>
      <c r="B789" s="5" t="s">
        <v>808</v>
      </c>
      <c r="C789" s="5" t="s">
        <v>26</v>
      </c>
      <c r="D789" s="5" t="s">
        <v>26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10</v>
      </c>
      <c r="Q789" s="5">
        <v>0</v>
      </c>
      <c r="R789" s="5">
        <v>0</v>
      </c>
      <c r="S789" s="5" t="s">
        <v>26</v>
      </c>
      <c r="T789" s="5"/>
    </row>
    <row r="790" spans="1:20" x14ac:dyDescent="0.25">
      <c r="A790" s="5">
        <f>783</f>
      </c>
      <c r="B790" s="5" t="s">
        <v>809</v>
      </c>
      <c r="C790" s="5" t="s">
        <v>26</v>
      </c>
      <c r="D790" s="5" t="s">
        <v>26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10</v>
      </c>
      <c r="Q790" s="5">
        <v>0</v>
      </c>
      <c r="R790" s="5">
        <v>0</v>
      </c>
      <c r="S790" s="5" t="s">
        <v>26</v>
      </c>
      <c r="T790" s="5"/>
    </row>
    <row r="791" spans="1:20" x14ac:dyDescent="0.25">
      <c r="A791" s="5">
        <f>784</f>
      </c>
      <c r="B791" s="5" t="s">
        <v>810</v>
      </c>
      <c r="C791" s="5" t="s">
        <v>26</v>
      </c>
      <c r="D791" s="5" t="s">
        <v>26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10</v>
      </c>
      <c r="Q791" s="5">
        <v>0</v>
      </c>
      <c r="R791" s="5">
        <v>0</v>
      </c>
      <c r="S791" s="5" t="s">
        <v>26</v>
      </c>
      <c r="T791" s="5"/>
    </row>
    <row r="792" spans="1:20" x14ac:dyDescent="0.25">
      <c r="A792" s="5">
        <f>785</f>
      </c>
      <c r="B792" s="5" t="s">
        <v>811</v>
      </c>
      <c r="C792" s="5" t="s">
        <v>26</v>
      </c>
      <c r="D792" s="5" t="s">
        <v>26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10</v>
      </c>
      <c r="Q792" s="5">
        <v>0</v>
      </c>
      <c r="R792" s="5">
        <v>0</v>
      </c>
      <c r="S792" s="5" t="s">
        <v>26</v>
      </c>
      <c r="T792" s="5"/>
    </row>
    <row r="793" spans="1:20" x14ac:dyDescent="0.25">
      <c r="A793" s="5">
        <f>786</f>
      </c>
      <c r="B793" s="5" t="s">
        <v>812</v>
      </c>
      <c r="C793" s="5" t="s">
        <v>26</v>
      </c>
      <c r="D793" s="5" t="s">
        <v>26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10</v>
      </c>
      <c r="Q793" s="5">
        <v>0</v>
      </c>
      <c r="R793" s="5">
        <v>0</v>
      </c>
      <c r="S793" s="5" t="s">
        <v>26</v>
      </c>
      <c r="T793" s="5"/>
    </row>
    <row r="794" spans="1:20" x14ac:dyDescent="0.25">
      <c r="A794" s="5">
        <f>787</f>
      </c>
      <c r="B794" s="5" t="s">
        <v>813</v>
      </c>
      <c r="C794" s="5" t="s">
        <v>26</v>
      </c>
      <c r="D794" s="5" t="s">
        <v>26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10</v>
      </c>
      <c r="Q794" s="5">
        <v>0</v>
      </c>
      <c r="R794" s="5">
        <v>0</v>
      </c>
      <c r="S794" s="5" t="s">
        <v>26</v>
      </c>
      <c r="T794" s="5"/>
    </row>
    <row r="795" spans="1:20" x14ac:dyDescent="0.25">
      <c r="A795" s="5">
        <f>788</f>
      </c>
      <c r="B795" s="5" t="s">
        <v>814</v>
      </c>
      <c r="C795" s="5" t="s">
        <v>26</v>
      </c>
      <c r="D795" s="5" t="s">
        <v>26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10</v>
      </c>
      <c r="Q795" s="5">
        <v>0</v>
      </c>
      <c r="R795" s="5">
        <v>0</v>
      </c>
      <c r="S795" s="5" t="s">
        <v>26</v>
      </c>
      <c r="T795" s="5"/>
    </row>
    <row r="796" spans="1:20" x14ac:dyDescent="0.25">
      <c r="A796" s="5">
        <f>789</f>
      </c>
      <c r="B796" s="5" t="s">
        <v>815</v>
      </c>
      <c r="C796" s="5" t="s">
        <v>26</v>
      </c>
      <c r="D796" s="5" t="s">
        <v>26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10</v>
      </c>
      <c r="Q796" s="5">
        <v>0</v>
      </c>
      <c r="R796" s="5">
        <v>0</v>
      </c>
      <c r="S796" s="5" t="s">
        <v>26</v>
      </c>
      <c r="T796" s="5"/>
    </row>
    <row r="797" spans="1:20" x14ac:dyDescent="0.25">
      <c r="A797" s="5">
        <f>790</f>
      </c>
      <c r="B797" s="5" t="s">
        <v>816</v>
      </c>
      <c r="C797" s="5" t="s">
        <v>26</v>
      </c>
      <c r="D797" s="5" t="s">
        <v>26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10</v>
      </c>
      <c r="Q797" s="5">
        <v>0</v>
      </c>
      <c r="R797" s="5">
        <v>0</v>
      </c>
      <c r="S797" s="5" t="s">
        <v>26</v>
      </c>
      <c r="T797" s="5"/>
    </row>
    <row r="798" spans="1:20" x14ac:dyDescent="0.25">
      <c r="A798" s="5">
        <f>791</f>
      </c>
      <c r="B798" s="5" t="s">
        <v>817</v>
      </c>
      <c r="C798" s="5" t="s">
        <v>26</v>
      </c>
      <c r="D798" s="5" t="s">
        <v>26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10</v>
      </c>
      <c r="Q798" s="5">
        <v>0</v>
      </c>
      <c r="R798" s="5">
        <v>0</v>
      </c>
      <c r="S798" s="5" t="s">
        <v>26</v>
      </c>
      <c r="T798" s="5"/>
    </row>
    <row r="799" spans="1:20" x14ac:dyDescent="0.25">
      <c r="A799" s="5">
        <f>792</f>
      </c>
      <c r="B799" s="5" t="s">
        <v>818</v>
      </c>
      <c r="C799" s="5" t="s">
        <v>26</v>
      </c>
      <c r="D799" s="5" t="s">
        <v>26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10</v>
      </c>
      <c r="Q799" s="5">
        <v>0</v>
      </c>
      <c r="R799" s="5">
        <v>0</v>
      </c>
      <c r="S799" s="5" t="s">
        <v>26</v>
      </c>
      <c r="T799" s="5"/>
    </row>
    <row r="800" spans="1:20" x14ac:dyDescent="0.25">
      <c r="A800" s="5">
        <f>793</f>
      </c>
      <c r="B800" s="5" t="s">
        <v>819</v>
      </c>
      <c r="C800" s="5" t="s">
        <v>26</v>
      </c>
      <c r="D800" s="5" t="s">
        <v>26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Q800" s="5">
        <v>0</v>
      </c>
      <c r="R800" s="5">
        <v>0</v>
      </c>
      <c r="S800" s="5" t="s">
        <v>26</v>
      </c>
      <c r="T800" s="5"/>
    </row>
    <row r="801" spans="1:20" x14ac:dyDescent="0.25">
      <c r="A801" s="5">
        <f>794</f>
      </c>
      <c r="B801" s="5" t="s">
        <v>820</v>
      </c>
      <c r="C801" s="5" t="s">
        <v>26</v>
      </c>
      <c r="D801" s="5" t="s">
        <v>26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10</v>
      </c>
      <c r="Q801" s="5">
        <v>0</v>
      </c>
      <c r="R801" s="5">
        <v>0</v>
      </c>
      <c r="S801" s="5" t="s">
        <v>26</v>
      </c>
      <c r="T801" s="5"/>
    </row>
    <row r="802" spans="1:20" x14ac:dyDescent="0.25">
      <c r="A802" s="5">
        <f>795</f>
      </c>
      <c r="B802" s="5" t="s">
        <v>821</v>
      </c>
      <c r="C802" s="5" t="s">
        <v>26</v>
      </c>
      <c r="D802" s="5" t="s">
        <v>26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</v>
      </c>
      <c r="Q802" s="5">
        <v>0</v>
      </c>
      <c r="R802" s="5">
        <v>0</v>
      </c>
      <c r="S802" s="5" t="s">
        <v>26</v>
      </c>
      <c r="T802" s="5"/>
    </row>
    <row r="803" spans="1:20" x14ac:dyDescent="0.25">
      <c r="A803" s="5">
        <f>796</f>
      </c>
      <c r="B803" s="5" t="s">
        <v>822</v>
      </c>
      <c r="C803" s="5" t="s">
        <v>26</v>
      </c>
      <c r="D803" s="5" t="s">
        <v>26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10</v>
      </c>
      <c r="Q803" s="5">
        <v>0</v>
      </c>
      <c r="R803" s="5">
        <v>0</v>
      </c>
      <c r="S803" s="5" t="s">
        <v>26</v>
      </c>
      <c r="T803" s="5"/>
    </row>
    <row r="804" spans="1:20" x14ac:dyDescent="0.25">
      <c r="A804" s="5">
        <f>797</f>
      </c>
      <c r="B804" s="5" t="s">
        <v>823</v>
      </c>
      <c r="C804" s="5" t="s">
        <v>26</v>
      </c>
      <c r="D804" s="5" t="s">
        <v>26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Q804" s="5">
        <v>0</v>
      </c>
      <c r="R804" s="5">
        <v>0</v>
      </c>
      <c r="S804" s="5" t="s">
        <v>26</v>
      </c>
      <c r="T804" s="5"/>
    </row>
    <row r="805" spans="1:20" x14ac:dyDescent="0.25">
      <c r="A805" s="5">
        <f>798</f>
      </c>
      <c r="B805" s="5" t="s">
        <v>824</v>
      </c>
      <c r="C805" s="5" t="s">
        <v>26</v>
      </c>
      <c r="D805" s="5" t="s">
        <v>26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10</v>
      </c>
      <c r="Q805" s="5">
        <v>0</v>
      </c>
      <c r="R805" s="5">
        <v>0</v>
      </c>
      <c r="S805" s="5" t="s">
        <v>26</v>
      </c>
      <c r="T805" s="5"/>
    </row>
    <row r="806" spans="1:20" x14ac:dyDescent="0.25">
      <c r="A806" s="5">
        <f>799</f>
      </c>
      <c r="B806" s="5" t="s">
        <v>825</v>
      </c>
      <c r="C806" s="5" t="s">
        <v>26</v>
      </c>
      <c r="D806" s="5" t="s">
        <v>26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10</v>
      </c>
      <c r="Q806" s="5">
        <v>0</v>
      </c>
      <c r="R806" s="5">
        <v>0</v>
      </c>
      <c r="S806" s="5" t="s">
        <v>26</v>
      </c>
      <c r="T806" s="5"/>
    </row>
    <row r="807" spans="1:20" x14ac:dyDescent="0.25">
      <c r="A807" s="5">
        <f>800</f>
      </c>
      <c r="B807" s="5" t="s">
        <v>826</v>
      </c>
      <c r="C807" s="5" t="s">
        <v>26</v>
      </c>
      <c r="D807" s="5" t="s">
        <v>26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10</v>
      </c>
      <c r="Q807" s="5">
        <v>0</v>
      </c>
      <c r="R807" s="5">
        <v>0</v>
      </c>
      <c r="S807" s="5" t="s">
        <v>26</v>
      </c>
      <c r="T807" s="5"/>
    </row>
    <row r="808" spans="1:20" x14ac:dyDescent="0.25">
      <c r="A808" s="5">
        <f>801</f>
      </c>
      <c r="B808" s="5" t="s">
        <v>827</v>
      </c>
      <c r="C808" s="5" t="s">
        <v>26</v>
      </c>
      <c r="D808" s="5" t="s">
        <v>26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Q808" s="5">
        <v>0</v>
      </c>
      <c r="R808" s="5">
        <v>0</v>
      </c>
      <c r="S808" s="5" t="s">
        <v>26</v>
      </c>
      <c r="T808" s="5"/>
    </row>
    <row r="809" spans="1:20" x14ac:dyDescent="0.25">
      <c r="A809" s="5">
        <f>802</f>
      </c>
      <c r="B809" s="5" t="s">
        <v>828</v>
      </c>
      <c r="C809" s="5" t="s">
        <v>26</v>
      </c>
      <c r="D809" s="5" t="s">
        <v>26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10</v>
      </c>
      <c r="Q809" s="5">
        <v>0</v>
      </c>
      <c r="R809" s="5">
        <v>0</v>
      </c>
      <c r="S809" s="5" t="s">
        <v>26</v>
      </c>
      <c r="T809" s="5"/>
    </row>
    <row r="810" spans="1:20" x14ac:dyDescent="0.25">
      <c r="A810" s="5">
        <f>803</f>
      </c>
      <c r="B810" s="5" t="s">
        <v>829</v>
      </c>
      <c r="C810" s="5" t="s">
        <v>26</v>
      </c>
      <c r="D810" s="5" t="s">
        <v>26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10</v>
      </c>
      <c r="Q810" s="5">
        <v>0</v>
      </c>
      <c r="R810" s="5">
        <v>0</v>
      </c>
      <c r="S810" s="5" t="s">
        <v>26</v>
      </c>
      <c r="T810" s="5"/>
    </row>
    <row r="811" spans="1:20" x14ac:dyDescent="0.25">
      <c r="A811" s="5">
        <f>804</f>
      </c>
      <c r="B811" s="5" t="s">
        <v>830</v>
      </c>
      <c r="C811" s="5" t="s">
        <v>26</v>
      </c>
      <c r="D811" s="5" t="s">
        <v>26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10</v>
      </c>
      <c r="Q811" s="5">
        <v>0</v>
      </c>
      <c r="R811" s="5">
        <v>0</v>
      </c>
      <c r="S811" s="5" t="s">
        <v>26</v>
      </c>
      <c r="T811" s="5"/>
    </row>
    <row r="812" spans="1:20" x14ac:dyDescent="0.25">
      <c r="A812" s="5">
        <f>805</f>
      </c>
      <c r="B812" s="5" t="s">
        <v>831</v>
      </c>
      <c r="C812" s="5" t="s">
        <v>26</v>
      </c>
      <c r="D812" s="5" t="s">
        <v>26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10</v>
      </c>
      <c r="Q812" s="5">
        <v>0</v>
      </c>
      <c r="R812" s="5">
        <v>0</v>
      </c>
      <c r="S812" s="5" t="s">
        <v>26</v>
      </c>
      <c r="T812" s="5"/>
    </row>
    <row r="813" spans="1:20" x14ac:dyDescent="0.25">
      <c r="A813" s="5">
        <f>806</f>
      </c>
      <c r="B813" s="5" t="s">
        <v>832</v>
      </c>
      <c r="C813" s="5" t="s">
        <v>26</v>
      </c>
      <c r="D813" s="5" t="s">
        <v>26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10</v>
      </c>
      <c r="Q813" s="5">
        <v>0</v>
      </c>
      <c r="R813" s="5">
        <v>0</v>
      </c>
      <c r="S813" s="5" t="s">
        <v>26</v>
      </c>
      <c r="T813" s="5"/>
    </row>
    <row r="814" spans="1:20" x14ac:dyDescent="0.25">
      <c r="A814" s="5">
        <f>807</f>
      </c>
      <c r="B814" s="5" t="s">
        <v>833</v>
      </c>
      <c r="C814" s="5" t="s">
        <v>26</v>
      </c>
      <c r="D814" s="5" t="s">
        <v>26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</v>
      </c>
      <c r="Q814" s="5">
        <v>0</v>
      </c>
      <c r="R814" s="5">
        <v>0</v>
      </c>
      <c r="S814" s="5" t="s">
        <v>26</v>
      </c>
      <c r="T814" s="5"/>
    </row>
    <row r="815" spans="1:20" x14ac:dyDescent="0.25">
      <c r="A815" s="5">
        <f>808</f>
      </c>
      <c r="B815" s="5" t="s">
        <v>834</v>
      </c>
      <c r="C815" s="5" t="s">
        <v>26</v>
      </c>
      <c r="D815" s="5" t="s">
        <v>26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10</v>
      </c>
      <c r="Q815" s="5">
        <v>0</v>
      </c>
      <c r="R815" s="5">
        <v>0</v>
      </c>
      <c r="S815" s="5" t="s">
        <v>26</v>
      </c>
      <c r="T815" s="5"/>
    </row>
    <row r="816" spans="1:20" x14ac:dyDescent="0.25">
      <c r="A816" s="5">
        <f>809</f>
      </c>
      <c r="B816" s="5" t="s">
        <v>835</v>
      </c>
      <c r="C816" s="5" t="s">
        <v>26</v>
      </c>
      <c r="D816" s="5" t="s">
        <v>26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10</v>
      </c>
      <c r="Q816" s="5">
        <v>0</v>
      </c>
      <c r="R816" s="5">
        <v>0</v>
      </c>
      <c r="S816" s="5" t="s">
        <v>26</v>
      </c>
      <c r="T816" s="5"/>
    </row>
    <row r="817" spans="1:20" x14ac:dyDescent="0.25">
      <c r="A817" s="5">
        <f>810</f>
      </c>
      <c r="B817" s="5" t="s">
        <v>836</v>
      </c>
      <c r="C817" s="5" t="s">
        <v>26</v>
      </c>
      <c r="D817" s="5" t="s">
        <v>26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10</v>
      </c>
      <c r="Q817" s="5">
        <v>0</v>
      </c>
      <c r="R817" s="5">
        <v>0</v>
      </c>
      <c r="S817" s="5" t="s">
        <v>26</v>
      </c>
      <c r="T817" s="5"/>
    </row>
    <row r="818" spans="1:20" x14ac:dyDescent="0.25">
      <c r="A818" s="5">
        <f>811</f>
      </c>
      <c r="B818" s="5" t="s">
        <v>837</v>
      </c>
      <c r="C818" s="5" t="s">
        <v>26</v>
      </c>
      <c r="D818" s="5" t="s">
        <v>26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10</v>
      </c>
      <c r="Q818" s="5">
        <v>0</v>
      </c>
      <c r="R818" s="5">
        <v>0</v>
      </c>
      <c r="S818" s="5" t="s">
        <v>26</v>
      </c>
      <c r="T818" s="5"/>
    </row>
    <row r="819" spans="1:20" x14ac:dyDescent="0.25">
      <c r="A819" s="5">
        <f>812</f>
      </c>
      <c r="B819" s="5" t="s">
        <v>838</v>
      </c>
      <c r="C819" s="5" t="s">
        <v>26</v>
      </c>
      <c r="D819" s="5" t="s">
        <v>26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10</v>
      </c>
      <c r="Q819" s="5">
        <v>0</v>
      </c>
      <c r="R819" s="5">
        <v>0</v>
      </c>
      <c r="S819" s="5" t="s">
        <v>26</v>
      </c>
      <c r="T819" s="5"/>
    </row>
    <row r="820" spans="1:20" x14ac:dyDescent="0.25">
      <c r="A820" s="5">
        <f>813</f>
      </c>
      <c r="B820" s="5" t="s">
        <v>839</v>
      </c>
      <c r="C820" s="5" t="s">
        <v>26</v>
      </c>
      <c r="D820" s="5" t="s">
        <v>26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10</v>
      </c>
      <c r="Q820" s="5">
        <v>0</v>
      </c>
      <c r="R820" s="5">
        <v>0</v>
      </c>
      <c r="S820" s="5" t="s">
        <v>26</v>
      </c>
      <c r="T820" s="5"/>
    </row>
    <row r="821" spans="1:20" x14ac:dyDescent="0.25">
      <c r="A821" s="5">
        <f>814</f>
      </c>
      <c r="B821" s="5" t="s">
        <v>840</v>
      </c>
      <c r="C821" s="5" t="s">
        <v>26</v>
      </c>
      <c r="D821" s="5" t="s">
        <v>26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10</v>
      </c>
      <c r="Q821" s="5">
        <v>0</v>
      </c>
      <c r="R821" s="5">
        <v>0</v>
      </c>
      <c r="S821" s="5" t="s">
        <v>26</v>
      </c>
      <c r="T821" s="5"/>
    </row>
    <row r="822" spans="1:20" x14ac:dyDescent="0.25">
      <c r="A822" s="5">
        <f>815</f>
      </c>
      <c r="B822" s="5" t="s">
        <v>841</v>
      </c>
      <c r="C822" s="5" t="s">
        <v>26</v>
      </c>
      <c r="D822" s="5" t="s">
        <v>26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Q822" s="5">
        <v>0</v>
      </c>
      <c r="R822" s="5">
        <v>0</v>
      </c>
      <c r="S822" s="5" t="s">
        <v>26</v>
      </c>
      <c r="T822" s="5"/>
    </row>
    <row r="823" spans="1:20" x14ac:dyDescent="0.25">
      <c r="A823" s="5">
        <f>816</f>
      </c>
      <c r="B823" s="5" t="s">
        <v>842</v>
      </c>
      <c r="C823" s="5" t="s">
        <v>26</v>
      </c>
      <c r="D823" s="5" t="s">
        <v>26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10</v>
      </c>
      <c r="Q823" s="5">
        <v>0</v>
      </c>
      <c r="R823" s="5">
        <v>0</v>
      </c>
      <c r="S823" s="5" t="s">
        <v>26</v>
      </c>
      <c r="T823" s="5"/>
    </row>
    <row r="824" spans="1:20" x14ac:dyDescent="0.25">
      <c r="A824" s="5">
        <f>817</f>
      </c>
      <c r="B824" s="5" t="s">
        <v>843</v>
      </c>
      <c r="C824" s="5" t="s">
        <v>26</v>
      </c>
      <c r="D824" s="5" t="s">
        <v>26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10</v>
      </c>
      <c r="Q824" s="5">
        <v>0</v>
      </c>
      <c r="R824" s="5">
        <v>0</v>
      </c>
      <c r="S824" s="5" t="s">
        <v>26</v>
      </c>
      <c r="T824" s="5"/>
    </row>
    <row r="825" spans="1:20" x14ac:dyDescent="0.25">
      <c r="A825" s="5">
        <f>818</f>
      </c>
      <c r="B825" s="5" t="s">
        <v>844</v>
      </c>
      <c r="C825" s="5" t="s">
        <v>26</v>
      </c>
      <c r="D825" s="5" t="s">
        <v>26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10</v>
      </c>
      <c r="Q825" s="5">
        <v>0</v>
      </c>
      <c r="R825" s="5">
        <v>0</v>
      </c>
      <c r="S825" s="5" t="s">
        <v>26</v>
      </c>
      <c r="T825" s="5"/>
    </row>
    <row r="826" spans="1:20" x14ac:dyDescent="0.25">
      <c r="A826" s="5">
        <f>819</f>
      </c>
      <c r="B826" s="5" t="s">
        <v>845</v>
      </c>
      <c r="C826" s="5" t="s">
        <v>26</v>
      </c>
      <c r="D826" s="5" t="s">
        <v>26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10</v>
      </c>
      <c r="Q826" s="5">
        <v>0</v>
      </c>
      <c r="R826" s="5">
        <v>0</v>
      </c>
      <c r="S826" s="5" t="s">
        <v>26</v>
      </c>
      <c r="T826" s="5"/>
    </row>
    <row r="827" spans="1:20" x14ac:dyDescent="0.25">
      <c r="A827" s="5">
        <f>820</f>
      </c>
      <c r="B827" s="5" t="s">
        <v>846</v>
      </c>
      <c r="C827" s="5" t="s">
        <v>26</v>
      </c>
      <c r="D827" s="5" t="s">
        <v>26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10</v>
      </c>
      <c r="Q827" s="5">
        <v>0</v>
      </c>
      <c r="R827" s="5">
        <v>0</v>
      </c>
      <c r="S827" s="5" t="s">
        <v>26</v>
      </c>
      <c r="T827" s="5"/>
    </row>
    <row r="828" spans="1:20" x14ac:dyDescent="0.25">
      <c r="A828" s="5">
        <f>821</f>
      </c>
      <c r="B828" s="5" t="s">
        <v>847</v>
      </c>
      <c r="C828" s="5" t="s">
        <v>26</v>
      </c>
      <c r="D828" s="5" t="s">
        <v>26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0</v>
      </c>
      <c r="R828" s="5">
        <v>0</v>
      </c>
      <c r="S828" s="5" t="s">
        <v>26</v>
      </c>
      <c r="T828" s="5"/>
    </row>
    <row r="829" spans="1:20" x14ac:dyDescent="0.25">
      <c r="A829" s="5">
        <f>822</f>
      </c>
      <c r="B829" s="5" t="s">
        <v>848</v>
      </c>
      <c r="C829" s="5" t="s">
        <v>26</v>
      </c>
      <c r="D829" s="5" t="s">
        <v>26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10</v>
      </c>
      <c r="Q829" s="5">
        <v>0</v>
      </c>
      <c r="R829" s="5">
        <v>0</v>
      </c>
      <c r="S829" s="5" t="s">
        <v>26</v>
      </c>
      <c r="T829" s="5"/>
    </row>
    <row r="830" spans="1:20" x14ac:dyDescent="0.25">
      <c r="A830" s="5">
        <f>823</f>
      </c>
      <c r="B830" s="5" t="s">
        <v>849</v>
      </c>
      <c r="C830" s="5" t="s">
        <v>26</v>
      </c>
      <c r="D830" s="5" t="s">
        <v>26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10</v>
      </c>
      <c r="Q830" s="5">
        <v>0</v>
      </c>
      <c r="R830" s="5">
        <v>0</v>
      </c>
      <c r="S830" s="5" t="s">
        <v>26</v>
      </c>
      <c r="T830" s="5"/>
    </row>
    <row r="831" spans="1:20" x14ac:dyDescent="0.25">
      <c r="A831" s="5">
        <f>824</f>
      </c>
      <c r="B831" s="5" t="s">
        <v>850</v>
      </c>
      <c r="C831" s="5" t="s">
        <v>26</v>
      </c>
      <c r="D831" s="5" t="s">
        <v>26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10</v>
      </c>
      <c r="Q831" s="5">
        <v>0</v>
      </c>
      <c r="R831" s="5">
        <v>0</v>
      </c>
      <c r="S831" s="5" t="s">
        <v>26</v>
      </c>
      <c r="T831" s="5"/>
    </row>
    <row r="832" spans="1:20" x14ac:dyDescent="0.25">
      <c r="A832" s="5">
        <f>825</f>
      </c>
      <c r="B832" s="5" t="s">
        <v>851</v>
      </c>
      <c r="C832" s="5" t="s">
        <v>26</v>
      </c>
      <c r="D832" s="5" t="s">
        <v>26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10</v>
      </c>
      <c r="Q832" s="5">
        <v>0</v>
      </c>
      <c r="R832" s="5">
        <v>0</v>
      </c>
      <c r="S832" s="5" t="s">
        <v>26</v>
      </c>
      <c r="T832" s="5"/>
    </row>
    <row r="833" spans="1:20" x14ac:dyDescent="0.25">
      <c r="A833" s="5">
        <f>826</f>
      </c>
      <c r="B833" s="5" t="s">
        <v>852</v>
      </c>
      <c r="C833" s="5" t="s">
        <v>26</v>
      </c>
      <c r="D833" s="5" t="s">
        <v>26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10</v>
      </c>
      <c r="Q833" s="5">
        <v>0</v>
      </c>
      <c r="R833" s="5">
        <v>0</v>
      </c>
      <c r="S833" s="5" t="s">
        <v>26</v>
      </c>
      <c r="T833" s="5"/>
    </row>
    <row r="834" spans="1:20" x14ac:dyDescent="0.25">
      <c r="A834" s="5">
        <f>827</f>
      </c>
      <c r="B834" s="5" t="s">
        <v>853</v>
      </c>
      <c r="C834" s="5" t="s">
        <v>26</v>
      </c>
      <c r="D834" s="5" t="s">
        <v>26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10</v>
      </c>
      <c r="Q834" s="5">
        <v>0</v>
      </c>
      <c r="R834" s="5">
        <v>0</v>
      </c>
      <c r="S834" s="5" t="s">
        <v>26</v>
      </c>
      <c r="T834" s="5"/>
    </row>
    <row r="835" spans="1:20" x14ac:dyDescent="0.25">
      <c r="A835" s="5">
        <f>828</f>
      </c>
      <c r="B835" s="5" t="s">
        <v>854</v>
      </c>
      <c r="C835" s="5" t="s">
        <v>26</v>
      </c>
      <c r="D835" s="5" t="s">
        <v>26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10</v>
      </c>
      <c r="Q835" s="5">
        <v>0</v>
      </c>
      <c r="R835" s="5">
        <v>0</v>
      </c>
      <c r="S835" s="5" t="s">
        <v>26</v>
      </c>
      <c r="T835" s="5"/>
    </row>
    <row r="836" spans="1:20" x14ac:dyDescent="0.25">
      <c r="A836" s="5">
        <f>829</f>
      </c>
      <c r="B836" s="5" t="s">
        <v>855</v>
      </c>
      <c r="C836" s="5" t="s">
        <v>26</v>
      </c>
      <c r="D836" s="5" t="s">
        <v>26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Q836" s="5">
        <v>0</v>
      </c>
      <c r="R836" s="5">
        <v>0</v>
      </c>
      <c r="S836" s="5" t="s">
        <v>26</v>
      </c>
      <c r="T836" s="5"/>
    </row>
    <row r="837" spans="1:20" x14ac:dyDescent="0.25">
      <c r="A837" s="5">
        <f>830</f>
      </c>
      <c r="B837" s="5" t="s">
        <v>856</v>
      </c>
      <c r="C837" s="5" t="s">
        <v>26</v>
      </c>
      <c r="D837" s="5" t="s">
        <v>26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10</v>
      </c>
      <c r="Q837" s="5">
        <v>0</v>
      </c>
      <c r="R837" s="5">
        <v>0</v>
      </c>
      <c r="S837" s="5" t="s">
        <v>26</v>
      </c>
      <c r="T837" s="5"/>
    </row>
    <row r="838" spans="1:20" x14ac:dyDescent="0.25">
      <c r="A838" s="5">
        <f>831</f>
      </c>
      <c r="B838" s="5" t="s">
        <v>857</v>
      </c>
      <c r="C838" s="5" t="s">
        <v>26</v>
      </c>
      <c r="D838" s="5" t="s">
        <v>26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10</v>
      </c>
      <c r="Q838" s="5">
        <v>0</v>
      </c>
      <c r="R838" s="5">
        <v>0</v>
      </c>
      <c r="S838" s="5" t="s">
        <v>26</v>
      </c>
      <c r="T838" s="5"/>
    </row>
    <row r="839" spans="1:20" x14ac:dyDescent="0.25">
      <c r="A839" s="5">
        <f>832</f>
      </c>
      <c r="B839" s="5" t="s">
        <v>858</v>
      </c>
      <c r="C839" s="5" t="s">
        <v>26</v>
      </c>
      <c r="D839" s="5" t="s">
        <v>26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10</v>
      </c>
      <c r="Q839" s="5">
        <v>0</v>
      </c>
      <c r="R839" s="5">
        <v>0</v>
      </c>
      <c r="S839" s="5" t="s">
        <v>26</v>
      </c>
      <c r="T839" s="5"/>
    </row>
    <row r="840" spans="1:20" x14ac:dyDescent="0.25">
      <c r="A840" s="5">
        <f>833</f>
      </c>
      <c r="B840" s="5" t="s">
        <v>859</v>
      </c>
      <c r="C840" s="5" t="s">
        <v>26</v>
      </c>
      <c r="D840" s="5" t="s">
        <v>26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10</v>
      </c>
      <c r="Q840" s="5">
        <v>0</v>
      </c>
      <c r="R840" s="5">
        <v>0</v>
      </c>
      <c r="S840" s="5" t="s">
        <v>26</v>
      </c>
      <c r="T840" s="5"/>
    </row>
    <row r="841" spans="1:20" x14ac:dyDescent="0.25">
      <c r="A841" s="5">
        <f>834</f>
      </c>
      <c r="B841" s="5" t="s">
        <v>860</v>
      </c>
      <c r="C841" s="5" t="s">
        <v>26</v>
      </c>
      <c r="D841" s="5" t="s">
        <v>26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10</v>
      </c>
      <c r="Q841" s="5">
        <v>0</v>
      </c>
      <c r="R841" s="5">
        <v>0</v>
      </c>
      <c r="S841" s="5" t="s">
        <v>26</v>
      </c>
      <c r="T841" s="5"/>
    </row>
    <row r="842" spans="1:20" x14ac:dyDescent="0.25">
      <c r="A842" s="5">
        <f>835</f>
      </c>
      <c r="B842" s="5" t="s">
        <v>861</v>
      </c>
      <c r="C842" s="5" t="s">
        <v>26</v>
      </c>
      <c r="D842" s="5" t="s">
        <v>26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10</v>
      </c>
      <c r="Q842" s="5">
        <v>0</v>
      </c>
      <c r="R842" s="5">
        <v>0</v>
      </c>
      <c r="S842" s="5" t="s">
        <v>26</v>
      </c>
      <c r="T842" s="5"/>
    </row>
    <row r="843" spans="1:20" x14ac:dyDescent="0.25">
      <c r="A843" s="5">
        <f>836</f>
      </c>
      <c r="B843" s="5" t="s">
        <v>862</v>
      </c>
      <c r="C843" s="5" t="s">
        <v>26</v>
      </c>
      <c r="D843" s="5" t="s">
        <v>26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10</v>
      </c>
      <c r="Q843" s="5">
        <v>0</v>
      </c>
      <c r="R843" s="5">
        <v>0</v>
      </c>
      <c r="S843" s="5" t="s">
        <v>26</v>
      </c>
      <c r="T843" s="5"/>
    </row>
    <row r="844" spans="1:20" x14ac:dyDescent="0.25">
      <c r="A844" s="5">
        <f>837</f>
      </c>
      <c r="B844" s="5" t="s">
        <v>863</v>
      </c>
      <c r="C844" s="5" t="s">
        <v>26</v>
      </c>
      <c r="D844" s="5" t="s">
        <v>26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</v>
      </c>
      <c r="Q844" s="5">
        <v>0</v>
      </c>
      <c r="R844" s="5">
        <v>0</v>
      </c>
      <c r="S844" s="5" t="s">
        <v>26</v>
      </c>
      <c r="T844" s="5"/>
    </row>
    <row r="845" spans="1:20" x14ac:dyDescent="0.25">
      <c r="A845" s="5">
        <f>838</f>
      </c>
      <c r="B845" s="5" t="s">
        <v>864</v>
      </c>
      <c r="C845" s="5" t="s">
        <v>26</v>
      </c>
      <c r="D845" s="5" t="s">
        <v>26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10</v>
      </c>
      <c r="Q845" s="5">
        <v>0</v>
      </c>
      <c r="R845" s="5">
        <v>0</v>
      </c>
      <c r="S845" s="5" t="s">
        <v>26</v>
      </c>
      <c r="T845" s="5"/>
    </row>
    <row r="846" spans="1:20" x14ac:dyDescent="0.25">
      <c r="A846" s="5">
        <f>839</f>
      </c>
      <c r="B846" s="5" t="s">
        <v>865</v>
      </c>
      <c r="C846" s="5" t="s">
        <v>26</v>
      </c>
      <c r="D846" s="5" t="s">
        <v>26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0</v>
      </c>
      <c r="R846" s="5">
        <v>0</v>
      </c>
      <c r="S846" s="5" t="s">
        <v>26</v>
      </c>
      <c r="T846" s="5"/>
    </row>
    <row r="847" spans="1:20" x14ac:dyDescent="0.25">
      <c r="A847" s="5">
        <f>840</f>
      </c>
      <c r="B847" s="5" t="s">
        <v>866</v>
      </c>
      <c r="C847" s="5" t="s">
        <v>26</v>
      </c>
      <c r="D847" s="5" t="s">
        <v>26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10</v>
      </c>
      <c r="Q847" s="5">
        <v>0</v>
      </c>
      <c r="R847" s="5">
        <v>0</v>
      </c>
      <c r="S847" s="5" t="s">
        <v>26</v>
      </c>
      <c r="T847" s="5"/>
    </row>
    <row r="848" spans="1:20" x14ac:dyDescent="0.25">
      <c r="A848" s="5">
        <f>841</f>
      </c>
      <c r="B848" s="5" t="s">
        <v>867</v>
      </c>
      <c r="C848" s="5" t="s">
        <v>26</v>
      </c>
      <c r="D848" s="5" t="s">
        <v>26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0</v>
      </c>
      <c r="R848" s="5">
        <v>0</v>
      </c>
      <c r="S848" s="5" t="s">
        <v>26</v>
      </c>
      <c r="T848" s="5"/>
    </row>
    <row r="849" spans="1:20" x14ac:dyDescent="0.25">
      <c r="A849" s="5">
        <f>842</f>
      </c>
      <c r="B849" s="5" t="s">
        <v>868</v>
      </c>
      <c r="C849" s="5" t="s">
        <v>26</v>
      </c>
      <c r="D849" s="5" t="s">
        <v>26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10</v>
      </c>
      <c r="Q849" s="5">
        <v>0</v>
      </c>
      <c r="R849" s="5">
        <v>0</v>
      </c>
      <c r="S849" s="5" t="s">
        <v>26</v>
      </c>
      <c r="T849" s="5"/>
    </row>
    <row r="850" spans="1:20" x14ac:dyDescent="0.25">
      <c r="A850" s="5">
        <f>843</f>
      </c>
      <c r="B850" s="5" t="s">
        <v>869</v>
      </c>
      <c r="C850" s="5" t="s">
        <v>26</v>
      </c>
      <c r="D850" s="5" t="s">
        <v>26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10</v>
      </c>
      <c r="Q850" s="5">
        <v>0</v>
      </c>
      <c r="R850" s="5">
        <v>0</v>
      </c>
      <c r="S850" s="5" t="s">
        <v>26</v>
      </c>
      <c r="T850" s="5"/>
    </row>
    <row r="851" spans="1:20" x14ac:dyDescent="0.25">
      <c r="A851" s="5">
        <f>844</f>
      </c>
      <c r="B851" s="5" t="s">
        <v>870</v>
      </c>
      <c r="C851" s="5" t="s">
        <v>26</v>
      </c>
      <c r="D851" s="5" t="s">
        <v>26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10</v>
      </c>
      <c r="Q851" s="5">
        <v>0</v>
      </c>
      <c r="R851" s="5">
        <v>0</v>
      </c>
      <c r="S851" s="5" t="s">
        <v>26</v>
      </c>
      <c r="T851" s="5"/>
    </row>
    <row r="852" spans="1:20" x14ac:dyDescent="0.25">
      <c r="A852" s="5">
        <f>845</f>
      </c>
      <c r="B852" s="5" t="s">
        <v>871</v>
      </c>
      <c r="C852" s="5" t="s">
        <v>26</v>
      </c>
      <c r="D852" s="5" t="s">
        <v>26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10</v>
      </c>
      <c r="Q852" s="5">
        <v>0</v>
      </c>
      <c r="R852" s="5">
        <v>0</v>
      </c>
      <c r="S852" s="5" t="s">
        <v>26</v>
      </c>
      <c r="T852" s="5"/>
    </row>
    <row r="853" spans="1:20" x14ac:dyDescent="0.25">
      <c r="A853" s="5">
        <f>846</f>
      </c>
      <c r="B853" s="5" t="s">
        <v>872</v>
      </c>
      <c r="C853" s="5" t="s">
        <v>26</v>
      </c>
      <c r="D853" s="5" t="s">
        <v>26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10</v>
      </c>
      <c r="Q853" s="5">
        <v>0</v>
      </c>
      <c r="R853" s="5">
        <v>0</v>
      </c>
      <c r="S853" s="5" t="s">
        <v>26</v>
      </c>
      <c r="T853" s="5"/>
    </row>
    <row r="854" spans="1:20" x14ac:dyDescent="0.25">
      <c r="A854" s="5">
        <f>847</f>
      </c>
      <c r="B854" s="5" t="s">
        <v>873</v>
      </c>
      <c r="C854" s="5" t="s">
        <v>26</v>
      </c>
      <c r="D854" s="5" t="s">
        <v>26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10</v>
      </c>
      <c r="Q854" s="5">
        <v>0</v>
      </c>
      <c r="R854" s="5">
        <v>0</v>
      </c>
      <c r="S854" s="5" t="s">
        <v>26</v>
      </c>
      <c r="T854" s="5"/>
    </row>
    <row r="855" spans="1:20" x14ac:dyDescent="0.25">
      <c r="A855" s="5">
        <f>848</f>
      </c>
      <c r="B855" s="5" t="s">
        <v>874</v>
      </c>
      <c r="C855" s="5" t="s">
        <v>26</v>
      </c>
      <c r="D855" s="5" t="s">
        <v>26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10</v>
      </c>
      <c r="Q855" s="5">
        <v>0</v>
      </c>
      <c r="R855" s="5">
        <v>0</v>
      </c>
      <c r="S855" s="5" t="s">
        <v>26</v>
      </c>
      <c r="T855" s="5"/>
    </row>
    <row r="856" spans="1:20" x14ac:dyDescent="0.25">
      <c r="A856" s="5">
        <f>849</f>
      </c>
      <c r="B856" s="5" t="s">
        <v>875</v>
      </c>
      <c r="C856" s="5" t="s">
        <v>26</v>
      </c>
      <c r="D856" s="5" t="s">
        <v>26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10</v>
      </c>
      <c r="Q856" s="5">
        <v>0</v>
      </c>
      <c r="R856" s="5">
        <v>0</v>
      </c>
      <c r="S856" s="5" t="s">
        <v>26</v>
      </c>
      <c r="T856" s="5"/>
    </row>
    <row r="857" spans="1:20" x14ac:dyDescent="0.25">
      <c r="A857" s="5">
        <f>850</f>
      </c>
      <c r="B857" s="5" t="s">
        <v>876</v>
      </c>
      <c r="C857" s="5" t="s">
        <v>26</v>
      </c>
      <c r="D857" s="5" t="s">
        <v>26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10</v>
      </c>
      <c r="Q857" s="5">
        <v>0</v>
      </c>
      <c r="R857" s="5">
        <v>0</v>
      </c>
      <c r="S857" s="5" t="s">
        <v>26</v>
      </c>
      <c r="T857" s="5"/>
    </row>
    <row r="858" spans="1:20" x14ac:dyDescent="0.25">
      <c r="A858" s="5">
        <f>851</f>
      </c>
      <c r="B858" s="5" t="s">
        <v>877</v>
      </c>
      <c r="C858" s="5" t="s">
        <v>26</v>
      </c>
      <c r="D858" s="5" t="s">
        <v>26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10</v>
      </c>
      <c r="Q858" s="5">
        <v>0</v>
      </c>
      <c r="R858" s="5">
        <v>0</v>
      </c>
      <c r="S858" s="5" t="s">
        <v>26</v>
      </c>
      <c r="T858" s="5"/>
    </row>
    <row r="859" spans="1:20" x14ac:dyDescent="0.25">
      <c r="A859" s="5">
        <f>852</f>
      </c>
      <c r="B859" s="5" t="s">
        <v>878</v>
      </c>
      <c r="C859" s="5" t="s">
        <v>26</v>
      </c>
      <c r="D859" s="5" t="s">
        <v>26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10</v>
      </c>
      <c r="Q859" s="5">
        <v>0</v>
      </c>
      <c r="R859" s="5">
        <v>0</v>
      </c>
      <c r="S859" s="5" t="s">
        <v>26</v>
      </c>
      <c r="T859" s="5"/>
    </row>
    <row r="860" spans="1:20" x14ac:dyDescent="0.25">
      <c r="A860" s="5">
        <f>853</f>
      </c>
      <c r="B860" s="5" t="s">
        <v>879</v>
      </c>
      <c r="C860" s="5" t="s">
        <v>26</v>
      </c>
      <c r="D860" s="5" t="s">
        <v>26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10</v>
      </c>
      <c r="Q860" s="5">
        <v>0</v>
      </c>
      <c r="R860" s="5">
        <v>0</v>
      </c>
      <c r="S860" s="5" t="s">
        <v>26</v>
      </c>
      <c r="T860" s="5"/>
    </row>
    <row r="861" spans="1:20" x14ac:dyDescent="0.25">
      <c r="A861" s="5">
        <f>854</f>
      </c>
      <c r="B861" s="5" t="s">
        <v>880</v>
      </c>
      <c r="C861" s="5" t="s">
        <v>26</v>
      </c>
      <c r="D861" s="5" t="s">
        <v>26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10</v>
      </c>
      <c r="Q861" s="5">
        <v>0</v>
      </c>
      <c r="R861" s="5">
        <v>0</v>
      </c>
      <c r="S861" s="5" t="s">
        <v>26</v>
      </c>
      <c r="T861" s="5"/>
    </row>
    <row r="862" spans="1:20" x14ac:dyDescent="0.25">
      <c r="A862" s="5">
        <f>855</f>
      </c>
      <c r="B862" s="5" t="s">
        <v>881</v>
      </c>
      <c r="C862" s="5" t="s">
        <v>26</v>
      </c>
      <c r="D862" s="5" t="s">
        <v>26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0</v>
      </c>
      <c r="R862" s="5">
        <v>0</v>
      </c>
      <c r="S862" s="5" t="s">
        <v>26</v>
      </c>
      <c r="T862" s="5"/>
    </row>
    <row r="863" spans="1:20" x14ac:dyDescent="0.25">
      <c r="A863" s="5">
        <f>856</f>
      </c>
      <c r="B863" s="5" t="s">
        <v>882</v>
      </c>
      <c r="C863" s="5" t="s">
        <v>26</v>
      </c>
      <c r="D863" s="5" t="s">
        <v>26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10</v>
      </c>
      <c r="Q863" s="5">
        <v>0</v>
      </c>
      <c r="R863" s="5">
        <v>0</v>
      </c>
      <c r="S863" s="5" t="s">
        <v>26</v>
      </c>
      <c r="T863" s="5"/>
    </row>
    <row r="864" spans="1:20" x14ac:dyDescent="0.25">
      <c r="A864" s="5">
        <f>857</f>
      </c>
      <c r="B864" s="5" t="s">
        <v>883</v>
      </c>
      <c r="C864" s="5" t="s">
        <v>26</v>
      </c>
      <c r="D864" s="5" t="s">
        <v>26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10</v>
      </c>
      <c r="Q864" s="5">
        <v>0</v>
      </c>
      <c r="R864" s="5">
        <v>0</v>
      </c>
      <c r="S864" s="5" t="s">
        <v>26</v>
      </c>
      <c r="T864" s="5"/>
    </row>
    <row r="865" spans="1:20" x14ac:dyDescent="0.25">
      <c r="A865" s="5">
        <f>858</f>
      </c>
      <c r="B865" s="5" t="s">
        <v>884</v>
      </c>
      <c r="C865" s="5" t="s">
        <v>26</v>
      </c>
      <c r="D865" s="5" t="s">
        <v>26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10</v>
      </c>
      <c r="Q865" s="5">
        <v>0</v>
      </c>
      <c r="R865" s="5">
        <v>0</v>
      </c>
      <c r="S865" s="5" t="s">
        <v>26</v>
      </c>
      <c r="T865" s="5"/>
    </row>
    <row r="866" spans="1:20" x14ac:dyDescent="0.25">
      <c r="A866" s="5">
        <f>859</f>
      </c>
      <c r="B866" s="5" t="s">
        <v>885</v>
      </c>
      <c r="C866" s="5" t="s">
        <v>26</v>
      </c>
      <c r="D866" s="5" t="s">
        <v>26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10</v>
      </c>
      <c r="Q866" s="5">
        <v>0</v>
      </c>
      <c r="R866" s="5">
        <v>0</v>
      </c>
      <c r="S866" s="5" t="s">
        <v>26</v>
      </c>
      <c r="T866" s="5"/>
    </row>
    <row r="867" spans="1:20" x14ac:dyDescent="0.25">
      <c r="A867" s="5">
        <f>860</f>
      </c>
      <c r="B867" s="5" t="s">
        <v>886</v>
      </c>
      <c r="C867" s="5" t="s">
        <v>26</v>
      </c>
      <c r="D867" s="5" t="s">
        <v>26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10</v>
      </c>
      <c r="Q867" s="5">
        <v>0</v>
      </c>
      <c r="R867" s="5">
        <v>0</v>
      </c>
      <c r="S867" s="5" t="s">
        <v>26</v>
      </c>
      <c r="T867" s="5"/>
    </row>
    <row r="868" spans="1:20" x14ac:dyDescent="0.25">
      <c r="A868" s="5">
        <f>861</f>
      </c>
      <c r="B868" s="5" t="s">
        <v>887</v>
      </c>
      <c r="C868" s="5" t="s">
        <v>26</v>
      </c>
      <c r="D868" s="5" t="s">
        <v>26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10</v>
      </c>
      <c r="Q868" s="5">
        <v>0</v>
      </c>
      <c r="R868" s="5">
        <v>0</v>
      </c>
      <c r="S868" s="5" t="s">
        <v>26</v>
      </c>
      <c r="T868" s="5"/>
    </row>
    <row r="869" spans="1:20" x14ac:dyDescent="0.25">
      <c r="A869" s="5">
        <f>862</f>
      </c>
      <c r="B869" s="5" t="s">
        <v>888</v>
      </c>
      <c r="C869" s="5" t="s">
        <v>26</v>
      </c>
      <c r="D869" s="5" t="s">
        <v>26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10</v>
      </c>
      <c r="Q869" s="5">
        <v>0</v>
      </c>
      <c r="R869" s="5">
        <v>0</v>
      </c>
      <c r="S869" s="5" t="s">
        <v>26</v>
      </c>
      <c r="T869" s="5"/>
    </row>
    <row r="870" spans="1:20" x14ac:dyDescent="0.25">
      <c r="A870" s="5">
        <f>863</f>
      </c>
      <c r="B870" s="5" t="s">
        <v>889</v>
      </c>
      <c r="C870" s="5" t="s">
        <v>26</v>
      </c>
      <c r="D870" s="5" t="s">
        <v>26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0</v>
      </c>
      <c r="R870" s="5">
        <v>0</v>
      </c>
      <c r="S870" s="5" t="s">
        <v>26</v>
      </c>
      <c r="T870" s="5"/>
    </row>
    <row r="871" spans="1:20" x14ac:dyDescent="0.25">
      <c r="A871" s="5">
        <f>864</f>
      </c>
      <c r="B871" s="5" t="s">
        <v>890</v>
      </c>
      <c r="C871" s="5" t="s">
        <v>26</v>
      </c>
      <c r="D871" s="5" t="s">
        <v>26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10</v>
      </c>
      <c r="Q871" s="5">
        <v>0</v>
      </c>
      <c r="R871" s="5">
        <v>0</v>
      </c>
      <c r="S871" s="5" t="s">
        <v>26</v>
      </c>
      <c r="T871" s="5"/>
    </row>
    <row r="872" spans="1:20" x14ac:dyDescent="0.25">
      <c r="A872" s="5">
        <f>865</f>
      </c>
      <c r="B872" s="5" t="s">
        <v>891</v>
      </c>
      <c r="C872" s="5" t="s">
        <v>26</v>
      </c>
      <c r="D872" s="5" t="s">
        <v>26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10</v>
      </c>
      <c r="Q872" s="5">
        <v>0</v>
      </c>
      <c r="R872" s="5">
        <v>0</v>
      </c>
      <c r="S872" s="5" t="s">
        <v>26</v>
      </c>
      <c r="T872" s="5"/>
    </row>
    <row r="873" spans="1:20" x14ac:dyDescent="0.25">
      <c r="A873" s="5">
        <f>866</f>
      </c>
      <c r="B873" s="5" t="s">
        <v>892</v>
      </c>
      <c r="C873" s="5" t="s">
        <v>26</v>
      </c>
      <c r="D873" s="5" t="s">
        <v>26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10</v>
      </c>
      <c r="Q873" s="5">
        <v>0</v>
      </c>
      <c r="R873" s="5">
        <v>0</v>
      </c>
      <c r="S873" s="5" t="s">
        <v>26</v>
      </c>
      <c r="T873" s="5"/>
    </row>
    <row r="874" spans="1:20" x14ac:dyDescent="0.25">
      <c r="A874" s="5">
        <f>867</f>
      </c>
      <c r="B874" s="5" t="s">
        <v>893</v>
      </c>
      <c r="C874" s="5" t="s">
        <v>26</v>
      </c>
      <c r="D874" s="5" t="s">
        <v>26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10</v>
      </c>
      <c r="Q874" s="5">
        <v>0</v>
      </c>
      <c r="R874" s="5">
        <v>0</v>
      </c>
      <c r="S874" s="5" t="s">
        <v>26</v>
      </c>
      <c r="T874" s="5"/>
    </row>
    <row r="875" spans="1:20" x14ac:dyDescent="0.25">
      <c r="A875" s="5">
        <f>868</f>
      </c>
      <c r="B875" s="5" t="s">
        <v>894</v>
      </c>
      <c r="C875" s="5" t="s">
        <v>26</v>
      </c>
      <c r="D875" s="5" t="s">
        <v>26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10</v>
      </c>
      <c r="Q875" s="5">
        <v>0</v>
      </c>
      <c r="R875" s="5">
        <v>0</v>
      </c>
      <c r="S875" s="5" t="s">
        <v>26</v>
      </c>
      <c r="T875" s="5"/>
    </row>
    <row r="876" spans="1:20" x14ac:dyDescent="0.25">
      <c r="A876" s="5">
        <f>869</f>
      </c>
      <c r="B876" s="5" t="s">
        <v>895</v>
      </c>
      <c r="C876" s="5" t="s">
        <v>26</v>
      </c>
      <c r="D876" s="5" t="s">
        <v>26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10</v>
      </c>
      <c r="Q876" s="5">
        <v>0</v>
      </c>
      <c r="R876" s="5">
        <v>0</v>
      </c>
      <c r="S876" s="5" t="s">
        <v>26</v>
      </c>
      <c r="T876" s="5"/>
    </row>
    <row r="877" spans="1:20" x14ac:dyDescent="0.25">
      <c r="A877" s="5">
        <f>870</f>
      </c>
      <c r="B877" s="5" t="s">
        <v>896</v>
      </c>
      <c r="C877" s="5" t="s">
        <v>26</v>
      </c>
      <c r="D877" s="5" t="s">
        <v>26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10</v>
      </c>
      <c r="Q877" s="5">
        <v>0</v>
      </c>
      <c r="R877" s="5">
        <v>0</v>
      </c>
      <c r="S877" s="5" t="s">
        <v>26</v>
      </c>
      <c r="T877" s="5"/>
    </row>
    <row r="878" spans="1:20" x14ac:dyDescent="0.25">
      <c r="A878" s="5">
        <f>871</f>
      </c>
      <c r="B878" s="5" t="s">
        <v>897</v>
      </c>
      <c r="C878" s="5" t="s">
        <v>26</v>
      </c>
      <c r="D878" s="5" t="s">
        <v>26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10</v>
      </c>
      <c r="Q878" s="5">
        <v>0</v>
      </c>
      <c r="R878" s="5">
        <v>0</v>
      </c>
      <c r="S878" s="5" t="s">
        <v>26</v>
      </c>
      <c r="T878" s="5"/>
    </row>
    <row r="879" spans="1:20" x14ac:dyDescent="0.25">
      <c r="A879" s="5">
        <f>872</f>
      </c>
      <c r="B879" s="5" t="s">
        <v>898</v>
      </c>
      <c r="C879" s="5" t="s">
        <v>26</v>
      </c>
      <c r="D879" s="5" t="s">
        <v>26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10</v>
      </c>
      <c r="Q879" s="5">
        <v>0</v>
      </c>
      <c r="R879" s="5">
        <v>0</v>
      </c>
      <c r="S879" s="5" t="s">
        <v>26</v>
      </c>
      <c r="T879" s="5"/>
    </row>
    <row r="880" spans="1:20" x14ac:dyDescent="0.25">
      <c r="A880" s="5">
        <f>873</f>
      </c>
      <c r="B880" s="5" t="s">
        <v>899</v>
      </c>
      <c r="C880" s="5" t="s">
        <v>26</v>
      </c>
      <c r="D880" s="5" t="s">
        <v>26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10</v>
      </c>
      <c r="Q880" s="5">
        <v>0</v>
      </c>
      <c r="R880" s="5">
        <v>0</v>
      </c>
      <c r="S880" s="5" t="s">
        <v>26</v>
      </c>
      <c r="T880" s="5"/>
    </row>
    <row r="881" spans="1:20" x14ac:dyDescent="0.25">
      <c r="A881" s="5">
        <f>874</f>
      </c>
      <c r="B881" s="5" t="s">
        <v>900</v>
      </c>
      <c r="C881" s="5" t="s">
        <v>26</v>
      </c>
      <c r="D881" s="5" t="s">
        <v>26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10</v>
      </c>
      <c r="Q881" s="5">
        <v>0</v>
      </c>
      <c r="R881" s="5">
        <v>0</v>
      </c>
      <c r="S881" s="5" t="s">
        <v>26</v>
      </c>
      <c r="T881" s="5"/>
    </row>
    <row r="882" spans="1:20" x14ac:dyDescent="0.25">
      <c r="A882" s="5">
        <f>875</f>
      </c>
      <c r="B882" s="5" t="s">
        <v>901</v>
      </c>
      <c r="C882" s="5" t="s">
        <v>26</v>
      </c>
      <c r="D882" s="5" t="s">
        <v>26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10</v>
      </c>
      <c r="Q882" s="5">
        <v>0</v>
      </c>
      <c r="R882" s="5">
        <v>0</v>
      </c>
      <c r="S882" s="5" t="s">
        <v>26</v>
      </c>
      <c r="T882" s="5"/>
    </row>
    <row r="883" spans="1:20" x14ac:dyDescent="0.25">
      <c r="A883" s="5">
        <f>876</f>
      </c>
      <c r="B883" s="5" t="s">
        <v>902</v>
      </c>
      <c r="C883" s="5" t="s">
        <v>26</v>
      </c>
      <c r="D883" s="5" t="s">
        <v>26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10</v>
      </c>
      <c r="Q883" s="5">
        <v>0</v>
      </c>
      <c r="R883" s="5">
        <v>0</v>
      </c>
      <c r="S883" s="5" t="s">
        <v>26</v>
      </c>
      <c r="T883" s="5"/>
    </row>
    <row r="884" spans="1:20" x14ac:dyDescent="0.25">
      <c r="A884" s="5">
        <f>877</f>
      </c>
      <c r="B884" s="5" t="s">
        <v>903</v>
      </c>
      <c r="C884" s="5" t="s">
        <v>26</v>
      </c>
      <c r="D884" s="5" t="s">
        <v>26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10</v>
      </c>
      <c r="Q884" s="5">
        <v>0</v>
      </c>
      <c r="R884" s="5">
        <v>0</v>
      </c>
      <c r="S884" s="5" t="s">
        <v>26</v>
      </c>
      <c r="T884" s="5"/>
    </row>
    <row r="885" spans="1:20" x14ac:dyDescent="0.25">
      <c r="A885" s="5">
        <f>878</f>
      </c>
      <c r="B885" s="5" t="s">
        <v>904</v>
      </c>
      <c r="C885" s="5" t="s">
        <v>26</v>
      </c>
      <c r="D885" s="5" t="s">
        <v>26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10</v>
      </c>
      <c r="Q885" s="5">
        <v>0</v>
      </c>
      <c r="R885" s="5">
        <v>0</v>
      </c>
      <c r="S885" s="5" t="s">
        <v>26</v>
      </c>
      <c r="T885" s="5"/>
    </row>
    <row r="886" spans="1:20" x14ac:dyDescent="0.25">
      <c r="A886" s="5">
        <f>879</f>
      </c>
      <c r="B886" s="5" t="s">
        <v>905</v>
      </c>
      <c r="C886" s="5" t="s">
        <v>26</v>
      </c>
      <c r="D886" s="5" t="s">
        <v>26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0</v>
      </c>
      <c r="R886" s="5">
        <v>0</v>
      </c>
      <c r="S886" s="5" t="s">
        <v>26</v>
      </c>
      <c r="T886" s="5"/>
    </row>
    <row r="887" spans="1:20" x14ac:dyDescent="0.25">
      <c r="A887" s="5">
        <f>880</f>
      </c>
      <c r="B887" s="5" t="s">
        <v>906</v>
      </c>
      <c r="C887" s="5" t="s">
        <v>26</v>
      </c>
      <c r="D887" s="5" t="s">
        <v>26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10</v>
      </c>
      <c r="Q887" s="5">
        <v>0</v>
      </c>
      <c r="R887" s="5">
        <v>0</v>
      </c>
      <c r="S887" s="5" t="s">
        <v>26</v>
      </c>
      <c r="T887" s="5"/>
    </row>
    <row r="888" spans="1:20" x14ac:dyDescent="0.25">
      <c r="A888" s="5">
        <f>881</f>
      </c>
      <c r="B888" s="5" t="s">
        <v>907</v>
      </c>
      <c r="C888" s="5" t="s">
        <v>26</v>
      </c>
      <c r="D888" s="5" t="s">
        <v>26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0</v>
      </c>
      <c r="R888" s="5">
        <v>0</v>
      </c>
      <c r="S888" s="5" t="s">
        <v>26</v>
      </c>
      <c r="T888" s="5"/>
    </row>
    <row r="889" spans="1:20" x14ac:dyDescent="0.25">
      <c r="A889" s="5">
        <f>882</f>
      </c>
      <c r="B889" s="5" t="s">
        <v>908</v>
      </c>
      <c r="C889" s="5" t="s">
        <v>26</v>
      </c>
      <c r="D889" s="5" t="s">
        <v>26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10</v>
      </c>
      <c r="Q889" s="5">
        <v>0</v>
      </c>
      <c r="R889" s="5">
        <v>0</v>
      </c>
      <c r="S889" s="5" t="s">
        <v>26</v>
      </c>
      <c r="T889" s="5"/>
    </row>
    <row r="890" spans="1:20" x14ac:dyDescent="0.25">
      <c r="A890" s="5">
        <f>883</f>
      </c>
      <c r="B890" s="5" t="s">
        <v>909</v>
      </c>
      <c r="C890" s="5" t="s">
        <v>26</v>
      </c>
      <c r="D890" s="5" t="s">
        <v>26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0</v>
      </c>
      <c r="R890" s="5">
        <v>0</v>
      </c>
      <c r="S890" s="5" t="s">
        <v>26</v>
      </c>
      <c r="T890" s="5"/>
    </row>
    <row r="891" spans="1:20" x14ac:dyDescent="0.25">
      <c r="A891" s="5">
        <f>884</f>
      </c>
      <c r="B891" s="5" t="s">
        <v>910</v>
      </c>
      <c r="C891" s="5" t="s">
        <v>26</v>
      </c>
      <c r="D891" s="5" t="s">
        <v>26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10</v>
      </c>
      <c r="Q891" s="5">
        <v>0</v>
      </c>
      <c r="R891" s="5">
        <v>0</v>
      </c>
      <c r="S891" s="5" t="s">
        <v>26</v>
      </c>
      <c r="T891" s="5"/>
    </row>
    <row r="892" spans="1:20" x14ac:dyDescent="0.25">
      <c r="A892" s="5">
        <f>885</f>
      </c>
      <c r="B892" s="5" t="s">
        <v>911</v>
      </c>
      <c r="C892" s="5" t="s">
        <v>26</v>
      </c>
      <c r="D892" s="5" t="s">
        <v>26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0</v>
      </c>
      <c r="R892" s="5">
        <v>0</v>
      </c>
      <c r="S892" s="5" t="s">
        <v>26</v>
      </c>
      <c r="T892" s="5"/>
    </row>
    <row r="893" spans="1:20" x14ac:dyDescent="0.25">
      <c r="A893" s="5">
        <f>886</f>
      </c>
      <c r="B893" s="5" t="s">
        <v>912</v>
      </c>
      <c r="C893" s="5" t="s">
        <v>26</v>
      </c>
      <c r="D893" s="5" t="s">
        <v>26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10</v>
      </c>
      <c r="Q893" s="5">
        <v>0</v>
      </c>
      <c r="R893" s="5">
        <v>0</v>
      </c>
      <c r="S893" s="5" t="s">
        <v>26</v>
      </c>
      <c r="T893" s="5"/>
    </row>
    <row r="894" spans="1:20" x14ac:dyDescent="0.25">
      <c r="A894" s="5">
        <f>887</f>
      </c>
      <c r="B894" s="5" t="s">
        <v>913</v>
      </c>
      <c r="C894" s="5" t="s">
        <v>26</v>
      </c>
      <c r="D894" s="5" t="s">
        <v>26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0</v>
      </c>
      <c r="R894" s="5">
        <v>0</v>
      </c>
      <c r="S894" s="5" t="s">
        <v>26</v>
      </c>
      <c r="T894" s="5"/>
    </row>
    <row r="895" spans="1:20" x14ac:dyDescent="0.25">
      <c r="A895" s="5">
        <f>888</f>
      </c>
      <c r="B895" s="5" t="s">
        <v>914</v>
      </c>
      <c r="C895" s="5" t="s">
        <v>26</v>
      </c>
      <c r="D895" s="5" t="s">
        <v>26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10</v>
      </c>
      <c r="Q895" s="5">
        <v>0</v>
      </c>
      <c r="R895" s="5">
        <v>0</v>
      </c>
      <c r="S895" s="5" t="s">
        <v>26</v>
      </c>
      <c r="T895" s="5"/>
    </row>
    <row r="896" spans="1:20" x14ac:dyDescent="0.25">
      <c r="A896" s="5">
        <f>889</f>
      </c>
      <c r="B896" s="5" t="s">
        <v>915</v>
      </c>
      <c r="C896" s="5" t="s">
        <v>26</v>
      </c>
      <c r="D896" s="5" t="s">
        <v>26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0</v>
      </c>
      <c r="R896" s="5">
        <v>0</v>
      </c>
      <c r="S896" s="5" t="s">
        <v>26</v>
      </c>
      <c r="T896" s="5"/>
    </row>
    <row r="897" spans="1:20" x14ac:dyDescent="0.25">
      <c r="A897" s="5">
        <f>890</f>
      </c>
      <c r="B897" s="5" t="s">
        <v>916</v>
      </c>
      <c r="C897" s="5" t="s">
        <v>26</v>
      </c>
      <c r="D897" s="5" t="s">
        <v>26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10</v>
      </c>
      <c r="Q897" s="5">
        <v>0</v>
      </c>
      <c r="R897" s="5">
        <v>0</v>
      </c>
      <c r="S897" s="5" t="s">
        <v>26</v>
      </c>
      <c r="T897" s="5"/>
    </row>
    <row r="898" spans="1:20" x14ac:dyDescent="0.25">
      <c r="A898" s="5">
        <f>891</f>
      </c>
      <c r="B898" s="5" t="s">
        <v>917</v>
      </c>
      <c r="C898" s="5" t="s">
        <v>26</v>
      </c>
      <c r="D898" s="5" t="s">
        <v>26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0</v>
      </c>
      <c r="R898" s="5">
        <v>0</v>
      </c>
      <c r="S898" s="5" t="s">
        <v>26</v>
      </c>
      <c r="T898" s="5"/>
    </row>
    <row r="899" spans="1:20" x14ac:dyDescent="0.25">
      <c r="A899" s="5">
        <f>892</f>
      </c>
      <c r="B899" s="5" t="s">
        <v>918</v>
      </c>
      <c r="C899" s="5" t="s">
        <v>26</v>
      </c>
      <c r="D899" s="5" t="s">
        <v>26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10</v>
      </c>
      <c r="Q899" s="5">
        <v>0</v>
      </c>
      <c r="R899" s="5">
        <v>0</v>
      </c>
      <c r="S899" s="5" t="s">
        <v>26</v>
      </c>
      <c r="T899" s="5"/>
    </row>
    <row r="900" spans="1:20" x14ac:dyDescent="0.25">
      <c r="A900" s="5">
        <f>893</f>
      </c>
      <c r="B900" s="5" t="s">
        <v>919</v>
      </c>
      <c r="C900" s="5" t="s">
        <v>26</v>
      </c>
      <c r="D900" s="5" t="s">
        <v>26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0</v>
      </c>
      <c r="R900" s="5">
        <v>0</v>
      </c>
      <c r="S900" s="5" t="s">
        <v>26</v>
      </c>
      <c r="T900" s="5"/>
    </row>
    <row r="901" spans="1:20" x14ac:dyDescent="0.25">
      <c r="A901" s="5">
        <f>894</f>
      </c>
      <c r="B901" s="5" t="s">
        <v>920</v>
      </c>
      <c r="C901" s="5" t="s">
        <v>26</v>
      </c>
      <c r="D901" s="5" t="s">
        <v>26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10</v>
      </c>
      <c r="Q901" s="5">
        <v>0</v>
      </c>
      <c r="R901" s="5">
        <v>0</v>
      </c>
      <c r="S901" s="5" t="s">
        <v>26</v>
      </c>
      <c r="T901" s="5"/>
    </row>
    <row r="902" spans="1:20" x14ac:dyDescent="0.25">
      <c r="A902" s="5">
        <f>895</f>
      </c>
      <c r="B902" s="5" t="s">
        <v>921</v>
      </c>
      <c r="C902" s="5" t="s">
        <v>26</v>
      </c>
      <c r="D902" s="5" t="s">
        <v>26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0</v>
      </c>
      <c r="R902" s="5">
        <v>0</v>
      </c>
      <c r="S902" s="5" t="s">
        <v>26</v>
      </c>
      <c r="T902" s="5"/>
    </row>
    <row r="903" spans="1:20" x14ac:dyDescent="0.25">
      <c r="A903" s="5">
        <f>896</f>
      </c>
      <c r="B903" s="5" t="s">
        <v>922</v>
      </c>
      <c r="C903" s="5" t="s">
        <v>26</v>
      </c>
      <c r="D903" s="5" t="s">
        <v>26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10</v>
      </c>
      <c r="Q903" s="5">
        <v>0</v>
      </c>
      <c r="R903" s="5">
        <v>0</v>
      </c>
      <c r="S903" s="5" t="s">
        <v>26</v>
      </c>
      <c r="T903" s="5"/>
    </row>
    <row r="904" spans="1:20" x14ac:dyDescent="0.25">
      <c r="A904" s="5">
        <f>897</f>
      </c>
      <c r="B904" s="5" t="s">
        <v>923</v>
      </c>
      <c r="C904" s="5" t="s">
        <v>26</v>
      </c>
      <c r="D904" s="5" t="s">
        <v>26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0</v>
      </c>
      <c r="R904" s="5">
        <v>0</v>
      </c>
      <c r="S904" s="5" t="s">
        <v>26</v>
      </c>
      <c r="T904" s="5"/>
    </row>
    <row r="905" spans="1:20" x14ac:dyDescent="0.25">
      <c r="A905" s="5">
        <f>898</f>
      </c>
      <c r="B905" s="5" t="s">
        <v>924</v>
      </c>
      <c r="C905" s="5" t="s">
        <v>26</v>
      </c>
      <c r="D905" s="5" t="s">
        <v>26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10</v>
      </c>
      <c r="Q905" s="5">
        <v>0</v>
      </c>
      <c r="R905" s="5">
        <v>0</v>
      </c>
      <c r="S905" s="5" t="s">
        <v>26</v>
      </c>
      <c r="T905" s="5"/>
    </row>
    <row r="906" spans="1:20" x14ac:dyDescent="0.25">
      <c r="A906" s="5">
        <f>899</f>
      </c>
      <c r="B906" s="5" t="s">
        <v>925</v>
      </c>
      <c r="C906" s="5" t="s">
        <v>26</v>
      </c>
      <c r="D906" s="5" t="s">
        <v>26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0</v>
      </c>
      <c r="R906" s="5">
        <v>0</v>
      </c>
      <c r="S906" s="5" t="s">
        <v>26</v>
      </c>
      <c r="T906" s="5"/>
    </row>
    <row r="907" spans="1:20" x14ac:dyDescent="0.25">
      <c r="A907" s="5">
        <f>900</f>
      </c>
      <c r="B907" s="5" t="s">
        <v>926</v>
      </c>
      <c r="C907" s="5" t="s">
        <v>26</v>
      </c>
      <c r="D907" s="5" t="s">
        <v>26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10</v>
      </c>
      <c r="Q907" s="5">
        <v>0</v>
      </c>
      <c r="R907" s="5">
        <v>0</v>
      </c>
      <c r="S907" s="5" t="s">
        <v>26</v>
      </c>
      <c r="T907" s="5"/>
    </row>
    <row r="908" spans="1:20" x14ac:dyDescent="0.25">
      <c r="A908" s="5">
        <f>901</f>
      </c>
      <c r="B908" s="5" t="s">
        <v>927</v>
      </c>
      <c r="C908" s="5" t="s">
        <v>26</v>
      </c>
      <c r="D908" s="5" t="s">
        <v>26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0</v>
      </c>
      <c r="R908" s="5">
        <v>0</v>
      </c>
      <c r="S908" s="5" t="s">
        <v>26</v>
      </c>
      <c r="T908" s="5"/>
    </row>
    <row r="909" spans="1:20" x14ac:dyDescent="0.25">
      <c r="A909" s="5">
        <f>902</f>
      </c>
      <c r="B909" s="5" t="s">
        <v>928</v>
      </c>
      <c r="C909" s="5" t="s">
        <v>26</v>
      </c>
      <c r="D909" s="5" t="s">
        <v>26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10</v>
      </c>
      <c r="Q909" s="5">
        <v>0</v>
      </c>
      <c r="R909" s="5">
        <v>0</v>
      </c>
      <c r="S909" s="5" t="s">
        <v>26</v>
      </c>
      <c r="T909" s="5"/>
    </row>
    <row r="910" spans="1:20" x14ac:dyDescent="0.25">
      <c r="A910" s="5">
        <f>903</f>
      </c>
      <c r="B910" s="5" t="s">
        <v>929</v>
      </c>
      <c r="C910" s="5" t="s">
        <v>26</v>
      </c>
      <c r="D910" s="5" t="s">
        <v>26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0</v>
      </c>
      <c r="R910" s="5">
        <v>0</v>
      </c>
      <c r="S910" s="5" t="s">
        <v>26</v>
      </c>
      <c r="T910" s="5"/>
    </row>
    <row r="911" spans="1:20" x14ac:dyDescent="0.25">
      <c r="A911" s="5">
        <f>904</f>
      </c>
      <c r="B911" s="5" t="s">
        <v>930</v>
      </c>
      <c r="C911" s="5" t="s">
        <v>26</v>
      </c>
      <c r="D911" s="5" t="s">
        <v>26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10</v>
      </c>
      <c r="Q911" s="5">
        <v>0</v>
      </c>
      <c r="R911" s="5">
        <v>0</v>
      </c>
      <c r="S911" s="5" t="s">
        <v>26</v>
      </c>
      <c r="T911" s="5"/>
    </row>
    <row r="912" spans="1:20" x14ac:dyDescent="0.25">
      <c r="A912" s="5">
        <f>905</f>
      </c>
      <c r="B912" s="5" t="s">
        <v>931</v>
      </c>
      <c r="C912" s="5" t="s">
        <v>26</v>
      </c>
      <c r="D912" s="5" t="s">
        <v>26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0</v>
      </c>
      <c r="R912" s="5">
        <v>0</v>
      </c>
      <c r="S912" s="5" t="s">
        <v>26</v>
      </c>
      <c r="T912" s="5"/>
    </row>
    <row r="913" spans="1:20" x14ac:dyDescent="0.25">
      <c r="A913" s="5">
        <f>906</f>
      </c>
      <c r="B913" s="5" t="s">
        <v>932</v>
      </c>
      <c r="C913" s="5" t="s">
        <v>26</v>
      </c>
      <c r="D913" s="5" t="s">
        <v>26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10</v>
      </c>
      <c r="Q913" s="5">
        <v>0</v>
      </c>
      <c r="R913" s="5">
        <v>0</v>
      </c>
      <c r="S913" s="5" t="s">
        <v>26</v>
      </c>
      <c r="T913" s="5"/>
    </row>
    <row r="914" spans="1:20" x14ac:dyDescent="0.25">
      <c r="A914" s="5">
        <f>907</f>
      </c>
      <c r="B914" s="5" t="s">
        <v>933</v>
      </c>
      <c r="C914" s="5" t="s">
        <v>26</v>
      </c>
      <c r="D914" s="5" t="s">
        <v>26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0</v>
      </c>
      <c r="R914" s="5">
        <v>0</v>
      </c>
      <c r="S914" s="5" t="s">
        <v>26</v>
      </c>
      <c r="T914" s="5"/>
    </row>
    <row r="915" spans="1:20" x14ac:dyDescent="0.25">
      <c r="A915" s="5">
        <f>908</f>
      </c>
      <c r="B915" s="5" t="s">
        <v>934</v>
      </c>
      <c r="C915" s="5" t="s">
        <v>26</v>
      </c>
      <c r="D915" s="5" t="s">
        <v>26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10</v>
      </c>
      <c r="Q915" s="5">
        <v>0</v>
      </c>
      <c r="R915" s="5">
        <v>0</v>
      </c>
      <c r="S915" s="5" t="s">
        <v>26</v>
      </c>
      <c r="T915" s="5"/>
    </row>
    <row r="916" spans="1:20" x14ac:dyDescent="0.25">
      <c r="A916" s="5">
        <f>909</f>
      </c>
      <c r="B916" s="5" t="s">
        <v>935</v>
      </c>
      <c r="C916" s="5" t="s">
        <v>26</v>
      </c>
      <c r="D916" s="5" t="s">
        <v>26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0</v>
      </c>
      <c r="R916" s="5">
        <v>0</v>
      </c>
      <c r="S916" s="5" t="s">
        <v>26</v>
      </c>
      <c r="T916" s="5"/>
    </row>
    <row r="917" spans="1:20" x14ac:dyDescent="0.25">
      <c r="A917" s="5">
        <f>910</f>
      </c>
      <c r="B917" s="5" t="s">
        <v>936</v>
      </c>
      <c r="C917" s="5" t="s">
        <v>26</v>
      </c>
      <c r="D917" s="5" t="s">
        <v>26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10</v>
      </c>
      <c r="Q917" s="5">
        <v>0</v>
      </c>
      <c r="R917" s="5">
        <v>0</v>
      </c>
      <c r="S917" s="5" t="s">
        <v>26</v>
      </c>
      <c r="T917" s="5"/>
    </row>
    <row r="918" spans="1:20" x14ac:dyDescent="0.25">
      <c r="A918" s="5">
        <f>911</f>
      </c>
      <c r="B918" s="5" t="s">
        <v>937</v>
      </c>
      <c r="C918" s="5" t="s">
        <v>26</v>
      </c>
      <c r="D918" s="5" t="s">
        <v>26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0</v>
      </c>
      <c r="R918" s="5">
        <v>0</v>
      </c>
      <c r="S918" s="5" t="s">
        <v>26</v>
      </c>
      <c r="T918" s="5"/>
    </row>
    <row r="919" spans="1:20" x14ac:dyDescent="0.25">
      <c r="A919" s="5">
        <f>912</f>
      </c>
      <c r="B919" s="5" t="s">
        <v>938</v>
      </c>
      <c r="C919" s="5" t="s">
        <v>26</v>
      </c>
      <c r="D919" s="5" t="s">
        <v>26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10</v>
      </c>
      <c r="Q919" s="5">
        <v>0</v>
      </c>
      <c r="R919" s="5">
        <v>0</v>
      </c>
      <c r="S919" s="5" t="s">
        <v>26</v>
      </c>
      <c r="T919" s="5"/>
    </row>
    <row r="920" spans="1:20" x14ac:dyDescent="0.25">
      <c r="A920" s="5">
        <f>913</f>
      </c>
      <c r="B920" s="5" t="s">
        <v>939</v>
      </c>
      <c r="C920" s="5" t="s">
        <v>26</v>
      </c>
      <c r="D920" s="5" t="s">
        <v>26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0</v>
      </c>
      <c r="R920" s="5">
        <v>0</v>
      </c>
      <c r="S920" s="5" t="s">
        <v>26</v>
      </c>
      <c r="T920" s="5"/>
    </row>
    <row r="921" spans="1:20" x14ac:dyDescent="0.25">
      <c r="A921" s="5">
        <f>914</f>
      </c>
      <c r="B921" s="5" t="s">
        <v>940</v>
      </c>
      <c r="C921" s="5" t="s">
        <v>26</v>
      </c>
      <c r="D921" s="5" t="s">
        <v>26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10</v>
      </c>
      <c r="Q921" s="5">
        <v>0</v>
      </c>
      <c r="R921" s="5">
        <v>0</v>
      </c>
      <c r="S921" s="5" t="s">
        <v>26</v>
      </c>
      <c r="T921" s="5"/>
    </row>
    <row r="922" spans="1:20" x14ac:dyDescent="0.25">
      <c r="A922" s="5">
        <f>915</f>
      </c>
      <c r="B922" s="5" t="s">
        <v>941</v>
      </c>
      <c r="C922" s="5" t="s">
        <v>26</v>
      </c>
      <c r="D922" s="5" t="s">
        <v>26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0</v>
      </c>
      <c r="R922" s="5">
        <v>0</v>
      </c>
      <c r="S922" s="5" t="s">
        <v>26</v>
      </c>
      <c r="T922" s="5"/>
    </row>
    <row r="923" spans="1:20" x14ac:dyDescent="0.25">
      <c r="A923" s="5">
        <f>916</f>
      </c>
      <c r="B923" s="5" t="s">
        <v>942</v>
      </c>
      <c r="C923" s="5" t="s">
        <v>26</v>
      </c>
      <c r="D923" s="5" t="s">
        <v>26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10</v>
      </c>
      <c r="Q923" s="5">
        <v>0</v>
      </c>
      <c r="R923" s="5">
        <v>0</v>
      </c>
      <c r="S923" s="5" t="s">
        <v>26</v>
      </c>
      <c r="T923" s="5"/>
    </row>
    <row r="924" spans="1:20" x14ac:dyDescent="0.25">
      <c r="A924" s="5">
        <f>917</f>
      </c>
      <c r="B924" s="5" t="s">
        <v>943</v>
      </c>
      <c r="C924" s="5" t="s">
        <v>26</v>
      </c>
      <c r="D924" s="5" t="s">
        <v>26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0</v>
      </c>
      <c r="R924" s="5">
        <v>0</v>
      </c>
      <c r="S924" s="5" t="s">
        <v>26</v>
      </c>
      <c r="T924" s="5"/>
    </row>
    <row r="925" spans="1:20" x14ac:dyDescent="0.25">
      <c r="A925" s="5">
        <f>918</f>
      </c>
      <c r="B925" s="5" t="s">
        <v>944</v>
      </c>
      <c r="C925" s="5" t="s">
        <v>26</v>
      </c>
      <c r="D925" s="5" t="s">
        <v>26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10</v>
      </c>
      <c r="Q925" s="5">
        <v>0</v>
      </c>
      <c r="R925" s="5">
        <v>0</v>
      </c>
      <c r="S925" s="5" t="s">
        <v>26</v>
      </c>
      <c r="T925" s="5"/>
    </row>
    <row r="926" spans="1:20" x14ac:dyDescent="0.25">
      <c r="A926" s="5">
        <f>919</f>
      </c>
      <c r="B926" s="5" t="s">
        <v>945</v>
      </c>
      <c r="C926" s="5" t="s">
        <v>26</v>
      </c>
      <c r="D926" s="5" t="s">
        <v>26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0</v>
      </c>
      <c r="R926" s="5">
        <v>0</v>
      </c>
      <c r="S926" s="5" t="s">
        <v>26</v>
      </c>
      <c r="T926" s="5"/>
    </row>
    <row r="927" spans="1:20" x14ac:dyDescent="0.25">
      <c r="A927" s="5">
        <f>920</f>
      </c>
      <c r="B927" s="5" t="s">
        <v>946</v>
      </c>
      <c r="C927" s="5" t="s">
        <v>26</v>
      </c>
      <c r="D927" s="5" t="s">
        <v>26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10</v>
      </c>
      <c r="Q927" s="5">
        <v>0</v>
      </c>
      <c r="R927" s="5">
        <v>0</v>
      </c>
      <c r="S927" s="5" t="s">
        <v>26</v>
      </c>
      <c r="T927" s="5"/>
    </row>
    <row r="928" spans="1:20" x14ac:dyDescent="0.25">
      <c r="A928" s="5">
        <f>921</f>
      </c>
      <c r="B928" s="5" t="s">
        <v>947</v>
      </c>
      <c r="C928" s="5" t="s">
        <v>26</v>
      </c>
      <c r="D928" s="5" t="s">
        <v>26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0</v>
      </c>
      <c r="R928" s="5">
        <v>0</v>
      </c>
      <c r="S928" s="5" t="s">
        <v>26</v>
      </c>
      <c r="T928" s="5"/>
    </row>
    <row r="929" spans="1:20" x14ac:dyDescent="0.25">
      <c r="A929" s="5">
        <f>922</f>
      </c>
      <c r="B929" s="5" t="s">
        <v>948</v>
      </c>
      <c r="C929" s="5" t="s">
        <v>26</v>
      </c>
      <c r="D929" s="5" t="s">
        <v>26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10</v>
      </c>
      <c r="Q929" s="5">
        <v>0</v>
      </c>
      <c r="R929" s="5">
        <v>0</v>
      </c>
      <c r="S929" s="5" t="s">
        <v>26</v>
      </c>
      <c r="T929" s="5"/>
    </row>
    <row r="930" spans="1:20" x14ac:dyDescent="0.25">
      <c r="A930" s="5">
        <f>923</f>
      </c>
      <c r="B930" s="5" t="s">
        <v>949</v>
      </c>
      <c r="C930" s="5" t="s">
        <v>26</v>
      </c>
      <c r="D930" s="5" t="s">
        <v>26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0</v>
      </c>
      <c r="R930" s="5">
        <v>0</v>
      </c>
      <c r="S930" s="5" t="s">
        <v>26</v>
      </c>
      <c r="T930" s="5"/>
    </row>
    <row r="931" spans="1:20" x14ac:dyDescent="0.25">
      <c r="A931" s="5">
        <f>924</f>
      </c>
      <c r="B931" s="5" t="s">
        <v>950</v>
      </c>
      <c r="C931" s="5" t="s">
        <v>26</v>
      </c>
      <c r="D931" s="5" t="s">
        <v>26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10</v>
      </c>
      <c r="Q931" s="5">
        <v>0</v>
      </c>
      <c r="R931" s="5">
        <v>0</v>
      </c>
      <c r="S931" s="5" t="s">
        <v>26</v>
      </c>
      <c r="T931" s="5"/>
    </row>
    <row r="932" spans="1:20" x14ac:dyDescent="0.25">
      <c r="A932" s="5">
        <f>925</f>
      </c>
      <c r="B932" s="5" t="s">
        <v>951</v>
      </c>
      <c r="C932" s="5" t="s">
        <v>26</v>
      </c>
      <c r="D932" s="5" t="s">
        <v>26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0</v>
      </c>
      <c r="R932" s="5">
        <v>0</v>
      </c>
      <c r="S932" s="5" t="s">
        <v>26</v>
      </c>
      <c r="T932" s="5"/>
    </row>
    <row r="933" spans="1:20" x14ac:dyDescent="0.25">
      <c r="A933" s="5">
        <f>926</f>
      </c>
      <c r="B933" s="5" t="s">
        <v>952</v>
      </c>
      <c r="C933" s="5" t="s">
        <v>26</v>
      </c>
      <c r="D933" s="5" t="s">
        <v>26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10</v>
      </c>
      <c r="Q933" s="5">
        <v>0</v>
      </c>
      <c r="R933" s="5">
        <v>0</v>
      </c>
      <c r="S933" s="5" t="s">
        <v>26</v>
      </c>
      <c r="T933" s="5"/>
    </row>
    <row r="934" spans="1:20" x14ac:dyDescent="0.25">
      <c r="A934" s="5">
        <f>927</f>
      </c>
      <c r="B934" s="5" t="s">
        <v>953</v>
      </c>
      <c r="C934" s="5" t="s">
        <v>26</v>
      </c>
      <c r="D934" s="5" t="s">
        <v>26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0</v>
      </c>
      <c r="R934" s="5">
        <v>0</v>
      </c>
      <c r="S934" s="5" t="s">
        <v>26</v>
      </c>
      <c r="T934" s="5"/>
    </row>
    <row r="935" spans="1:20" x14ac:dyDescent="0.25">
      <c r="A935" s="5">
        <f>928</f>
      </c>
      <c r="B935" s="5" t="s">
        <v>954</v>
      </c>
      <c r="C935" s="5" t="s">
        <v>26</v>
      </c>
      <c r="D935" s="5" t="s">
        <v>26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10</v>
      </c>
      <c r="Q935" s="5">
        <v>0</v>
      </c>
      <c r="R935" s="5">
        <v>0</v>
      </c>
      <c r="S935" s="5" t="s">
        <v>26</v>
      </c>
      <c r="T935" s="5"/>
    </row>
    <row r="936" spans="1:20" x14ac:dyDescent="0.25">
      <c r="A936" s="5">
        <f>929</f>
      </c>
      <c r="B936" s="5" t="s">
        <v>955</v>
      </c>
      <c r="C936" s="5" t="s">
        <v>26</v>
      </c>
      <c r="D936" s="5" t="s">
        <v>26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0</v>
      </c>
      <c r="R936" s="5">
        <v>0</v>
      </c>
      <c r="S936" s="5" t="s">
        <v>26</v>
      </c>
      <c r="T936" s="5"/>
    </row>
    <row r="937" spans="1:20" x14ac:dyDescent="0.25">
      <c r="A937" s="5">
        <f>930</f>
      </c>
      <c r="B937" s="5" t="s">
        <v>956</v>
      </c>
      <c r="C937" s="5" t="s">
        <v>26</v>
      </c>
      <c r="D937" s="5" t="s">
        <v>26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10</v>
      </c>
      <c r="Q937" s="5">
        <v>0</v>
      </c>
      <c r="R937" s="5">
        <v>0</v>
      </c>
      <c r="S937" s="5" t="s">
        <v>26</v>
      </c>
      <c r="T937" s="5"/>
    </row>
    <row r="938" spans="1:20" x14ac:dyDescent="0.25">
      <c r="A938" s="5">
        <f>931</f>
      </c>
      <c r="B938" s="5" t="s">
        <v>957</v>
      </c>
      <c r="C938" s="5" t="s">
        <v>26</v>
      </c>
      <c r="D938" s="5" t="s">
        <v>26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0</v>
      </c>
      <c r="R938" s="5">
        <v>0</v>
      </c>
      <c r="S938" s="5" t="s">
        <v>26</v>
      </c>
      <c r="T938" s="5"/>
    </row>
    <row r="939" spans="1:20" x14ac:dyDescent="0.25">
      <c r="A939" s="5">
        <f>932</f>
      </c>
      <c r="B939" s="5" t="s">
        <v>958</v>
      </c>
      <c r="C939" s="5" t="s">
        <v>26</v>
      </c>
      <c r="D939" s="5" t="s">
        <v>26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10</v>
      </c>
      <c r="Q939" s="5">
        <v>0</v>
      </c>
      <c r="R939" s="5">
        <v>0</v>
      </c>
      <c r="S939" s="5" t="s">
        <v>26</v>
      </c>
      <c r="T939" s="5"/>
    </row>
    <row r="940" spans="1:20" x14ac:dyDescent="0.25">
      <c r="A940" s="5">
        <f>933</f>
      </c>
      <c r="B940" s="5" t="s">
        <v>959</v>
      </c>
      <c r="C940" s="5" t="s">
        <v>26</v>
      </c>
      <c r="D940" s="5" t="s">
        <v>26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0</v>
      </c>
      <c r="R940" s="5">
        <v>0</v>
      </c>
      <c r="S940" s="5" t="s">
        <v>26</v>
      </c>
      <c r="T940" s="5"/>
    </row>
    <row r="941" spans="1:20" x14ac:dyDescent="0.25">
      <c r="A941" s="5">
        <f>934</f>
      </c>
      <c r="B941" s="5" t="s">
        <v>960</v>
      </c>
      <c r="C941" s="5" t="s">
        <v>26</v>
      </c>
      <c r="D941" s="5" t="s">
        <v>26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10</v>
      </c>
      <c r="Q941" s="5">
        <v>0</v>
      </c>
      <c r="R941" s="5">
        <v>0</v>
      </c>
      <c r="S941" s="5" t="s">
        <v>26</v>
      </c>
      <c r="T941" s="5"/>
    </row>
    <row r="942" spans="1:20" x14ac:dyDescent="0.25">
      <c r="A942" s="5">
        <f>935</f>
      </c>
      <c r="B942" s="5" t="s">
        <v>961</v>
      </c>
      <c r="C942" s="5" t="s">
        <v>26</v>
      </c>
      <c r="D942" s="5" t="s">
        <v>26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0</v>
      </c>
      <c r="R942" s="5">
        <v>0</v>
      </c>
      <c r="S942" s="5" t="s">
        <v>26</v>
      </c>
      <c r="T942" s="5"/>
    </row>
    <row r="943" spans="1:20" x14ac:dyDescent="0.25">
      <c r="A943" s="5">
        <f>936</f>
      </c>
      <c r="B943" s="5" t="s">
        <v>962</v>
      </c>
      <c r="C943" s="5" t="s">
        <v>26</v>
      </c>
      <c r="D943" s="5" t="s">
        <v>26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10</v>
      </c>
      <c r="Q943" s="5">
        <v>0</v>
      </c>
      <c r="R943" s="5">
        <v>0</v>
      </c>
      <c r="S943" s="5" t="s">
        <v>26</v>
      </c>
      <c r="T943" s="5"/>
    </row>
    <row r="944" spans="1:20" x14ac:dyDescent="0.25">
      <c r="A944" s="5">
        <f>937</f>
      </c>
      <c r="B944" s="5" t="s">
        <v>963</v>
      </c>
      <c r="C944" s="5" t="s">
        <v>26</v>
      </c>
      <c r="D944" s="5" t="s">
        <v>26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0</v>
      </c>
      <c r="R944" s="5">
        <v>0</v>
      </c>
      <c r="S944" s="5" t="s">
        <v>26</v>
      </c>
      <c r="T944" s="5"/>
    </row>
    <row r="945" spans="1:20" x14ac:dyDescent="0.25">
      <c r="A945" s="5">
        <f>938</f>
      </c>
      <c r="B945" s="5" t="s">
        <v>964</v>
      </c>
      <c r="C945" s="5" t="s">
        <v>26</v>
      </c>
      <c r="D945" s="5" t="s">
        <v>26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10</v>
      </c>
      <c r="Q945" s="5">
        <v>0</v>
      </c>
      <c r="R945" s="5">
        <v>0</v>
      </c>
      <c r="S945" s="5" t="s">
        <v>26</v>
      </c>
      <c r="T945" s="5"/>
    </row>
    <row r="946" spans="1:20" x14ac:dyDescent="0.25">
      <c r="A946" s="5">
        <f>939</f>
      </c>
      <c r="B946" s="5" t="s">
        <v>965</v>
      </c>
      <c r="C946" s="5" t="s">
        <v>26</v>
      </c>
      <c r="D946" s="5" t="s">
        <v>26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0</v>
      </c>
      <c r="R946" s="5">
        <v>0</v>
      </c>
      <c r="S946" s="5" t="s">
        <v>26</v>
      </c>
      <c r="T946" s="5"/>
    </row>
    <row r="947" spans="1:20" x14ac:dyDescent="0.25">
      <c r="A947" s="5">
        <f>940</f>
      </c>
      <c r="B947" s="5" t="s">
        <v>966</v>
      </c>
      <c r="C947" s="5" t="s">
        <v>26</v>
      </c>
      <c r="D947" s="5" t="s">
        <v>26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10</v>
      </c>
      <c r="Q947" s="5">
        <v>0</v>
      </c>
      <c r="R947" s="5">
        <v>0</v>
      </c>
      <c r="S947" s="5" t="s">
        <v>26</v>
      </c>
      <c r="T947" s="5"/>
    </row>
    <row r="948" spans="1:20" x14ac:dyDescent="0.25">
      <c r="A948" s="5">
        <f>941</f>
      </c>
      <c r="B948" s="5" t="s">
        <v>967</v>
      </c>
      <c r="C948" s="5" t="s">
        <v>26</v>
      </c>
      <c r="D948" s="5" t="s">
        <v>26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0</v>
      </c>
      <c r="R948" s="5">
        <v>0</v>
      </c>
      <c r="S948" s="5" t="s">
        <v>26</v>
      </c>
      <c r="T948" s="5"/>
    </row>
    <row r="949" spans="1:20" x14ac:dyDescent="0.25">
      <c r="A949" s="5">
        <f>942</f>
      </c>
      <c r="B949" s="5" t="s">
        <v>968</v>
      </c>
      <c r="C949" s="5" t="s">
        <v>26</v>
      </c>
      <c r="D949" s="5" t="s">
        <v>26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10</v>
      </c>
      <c r="Q949" s="5">
        <v>0</v>
      </c>
      <c r="R949" s="5">
        <v>0</v>
      </c>
      <c r="S949" s="5" t="s">
        <v>26</v>
      </c>
      <c r="T949" s="5"/>
    </row>
    <row r="950" spans="1:20" x14ac:dyDescent="0.25">
      <c r="A950" s="5">
        <f>943</f>
      </c>
      <c r="B950" s="5" t="s">
        <v>969</v>
      </c>
      <c r="C950" s="5" t="s">
        <v>26</v>
      </c>
      <c r="D950" s="5" t="s">
        <v>26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0</v>
      </c>
      <c r="R950" s="5">
        <v>0</v>
      </c>
      <c r="S950" s="5" t="s">
        <v>26</v>
      </c>
      <c r="T950" s="5"/>
    </row>
    <row r="951" spans="1:20" x14ac:dyDescent="0.25">
      <c r="A951" s="5">
        <f>944</f>
      </c>
      <c r="B951" s="5" t="s">
        <v>970</v>
      </c>
      <c r="C951" s="5" t="s">
        <v>26</v>
      </c>
      <c r="D951" s="5" t="s">
        <v>26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10</v>
      </c>
      <c r="Q951" s="5">
        <v>0</v>
      </c>
      <c r="R951" s="5">
        <v>0</v>
      </c>
      <c r="S951" s="5" t="s">
        <v>26</v>
      </c>
      <c r="T951" s="5"/>
    </row>
    <row r="952" spans="1:20" x14ac:dyDescent="0.25">
      <c r="A952" s="5">
        <f>945</f>
      </c>
      <c r="B952" s="5" t="s">
        <v>971</v>
      </c>
      <c r="C952" s="5" t="s">
        <v>26</v>
      </c>
      <c r="D952" s="5" t="s">
        <v>26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0</v>
      </c>
      <c r="R952" s="5">
        <v>0</v>
      </c>
      <c r="S952" s="5" t="s">
        <v>26</v>
      </c>
      <c r="T952" s="5"/>
    </row>
    <row r="953" spans="1:20" x14ac:dyDescent="0.25">
      <c r="A953" s="5">
        <f>946</f>
      </c>
      <c r="B953" s="5" t="s">
        <v>972</v>
      </c>
      <c r="C953" s="5" t="s">
        <v>26</v>
      </c>
      <c r="D953" s="5" t="s">
        <v>26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10</v>
      </c>
      <c r="Q953" s="5">
        <v>0</v>
      </c>
      <c r="R953" s="5">
        <v>0</v>
      </c>
      <c r="S953" s="5" t="s">
        <v>26</v>
      </c>
      <c r="T953" s="5"/>
    </row>
    <row r="954" spans="1:20" x14ac:dyDescent="0.25">
      <c r="A954" s="5">
        <f>947</f>
      </c>
      <c r="B954" s="5" t="s">
        <v>973</v>
      </c>
      <c r="C954" s="5" t="s">
        <v>26</v>
      </c>
      <c r="D954" s="5" t="s">
        <v>26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0</v>
      </c>
      <c r="R954" s="5">
        <v>0</v>
      </c>
      <c r="S954" s="5" t="s">
        <v>26</v>
      </c>
      <c r="T954" s="5"/>
    </row>
    <row r="955" spans="1:20" x14ac:dyDescent="0.25">
      <c r="A955" s="5">
        <f>948</f>
      </c>
      <c r="B955" s="5" t="s">
        <v>974</v>
      </c>
      <c r="C955" s="5" t="s">
        <v>26</v>
      </c>
      <c r="D955" s="5" t="s">
        <v>26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10</v>
      </c>
      <c r="Q955" s="5">
        <v>0</v>
      </c>
      <c r="R955" s="5">
        <v>0</v>
      </c>
      <c r="S955" s="5" t="s">
        <v>26</v>
      </c>
      <c r="T955" s="5"/>
    </row>
    <row r="956" spans="1:20" x14ac:dyDescent="0.25">
      <c r="A956" s="5">
        <f>949</f>
      </c>
      <c r="B956" s="5" t="s">
        <v>975</v>
      </c>
      <c r="C956" s="5" t="s">
        <v>26</v>
      </c>
      <c r="D956" s="5" t="s">
        <v>26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0</v>
      </c>
      <c r="R956" s="5">
        <v>0</v>
      </c>
      <c r="S956" s="5" t="s">
        <v>26</v>
      </c>
      <c r="T956" s="5"/>
    </row>
    <row r="957" spans="1:20" x14ac:dyDescent="0.25">
      <c r="A957" s="5">
        <f>950</f>
      </c>
      <c r="B957" s="5" t="s">
        <v>976</v>
      </c>
      <c r="C957" s="5" t="s">
        <v>26</v>
      </c>
      <c r="D957" s="5" t="s">
        <v>26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10</v>
      </c>
      <c r="Q957" s="5">
        <v>0</v>
      </c>
      <c r="R957" s="5">
        <v>0</v>
      </c>
      <c r="S957" s="5" t="s">
        <v>26</v>
      </c>
      <c r="T957" s="5"/>
    </row>
    <row r="958" spans="1:20" x14ac:dyDescent="0.25">
      <c r="A958" s="5">
        <f>951</f>
      </c>
      <c r="B958" s="5" t="s">
        <v>977</v>
      </c>
      <c r="C958" s="5" t="s">
        <v>26</v>
      </c>
      <c r="D958" s="5" t="s">
        <v>26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0</v>
      </c>
      <c r="R958" s="5">
        <v>0</v>
      </c>
      <c r="S958" s="5" t="s">
        <v>26</v>
      </c>
      <c r="T958" s="5"/>
    </row>
    <row r="959" spans="1:20" x14ac:dyDescent="0.25">
      <c r="A959" s="5">
        <f>952</f>
      </c>
      <c r="B959" s="5" t="s">
        <v>978</v>
      </c>
      <c r="C959" s="5" t="s">
        <v>26</v>
      </c>
      <c r="D959" s="5" t="s">
        <v>26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10</v>
      </c>
      <c r="Q959" s="5">
        <v>0</v>
      </c>
      <c r="R959" s="5">
        <v>0</v>
      </c>
      <c r="S959" s="5" t="s">
        <v>26</v>
      </c>
      <c r="T959" s="5"/>
    </row>
    <row r="960" spans="1:20" x14ac:dyDescent="0.25">
      <c r="A960" s="5">
        <f>953</f>
      </c>
      <c r="B960" s="5" t="s">
        <v>979</v>
      </c>
      <c r="C960" s="5" t="s">
        <v>26</v>
      </c>
      <c r="D960" s="5" t="s">
        <v>26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0</v>
      </c>
      <c r="R960" s="5">
        <v>0</v>
      </c>
      <c r="S960" s="5" t="s">
        <v>26</v>
      </c>
      <c r="T960" s="5"/>
    </row>
    <row r="961" spans="1:20" x14ac:dyDescent="0.25">
      <c r="A961" s="5">
        <f>954</f>
      </c>
      <c r="B961" s="5" t="s">
        <v>980</v>
      </c>
      <c r="C961" s="5" t="s">
        <v>26</v>
      </c>
      <c r="D961" s="5" t="s">
        <v>26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10</v>
      </c>
      <c r="Q961" s="5">
        <v>0</v>
      </c>
      <c r="R961" s="5">
        <v>0</v>
      </c>
      <c r="S961" s="5" t="s">
        <v>26</v>
      </c>
      <c r="T961" s="5"/>
    </row>
    <row r="962" spans="1:20" x14ac:dyDescent="0.25">
      <c r="A962" s="5">
        <f>955</f>
      </c>
      <c r="B962" s="5" t="s">
        <v>981</v>
      </c>
      <c r="C962" s="5" t="s">
        <v>26</v>
      </c>
      <c r="D962" s="5" t="s">
        <v>26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0</v>
      </c>
      <c r="R962" s="5">
        <v>0</v>
      </c>
      <c r="S962" s="5" t="s">
        <v>26</v>
      </c>
      <c r="T962" s="5"/>
    </row>
    <row r="963" spans="1:20" x14ac:dyDescent="0.25">
      <c r="A963" s="5">
        <f>956</f>
      </c>
      <c r="B963" s="5" t="s">
        <v>982</v>
      </c>
      <c r="C963" s="5" t="s">
        <v>26</v>
      </c>
      <c r="D963" s="5" t="s">
        <v>26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10</v>
      </c>
      <c r="Q963" s="5">
        <v>0</v>
      </c>
      <c r="R963" s="5">
        <v>0</v>
      </c>
      <c r="S963" s="5" t="s">
        <v>26</v>
      </c>
      <c r="T963" s="5"/>
    </row>
    <row r="964" spans="1:20" x14ac:dyDescent="0.25">
      <c r="A964" s="5">
        <f>957</f>
      </c>
      <c r="B964" s="5" t="s">
        <v>983</v>
      </c>
      <c r="C964" s="5" t="s">
        <v>26</v>
      </c>
      <c r="D964" s="5" t="s">
        <v>26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0</v>
      </c>
      <c r="R964" s="5">
        <v>0</v>
      </c>
      <c r="S964" s="5" t="s">
        <v>26</v>
      </c>
      <c r="T964" s="5"/>
    </row>
    <row r="965" spans="1:20" x14ac:dyDescent="0.25">
      <c r="A965" s="5">
        <f>958</f>
      </c>
      <c r="B965" s="5" t="s">
        <v>984</v>
      </c>
      <c r="C965" s="5" t="s">
        <v>26</v>
      </c>
      <c r="D965" s="5" t="s">
        <v>26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10</v>
      </c>
      <c r="Q965" s="5">
        <v>0</v>
      </c>
      <c r="R965" s="5">
        <v>0</v>
      </c>
      <c r="S965" s="5" t="s">
        <v>26</v>
      </c>
      <c r="T965" s="5"/>
    </row>
    <row r="966" spans="1:20" x14ac:dyDescent="0.25">
      <c r="A966" s="5">
        <f>959</f>
      </c>
      <c r="B966" s="5" t="s">
        <v>985</v>
      </c>
      <c r="C966" s="5" t="s">
        <v>26</v>
      </c>
      <c r="D966" s="5" t="s">
        <v>26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0</v>
      </c>
      <c r="R966" s="5">
        <v>0</v>
      </c>
      <c r="S966" s="5" t="s">
        <v>26</v>
      </c>
      <c r="T966" s="5"/>
    </row>
    <row r="967" spans="1:20" x14ac:dyDescent="0.25">
      <c r="A967" s="5">
        <f>960</f>
      </c>
      <c r="B967" s="5" t="s">
        <v>986</v>
      </c>
      <c r="C967" s="5" t="s">
        <v>26</v>
      </c>
      <c r="D967" s="5" t="s">
        <v>26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10</v>
      </c>
      <c r="Q967" s="5">
        <v>0</v>
      </c>
      <c r="R967" s="5">
        <v>0</v>
      </c>
      <c r="S967" s="5" t="s">
        <v>26</v>
      </c>
      <c r="T967" s="5"/>
    </row>
    <row r="968" spans="1:20" x14ac:dyDescent="0.25">
      <c r="A968" s="5">
        <f>961</f>
      </c>
      <c r="B968" s="5" t="s">
        <v>987</v>
      </c>
      <c r="C968" s="5" t="s">
        <v>26</v>
      </c>
      <c r="D968" s="5" t="s">
        <v>26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0</v>
      </c>
      <c r="R968" s="5">
        <v>0</v>
      </c>
      <c r="S968" s="5" t="s">
        <v>26</v>
      </c>
      <c r="T968" s="5"/>
    </row>
    <row r="969" spans="1:20" x14ac:dyDescent="0.25">
      <c r="A969" s="5">
        <f>962</f>
      </c>
      <c r="B969" s="5" t="s">
        <v>988</v>
      </c>
      <c r="C969" s="5" t="s">
        <v>26</v>
      </c>
      <c r="D969" s="5" t="s">
        <v>26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10</v>
      </c>
      <c r="Q969" s="5">
        <v>0</v>
      </c>
      <c r="R969" s="5">
        <v>0</v>
      </c>
      <c r="S969" s="5" t="s">
        <v>26</v>
      </c>
      <c r="T969" s="5"/>
    </row>
    <row r="970" spans="1:20" x14ac:dyDescent="0.25">
      <c r="A970" s="5">
        <f>963</f>
      </c>
      <c r="B970" s="5" t="s">
        <v>989</v>
      </c>
      <c r="C970" s="5" t="s">
        <v>26</v>
      </c>
      <c r="D970" s="5" t="s">
        <v>26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0</v>
      </c>
      <c r="R970" s="5">
        <v>0</v>
      </c>
      <c r="S970" s="5" t="s">
        <v>26</v>
      </c>
      <c r="T970" s="5"/>
    </row>
    <row r="971" spans="1:20" x14ac:dyDescent="0.25">
      <c r="A971" s="5">
        <f>964</f>
      </c>
      <c r="B971" s="5" t="s">
        <v>990</v>
      </c>
      <c r="C971" s="5" t="s">
        <v>26</v>
      </c>
      <c r="D971" s="5" t="s">
        <v>26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10</v>
      </c>
      <c r="Q971" s="5">
        <v>0</v>
      </c>
      <c r="R971" s="5">
        <v>0</v>
      </c>
      <c r="S971" s="5" t="s">
        <v>26</v>
      </c>
      <c r="T971" s="5"/>
    </row>
    <row r="972" spans="1:20" x14ac:dyDescent="0.25">
      <c r="A972" s="5">
        <f>965</f>
      </c>
      <c r="B972" s="5" t="s">
        <v>991</v>
      </c>
      <c r="C972" s="5" t="s">
        <v>26</v>
      </c>
      <c r="D972" s="5" t="s">
        <v>26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0</v>
      </c>
      <c r="R972" s="5">
        <v>0</v>
      </c>
      <c r="S972" s="5" t="s">
        <v>26</v>
      </c>
      <c r="T972" s="5"/>
    </row>
    <row r="973" spans="1:20" x14ac:dyDescent="0.25">
      <c r="A973" s="5">
        <f>966</f>
      </c>
      <c r="B973" s="5" t="s">
        <v>992</v>
      </c>
      <c r="C973" s="5" t="s">
        <v>26</v>
      </c>
      <c r="D973" s="5" t="s">
        <v>26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10</v>
      </c>
      <c r="Q973" s="5">
        <v>0</v>
      </c>
      <c r="R973" s="5">
        <v>0</v>
      </c>
      <c r="S973" s="5" t="s">
        <v>26</v>
      </c>
      <c r="T973" s="5"/>
    </row>
    <row r="974" spans="1:20" x14ac:dyDescent="0.25">
      <c r="A974" s="5">
        <f>967</f>
      </c>
      <c r="B974" s="5" t="s">
        <v>993</v>
      </c>
      <c r="C974" s="5" t="s">
        <v>26</v>
      </c>
      <c r="D974" s="5" t="s">
        <v>26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0</v>
      </c>
      <c r="R974" s="5">
        <v>0</v>
      </c>
      <c r="S974" s="5" t="s">
        <v>26</v>
      </c>
      <c r="T974" s="5"/>
    </row>
    <row r="975" spans="1:20" x14ac:dyDescent="0.25">
      <c r="A975" s="5">
        <f>968</f>
      </c>
      <c r="B975" s="5" t="s">
        <v>994</v>
      </c>
      <c r="C975" s="5" t="s">
        <v>26</v>
      </c>
      <c r="D975" s="5" t="s">
        <v>26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10</v>
      </c>
      <c r="Q975" s="5">
        <v>0</v>
      </c>
      <c r="R975" s="5">
        <v>0</v>
      </c>
      <c r="S975" s="5" t="s">
        <v>26</v>
      </c>
      <c r="T975" s="5"/>
    </row>
    <row r="976" spans="1:20" x14ac:dyDescent="0.25">
      <c r="A976" s="5">
        <f>969</f>
      </c>
      <c r="B976" s="5" t="s">
        <v>995</v>
      </c>
      <c r="C976" s="5" t="s">
        <v>26</v>
      </c>
      <c r="D976" s="5" t="s">
        <v>26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0</v>
      </c>
      <c r="R976" s="5">
        <v>0</v>
      </c>
      <c r="S976" s="5" t="s">
        <v>26</v>
      </c>
      <c r="T976" s="5"/>
    </row>
    <row r="977" spans="1:20" x14ac:dyDescent="0.25">
      <c r="A977" s="5">
        <f>970</f>
      </c>
      <c r="B977" s="5" t="s">
        <v>996</v>
      </c>
      <c r="C977" s="5" t="s">
        <v>26</v>
      </c>
      <c r="D977" s="5" t="s">
        <v>26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10</v>
      </c>
      <c r="Q977" s="5">
        <v>0</v>
      </c>
      <c r="R977" s="5">
        <v>0</v>
      </c>
      <c r="S977" s="5" t="s">
        <v>26</v>
      </c>
      <c r="T977" s="5"/>
    </row>
    <row r="978" spans="1:20" x14ac:dyDescent="0.25">
      <c r="A978" s="5">
        <f>971</f>
      </c>
      <c r="B978" s="5" t="s">
        <v>997</v>
      </c>
      <c r="C978" s="5" t="s">
        <v>26</v>
      </c>
      <c r="D978" s="5" t="s">
        <v>26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0</v>
      </c>
      <c r="R978" s="5">
        <v>0</v>
      </c>
      <c r="S978" s="5" t="s">
        <v>26</v>
      </c>
      <c r="T978" s="5"/>
    </row>
    <row r="979" spans="1:20" x14ac:dyDescent="0.25">
      <c r="A979" s="5">
        <f>972</f>
      </c>
      <c r="B979" s="5" t="s">
        <v>998</v>
      </c>
      <c r="C979" s="5" t="s">
        <v>26</v>
      </c>
      <c r="D979" s="5" t="s">
        <v>26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10</v>
      </c>
      <c r="Q979" s="5">
        <v>0</v>
      </c>
      <c r="R979" s="5">
        <v>0</v>
      </c>
      <c r="S979" s="5" t="s">
        <v>26</v>
      </c>
      <c r="T979" s="5"/>
    </row>
    <row r="980" spans="1:20" x14ac:dyDescent="0.25">
      <c r="A980" s="5">
        <f>973</f>
      </c>
      <c r="B980" s="5" t="s">
        <v>999</v>
      </c>
      <c r="C980" s="5" t="s">
        <v>26</v>
      </c>
      <c r="D980" s="5" t="s">
        <v>26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0</v>
      </c>
      <c r="R980" s="5">
        <v>0</v>
      </c>
      <c r="S980" s="5" t="s">
        <v>26</v>
      </c>
      <c r="T980" s="5"/>
    </row>
    <row r="981" spans="1:20" x14ac:dyDescent="0.25">
      <c r="A981" s="5">
        <f>974</f>
      </c>
      <c r="B981" s="5" t="s">
        <v>1000</v>
      </c>
      <c r="C981" s="5" t="s">
        <v>26</v>
      </c>
      <c r="D981" s="5" t="s">
        <v>26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10</v>
      </c>
      <c r="Q981" s="5">
        <v>0</v>
      </c>
      <c r="R981" s="5">
        <v>0</v>
      </c>
      <c r="S981" s="5" t="s">
        <v>26</v>
      </c>
      <c r="T981" s="5"/>
    </row>
    <row r="982" spans="1:20" x14ac:dyDescent="0.25">
      <c r="A982" s="5">
        <f>975</f>
      </c>
      <c r="B982" s="5" t="s">
        <v>1001</v>
      </c>
      <c r="C982" s="5" t="s">
        <v>26</v>
      </c>
      <c r="D982" s="5" t="s">
        <v>26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0</v>
      </c>
      <c r="R982" s="5">
        <v>0</v>
      </c>
      <c r="S982" s="5" t="s">
        <v>26</v>
      </c>
      <c r="T982" s="5"/>
    </row>
    <row r="983" spans="1:20" x14ac:dyDescent="0.25">
      <c r="A983" s="5">
        <f>976</f>
      </c>
      <c r="B983" s="5" t="s">
        <v>1002</v>
      </c>
      <c r="C983" s="5" t="s">
        <v>26</v>
      </c>
      <c r="D983" s="5" t="s">
        <v>26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10</v>
      </c>
      <c r="Q983" s="5">
        <v>0</v>
      </c>
      <c r="R983" s="5">
        <v>0</v>
      </c>
      <c r="S983" s="5" t="s">
        <v>26</v>
      </c>
      <c r="T983" s="5"/>
    </row>
    <row r="984" spans="1:20" x14ac:dyDescent="0.25">
      <c r="A984" s="5">
        <f>977</f>
      </c>
      <c r="B984" s="5" t="s">
        <v>1003</v>
      </c>
      <c r="C984" s="5" t="s">
        <v>26</v>
      </c>
      <c r="D984" s="5" t="s">
        <v>26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0</v>
      </c>
      <c r="R984" s="5">
        <v>0</v>
      </c>
      <c r="S984" s="5" t="s">
        <v>26</v>
      </c>
      <c r="T984" s="5"/>
    </row>
    <row r="985" spans="1:20" x14ac:dyDescent="0.25">
      <c r="A985" s="5">
        <f>978</f>
      </c>
      <c r="B985" s="5" t="s">
        <v>1004</v>
      </c>
      <c r="C985" s="5" t="s">
        <v>26</v>
      </c>
      <c r="D985" s="5" t="s">
        <v>26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10</v>
      </c>
      <c r="Q985" s="5">
        <v>0</v>
      </c>
      <c r="R985" s="5">
        <v>0</v>
      </c>
      <c r="S985" s="5" t="s">
        <v>26</v>
      </c>
      <c r="T985" s="5"/>
    </row>
    <row r="986" spans="1:20" x14ac:dyDescent="0.25">
      <c r="A986" s="5">
        <f>979</f>
      </c>
      <c r="B986" s="5" t="s">
        <v>1005</v>
      </c>
      <c r="C986" s="5" t="s">
        <v>26</v>
      </c>
      <c r="D986" s="5" t="s">
        <v>26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0</v>
      </c>
      <c r="R986" s="5">
        <v>0</v>
      </c>
      <c r="S986" s="5" t="s">
        <v>26</v>
      </c>
      <c r="T986" s="5"/>
    </row>
    <row r="987" spans="1:20" x14ac:dyDescent="0.25">
      <c r="A987" s="5">
        <f>980</f>
      </c>
      <c r="B987" s="5" t="s">
        <v>1006</v>
      </c>
      <c r="C987" s="5" t="s">
        <v>26</v>
      </c>
      <c r="D987" s="5" t="s">
        <v>26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10</v>
      </c>
      <c r="Q987" s="5">
        <v>0</v>
      </c>
      <c r="R987" s="5">
        <v>0</v>
      </c>
      <c r="S987" s="5" t="s">
        <v>26</v>
      </c>
      <c r="T987" s="5"/>
    </row>
    <row r="988" spans="1:20" x14ac:dyDescent="0.25">
      <c r="A988" s="5">
        <f>981</f>
      </c>
      <c r="B988" s="5" t="s">
        <v>1007</v>
      </c>
      <c r="C988" s="5" t="s">
        <v>26</v>
      </c>
      <c r="D988" s="5" t="s">
        <v>26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0</v>
      </c>
      <c r="R988" s="5">
        <v>0</v>
      </c>
      <c r="S988" s="5" t="s">
        <v>26</v>
      </c>
      <c r="T988" s="5"/>
    </row>
    <row r="989" spans="1:20" x14ac:dyDescent="0.25">
      <c r="A989" s="5">
        <f>982</f>
      </c>
      <c r="B989" s="5" t="s">
        <v>1008</v>
      </c>
      <c r="C989" s="5" t="s">
        <v>26</v>
      </c>
      <c r="D989" s="5" t="s">
        <v>26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10</v>
      </c>
      <c r="Q989" s="5">
        <v>0</v>
      </c>
      <c r="R989" s="5">
        <v>0</v>
      </c>
      <c r="S989" s="5" t="s">
        <v>26</v>
      </c>
      <c r="T989" s="5"/>
    </row>
    <row r="990" spans="1:20" x14ac:dyDescent="0.25">
      <c r="A990" s="5">
        <f>983</f>
      </c>
      <c r="B990" s="5" t="s">
        <v>1009</v>
      </c>
      <c r="C990" s="5" t="s">
        <v>26</v>
      </c>
      <c r="D990" s="5" t="s">
        <v>26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0</v>
      </c>
      <c r="R990" s="5">
        <v>0</v>
      </c>
      <c r="S990" s="5" t="s">
        <v>26</v>
      </c>
      <c r="T990" s="5"/>
    </row>
    <row r="991" spans="1:20" x14ac:dyDescent="0.25">
      <c r="A991" s="5">
        <f>984</f>
      </c>
      <c r="B991" s="5" t="s">
        <v>1010</v>
      </c>
      <c r="C991" s="5" t="s">
        <v>26</v>
      </c>
      <c r="D991" s="5" t="s">
        <v>26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10</v>
      </c>
      <c r="Q991" s="5">
        <v>0</v>
      </c>
      <c r="R991" s="5">
        <v>0</v>
      </c>
      <c r="S991" s="5" t="s">
        <v>26</v>
      </c>
      <c r="T991" s="5"/>
    </row>
    <row r="992" spans="1:20" x14ac:dyDescent="0.25">
      <c r="A992" s="5">
        <f>985</f>
      </c>
      <c r="B992" s="5" t="s">
        <v>1011</v>
      </c>
      <c r="C992" s="5" t="s">
        <v>26</v>
      </c>
      <c r="D992" s="5" t="s">
        <v>26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0</v>
      </c>
      <c r="R992" s="5">
        <v>0</v>
      </c>
      <c r="S992" s="5" t="s">
        <v>26</v>
      </c>
      <c r="T992" s="5"/>
    </row>
    <row r="993" spans="1:20" x14ac:dyDescent="0.25">
      <c r="A993" s="5">
        <f>986</f>
      </c>
      <c r="B993" s="5" t="s">
        <v>1012</v>
      </c>
      <c r="C993" s="5" t="s">
        <v>26</v>
      </c>
      <c r="D993" s="5" t="s">
        <v>26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10</v>
      </c>
      <c r="Q993" s="5">
        <v>0</v>
      </c>
      <c r="R993" s="5">
        <v>0</v>
      </c>
      <c r="S993" s="5" t="s">
        <v>26</v>
      </c>
      <c r="T993" s="5"/>
    </row>
    <row r="994" spans="1:20" x14ac:dyDescent="0.25">
      <c r="A994" s="5">
        <f>987</f>
      </c>
      <c r="B994" s="5" t="s">
        <v>1013</v>
      </c>
      <c r="C994" s="5" t="s">
        <v>26</v>
      </c>
      <c r="D994" s="5" t="s">
        <v>26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0</v>
      </c>
      <c r="R994" s="5">
        <v>0</v>
      </c>
      <c r="S994" s="5" t="s">
        <v>26</v>
      </c>
      <c r="T994" s="5"/>
    </row>
    <row r="995" spans="1:20" x14ac:dyDescent="0.25">
      <c r="A995" s="5">
        <f>988</f>
      </c>
      <c r="B995" s="5" t="s">
        <v>1014</v>
      </c>
      <c r="C995" s="5" t="s">
        <v>26</v>
      </c>
      <c r="D995" s="5" t="s">
        <v>26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10</v>
      </c>
      <c r="Q995" s="5">
        <v>0</v>
      </c>
      <c r="R995" s="5">
        <v>0</v>
      </c>
      <c r="S995" s="5" t="s">
        <v>26</v>
      </c>
      <c r="T995" s="5"/>
    </row>
    <row r="996" spans="1:20" x14ac:dyDescent="0.25">
      <c r="A996" s="5">
        <f>989</f>
      </c>
      <c r="B996" s="5" t="s">
        <v>1015</v>
      </c>
      <c r="C996" s="5" t="s">
        <v>26</v>
      </c>
      <c r="D996" s="5" t="s">
        <v>26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0</v>
      </c>
      <c r="R996" s="5">
        <v>0</v>
      </c>
      <c r="S996" s="5" t="s">
        <v>26</v>
      </c>
      <c r="T996" s="5"/>
    </row>
    <row r="997" spans="1:20" x14ac:dyDescent="0.25">
      <c r="A997" s="5">
        <f>990</f>
      </c>
      <c r="B997" s="5" t="s">
        <v>1016</v>
      </c>
      <c r="C997" s="5" t="s">
        <v>26</v>
      </c>
      <c r="D997" s="5" t="s">
        <v>26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10</v>
      </c>
      <c r="Q997" s="5">
        <v>0</v>
      </c>
      <c r="R997" s="5">
        <v>0</v>
      </c>
      <c r="S997" s="5" t="s">
        <v>26</v>
      </c>
      <c r="T997" s="5"/>
    </row>
    <row r="998" spans="1:20" x14ac:dyDescent="0.25">
      <c r="A998" s="5">
        <f>991</f>
      </c>
      <c r="B998" s="5" t="s">
        <v>1017</v>
      </c>
      <c r="C998" s="5" t="s">
        <v>26</v>
      </c>
      <c r="D998" s="5" t="s">
        <v>26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0</v>
      </c>
      <c r="R998" s="5">
        <v>0</v>
      </c>
      <c r="S998" s="5" t="s">
        <v>26</v>
      </c>
      <c r="T998" s="5"/>
    </row>
    <row r="999" spans="1:20" x14ac:dyDescent="0.25">
      <c r="A999" s="5">
        <f>992</f>
      </c>
      <c r="B999" s="5" t="s">
        <v>1018</v>
      </c>
      <c r="C999" s="5" t="s">
        <v>26</v>
      </c>
      <c r="D999" s="5" t="s">
        <v>26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10</v>
      </c>
      <c r="Q999" s="5">
        <v>0</v>
      </c>
      <c r="R999" s="5">
        <v>0</v>
      </c>
      <c r="S999" s="5" t="s">
        <v>26</v>
      </c>
      <c r="T999" s="5"/>
    </row>
    <row r="1000" spans="1:20" x14ac:dyDescent="0.25">
      <c r="A1000" s="5">
        <f>993</f>
      </c>
      <c r="B1000" s="5" t="s">
        <v>1019</v>
      </c>
      <c r="C1000" s="5" t="s">
        <v>26</v>
      </c>
      <c r="D1000" s="5" t="s">
        <v>26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0</v>
      </c>
      <c r="R1000" s="5">
        <v>0</v>
      </c>
      <c r="S1000" s="5" t="s">
        <v>26</v>
      </c>
      <c r="T1000" s="5"/>
    </row>
    <row r="1001" spans="1:20" x14ac:dyDescent="0.25">
      <c r="A1001" s="5">
        <f>994</f>
      </c>
      <c r="B1001" s="5" t="s">
        <v>1020</v>
      </c>
      <c r="C1001" s="5" t="s">
        <v>26</v>
      </c>
      <c r="D1001" s="5" t="s">
        <v>26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10</v>
      </c>
      <c r="Q1001" s="5">
        <v>0</v>
      </c>
      <c r="R1001" s="5">
        <v>0</v>
      </c>
      <c r="S1001" s="5" t="s">
        <v>26</v>
      </c>
      <c r="T1001" s="5"/>
    </row>
    <row r="1002" spans="1:20" x14ac:dyDescent="0.25">
      <c r="A1002" s="5">
        <f>995</f>
      </c>
      <c r="B1002" s="5" t="s">
        <v>1021</v>
      </c>
      <c r="C1002" s="5" t="s">
        <v>26</v>
      </c>
      <c r="D1002" s="5" t="s">
        <v>26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0</v>
      </c>
      <c r="R1002" s="5">
        <v>0</v>
      </c>
      <c r="S1002" s="5" t="s">
        <v>26</v>
      </c>
      <c r="T1002" s="5"/>
    </row>
    <row r="1003" spans="1:20" x14ac:dyDescent="0.25">
      <c r="A1003" s="5">
        <f>996</f>
      </c>
      <c r="B1003" s="5" t="s">
        <v>1022</v>
      </c>
      <c r="C1003" s="5" t="s">
        <v>26</v>
      </c>
      <c r="D1003" s="5" t="s">
        <v>26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10</v>
      </c>
      <c r="Q1003" s="5">
        <v>0</v>
      </c>
      <c r="R1003" s="5">
        <v>0</v>
      </c>
      <c r="S1003" s="5" t="s">
        <v>26</v>
      </c>
      <c r="T1003" s="5"/>
    </row>
    <row r="1004" spans="1:20" x14ac:dyDescent="0.25">
      <c r="A1004" s="5">
        <f>997</f>
      </c>
      <c r="B1004" s="5" t="s">
        <v>1023</v>
      </c>
      <c r="C1004" s="5" t="s">
        <v>26</v>
      </c>
      <c r="D1004" s="5" t="s">
        <v>26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0</v>
      </c>
      <c r="R1004" s="5">
        <v>0</v>
      </c>
      <c r="S1004" s="5" t="s">
        <v>26</v>
      </c>
      <c r="T1004" s="5"/>
    </row>
    <row r="1005" spans="1:20" x14ac:dyDescent="0.25">
      <c r="A1005" s="5">
        <f>998</f>
      </c>
      <c r="B1005" s="5" t="s">
        <v>1024</v>
      </c>
      <c r="C1005" s="5" t="s">
        <v>26</v>
      </c>
      <c r="D1005" s="5" t="s">
        <v>26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10</v>
      </c>
      <c r="Q1005" s="5">
        <v>0</v>
      </c>
      <c r="R1005" s="5">
        <v>0</v>
      </c>
      <c r="S1005" s="5" t="s">
        <v>26</v>
      </c>
      <c r="T1005" s="5"/>
    </row>
    <row r="1006" spans="1:20" x14ac:dyDescent="0.25">
      <c r="A1006" s="5">
        <f>999</f>
      </c>
      <c r="B1006" s="5" t="s">
        <v>1025</v>
      </c>
      <c r="C1006" s="5" t="s">
        <v>26</v>
      </c>
      <c r="D1006" s="5" t="s">
        <v>26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0</v>
      </c>
      <c r="R1006" s="5">
        <v>0</v>
      </c>
      <c r="S1006" s="5" t="s">
        <v>26</v>
      </c>
      <c r="T1006" s="5"/>
    </row>
    <row r="1007" spans="1:20" x14ac:dyDescent="0.25">
      <c r="A1007" s="5">
        <f>1000</f>
      </c>
      <c r="B1007" s="5" t="s">
        <v>1026</v>
      </c>
      <c r="C1007" s="5" t="s">
        <v>26</v>
      </c>
      <c r="D1007" s="5" t="s">
        <v>26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10</v>
      </c>
      <c r="Q1007" s="5">
        <v>0</v>
      </c>
      <c r="R1007" s="5">
        <v>0</v>
      </c>
      <c r="S1007" s="5" t="s">
        <v>26</v>
      </c>
      <c r="T1007" s="5"/>
    </row>
    <row r="1008" spans="1:20" x14ac:dyDescent="0.25">
      <c r="A1008" s="5">
        <f>1001</f>
      </c>
      <c r="B1008" s="5" t="s">
        <v>1027</v>
      </c>
      <c r="C1008" s="5" t="s">
        <v>26</v>
      </c>
      <c r="D1008" s="5" t="s">
        <v>26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0</v>
      </c>
      <c r="R1008" s="5">
        <v>0</v>
      </c>
      <c r="S1008" s="5" t="s">
        <v>26</v>
      </c>
      <c r="T1008" s="5"/>
    </row>
    <row r="1009" spans="1:20" x14ac:dyDescent="0.25">
      <c r="A1009" s="5">
        <f>1002</f>
      </c>
      <c r="B1009" s="5" t="s">
        <v>1028</v>
      </c>
      <c r="C1009" s="5" t="s">
        <v>26</v>
      </c>
      <c r="D1009" s="5" t="s">
        <v>26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10</v>
      </c>
      <c r="Q1009" s="5">
        <v>0</v>
      </c>
      <c r="R1009" s="5">
        <v>0</v>
      </c>
      <c r="S1009" s="5" t="s">
        <v>26</v>
      </c>
      <c r="T1009" s="5"/>
    </row>
    <row r="1010" spans="1:20" x14ac:dyDescent="0.25">
      <c r="A1010" s="5">
        <f>1003</f>
      </c>
      <c r="B1010" s="5" t="s">
        <v>1029</v>
      </c>
      <c r="C1010" s="5" t="s">
        <v>26</v>
      </c>
      <c r="D1010" s="5" t="s">
        <v>26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0</v>
      </c>
      <c r="R1010" s="5">
        <v>0</v>
      </c>
      <c r="S1010" s="5" t="s">
        <v>26</v>
      </c>
      <c r="T1010" s="5"/>
    </row>
    <row r="1011" spans="1:20" x14ac:dyDescent="0.25">
      <c r="A1011" s="5">
        <f>1004</f>
      </c>
      <c r="B1011" s="5" t="s">
        <v>1030</v>
      </c>
      <c r="C1011" s="5" t="s">
        <v>26</v>
      </c>
      <c r="D1011" s="5" t="s">
        <v>26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10</v>
      </c>
      <c r="Q1011" s="5">
        <v>0</v>
      </c>
      <c r="R1011" s="5">
        <v>0</v>
      </c>
      <c r="S1011" s="5" t="s">
        <v>26</v>
      </c>
      <c r="T1011" s="5"/>
    </row>
    <row r="1012" spans="1:20" x14ac:dyDescent="0.25">
      <c r="A1012" s="5">
        <f>1005</f>
      </c>
      <c r="B1012" s="5" t="s">
        <v>1031</v>
      </c>
      <c r="C1012" s="5" t="s">
        <v>26</v>
      </c>
      <c r="D1012" s="5" t="s">
        <v>26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0</v>
      </c>
      <c r="R1012" s="5">
        <v>0</v>
      </c>
      <c r="S1012" s="5" t="s">
        <v>26</v>
      </c>
      <c r="T1012" s="5"/>
    </row>
    <row r="1013" spans="1:20" x14ac:dyDescent="0.25">
      <c r="A1013" s="5">
        <f>1006</f>
      </c>
      <c r="B1013" s="5" t="s">
        <v>1032</v>
      </c>
      <c r="C1013" s="5" t="s">
        <v>26</v>
      </c>
      <c r="D1013" s="5" t="s">
        <v>26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10</v>
      </c>
      <c r="Q1013" s="5">
        <v>0</v>
      </c>
      <c r="R1013" s="5">
        <v>0</v>
      </c>
      <c r="S1013" s="5" t="s">
        <v>26</v>
      </c>
      <c r="T1013" s="5"/>
    </row>
    <row r="1014" spans="1:20" x14ac:dyDescent="0.25">
      <c r="A1014" s="5">
        <f>1007</f>
      </c>
      <c r="B1014" s="5" t="s">
        <v>1033</v>
      </c>
      <c r="C1014" s="5" t="s">
        <v>26</v>
      </c>
      <c r="D1014" s="5" t="s">
        <v>26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0</v>
      </c>
      <c r="R1014" s="5">
        <v>0</v>
      </c>
      <c r="S1014" s="5" t="s">
        <v>26</v>
      </c>
      <c r="T1014" s="5"/>
    </row>
    <row r="1015" spans="1:20" x14ac:dyDescent="0.25">
      <c r="A1015" s="5">
        <f>1008</f>
      </c>
      <c r="B1015" s="5" t="s">
        <v>1034</v>
      </c>
      <c r="C1015" s="5" t="s">
        <v>26</v>
      </c>
      <c r="D1015" s="5" t="s">
        <v>26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10</v>
      </c>
      <c r="Q1015" s="5">
        <v>0</v>
      </c>
      <c r="R1015" s="5">
        <v>0</v>
      </c>
      <c r="S1015" s="5" t="s">
        <v>26</v>
      </c>
      <c r="T1015" s="5"/>
    </row>
    <row r="1016" spans="1:20" x14ac:dyDescent="0.25">
      <c r="A1016" s="5">
        <f>1009</f>
      </c>
      <c r="B1016" s="5" t="s">
        <v>1035</v>
      </c>
      <c r="C1016" s="5" t="s">
        <v>26</v>
      </c>
      <c r="D1016" s="5" t="s">
        <v>26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0</v>
      </c>
      <c r="R1016" s="5">
        <v>0</v>
      </c>
      <c r="S1016" s="5" t="s">
        <v>26</v>
      </c>
      <c r="T1016" s="5"/>
    </row>
    <row r="1017" spans="1:20" x14ac:dyDescent="0.25">
      <c r="A1017" s="5">
        <f>1010</f>
      </c>
      <c r="B1017" s="5" t="s">
        <v>1036</v>
      </c>
      <c r="C1017" s="5" t="s">
        <v>26</v>
      </c>
      <c r="D1017" s="5" t="s">
        <v>26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10</v>
      </c>
      <c r="Q1017" s="5">
        <v>0</v>
      </c>
      <c r="R1017" s="5">
        <v>0</v>
      </c>
      <c r="S1017" s="5" t="s">
        <v>26</v>
      </c>
      <c r="T1017" s="5"/>
    </row>
    <row r="1018" spans="1:20" x14ac:dyDescent="0.25">
      <c r="A1018" s="5">
        <f>1011</f>
      </c>
      <c r="B1018" s="5" t="s">
        <v>1037</v>
      </c>
      <c r="C1018" s="5" t="s">
        <v>26</v>
      </c>
      <c r="D1018" s="5" t="s">
        <v>26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0</v>
      </c>
      <c r="R1018" s="5">
        <v>0</v>
      </c>
      <c r="S1018" s="5" t="s">
        <v>26</v>
      </c>
      <c r="T1018" s="5"/>
    </row>
    <row r="1019" spans="1:20" x14ac:dyDescent="0.25">
      <c r="A1019" s="5">
        <f>1012</f>
      </c>
      <c r="B1019" s="5" t="s">
        <v>1038</v>
      </c>
      <c r="C1019" s="5" t="s">
        <v>26</v>
      </c>
      <c r="D1019" s="5" t="s">
        <v>26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10</v>
      </c>
      <c r="Q1019" s="5">
        <v>0</v>
      </c>
      <c r="R1019" s="5">
        <v>0</v>
      </c>
      <c r="S1019" s="5" t="s">
        <v>26</v>
      </c>
      <c r="T1019" s="5"/>
    </row>
    <row r="1020" spans="1:20" x14ac:dyDescent="0.25">
      <c r="A1020" s="5">
        <f>1013</f>
      </c>
      <c r="B1020" s="5" t="s">
        <v>1039</v>
      </c>
      <c r="C1020" s="5" t="s">
        <v>26</v>
      </c>
      <c r="D1020" s="5" t="s">
        <v>26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0</v>
      </c>
      <c r="R1020" s="5">
        <v>0</v>
      </c>
      <c r="S1020" s="5" t="s">
        <v>26</v>
      </c>
      <c r="T1020" s="5"/>
    </row>
    <row r="1021" spans="1:20" x14ac:dyDescent="0.25">
      <c r="A1021" s="5">
        <f>1014</f>
      </c>
      <c r="B1021" s="5" t="s">
        <v>1040</v>
      </c>
      <c r="C1021" s="5" t="s">
        <v>26</v>
      </c>
      <c r="D1021" s="5" t="s">
        <v>26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10</v>
      </c>
      <c r="Q1021" s="5">
        <v>0</v>
      </c>
      <c r="R1021" s="5">
        <v>0</v>
      </c>
      <c r="S1021" s="5" t="s">
        <v>26</v>
      </c>
      <c r="T1021" s="5"/>
    </row>
    <row r="1022" spans="1:20" x14ac:dyDescent="0.25">
      <c r="A1022" s="5">
        <f>1015</f>
      </c>
      <c r="B1022" s="5" t="s">
        <v>1041</v>
      </c>
      <c r="C1022" s="5" t="s">
        <v>26</v>
      </c>
      <c r="D1022" s="5" t="s">
        <v>26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0</v>
      </c>
      <c r="R1022" s="5">
        <v>0</v>
      </c>
      <c r="S1022" s="5" t="s">
        <v>26</v>
      </c>
      <c r="T1022" s="5"/>
    </row>
    <row r="1023" spans="1:20" x14ac:dyDescent="0.25">
      <c r="A1023" s="5">
        <f>1016</f>
      </c>
      <c r="B1023" s="5" t="s">
        <v>1042</v>
      </c>
      <c r="C1023" s="5" t="s">
        <v>26</v>
      </c>
      <c r="D1023" s="5" t="s">
        <v>26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10</v>
      </c>
      <c r="Q1023" s="5">
        <v>0</v>
      </c>
      <c r="R1023" s="5">
        <v>0</v>
      </c>
      <c r="S1023" s="5" t="s">
        <v>26</v>
      </c>
      <c r="T1023" s="5"/>
    </row>
    <row r="1024" spans="1:20" x14ac:dyDescent="0.25">
      <c r="A1024" s="5">
        <f>1017</f>
      </c>
      <c r="B1024" s="5" t="s">
        <v>1043</v>
      </c>
      <c r="C1024" s="5" t="s">
        <v>26</v>
      </c>
      <c r="D1024" s="5" t="s">
        <v>26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0</v>
      </c>
      <c r="R1024" s="5">
        <v>0</v>
      </c>
      <c r="S1024" s="5" t="s">
        <v>26</v>
      </c>
      <c r="T1024" s="5"/>
    </row>
    <row r="1025" spans="1:20" x14ac:dyDescent="0.25">
      <c r="A1025" s="5">
        <f>1018</f>
      </c>
      <c r="B1025" s="5" t="s">
        <v>1044</v>
      </c>
      <c r="C1025" s="5" t="s">
        <v>26</v>
      </c>
      <c r="D1025" s="5" t="s">
        <v>26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10</v>
      </c>
      <c r="Q1025" s="5">
        <v>0</v>
      </c>
      <c r="R1025" s="5">
        <v>0</v>
      </c>
      <c r="S1025" s="5" t="s">
        <v>26</v>
      </c>
      <c r="T1025" s="5"/>
    </row>
    <row r="1026" spans="1:20" x14ac:dyDescent="0.25">
      <c r="A1026" s="5">
        <f>1019</f>
      </c>
      <c r="B1026" s="5" t="s">
        <v>1045</v>
      </c>
      <c r="C1026" s="5" t="s">
        <v>26</v>
      </c>
      <c r="D1026" s="5" t="s">
        <v>26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0</v>
      </c>
      <c r="R1026" s="5">
        <v>0</v>
      </c>
      <c r="S1026" s="5" t="s">
        <v>26</v>
      </c>
      <c r="T1026" s="5"/>
    </row>
    <row r="1027" spans="1:20" x14ac:dyDescent="0.25">
      <c r="A1027" s="5">
        <f>1020</f>
      </c>
      <c r="B1027" s="5" t="s">
        <v>1046</v>
      </c>
      <c r="C1027" s="5" t="s">
        <v>26</v>
      </c>
      <c r="D1027" s="5" t="s">
        <v>26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10</v>
      </c>
      <c r="Q1027" s="5">
        <v>0</v>
      </c>
      <c r="R1027" s="5">
        <v>0</v>
      </c>
      <c r="S1027" s="5" t="s">
        <v>26</v>
      </c>
      <c r="T1027" s="5"/>
    </row>
    <row r="1028" spans="1:20" x14ac:dyDescent="0.25">
      <c r="A1028" s="5">
        <f>1021</f>
      </c>
      <c r="B1028" s="5" t="s">
        <v>1047</v>
      </c>
      <c r="C1028" s="5" t="s">
        <v>26</v>
      </c>
      <c r="D1028" s="5" t="s">
        <v>26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0</v>
      </c>
      <c r="R1028" s="5">
        <v>0</v>
      </c>
      <c r="S1028" s="5" t="s">
        <v>26</v>
      </c>
      <c r="T1028" s="5"/>
    </row>
    <row r="1029" spans="1:20" x14ac:dyDescent="0.25">
      <c r="A1029" s="5">
        <f>1022</f>
      </c>
      <c r="B1029" s="5" t="s">
        <v>1048</v>
      </c>
      <c r="C1029" s="5" t="s">
        <v>26</v>
      </c>
      <c r="D1029" s="5" t="s">
        <v>26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10</v>
      </c>
      <c r="Q1029" s="5">
        <v>0</v>
      </c>
      <c r="R1029" s="5">
        <v>0</v>
      </c>
      <c r="S1029" s="5" t="s">
        <v>26</v>
      </c>
      <c r="T1029" s="5"/>
    </row>
    <row r="1030" spans="1:20" x14ac:dyDescent="0.25">
      <c r="A1030" s="5">
        <f>1023</f>
      </c>
      <c r="B1030" s="5" t="s">
        <v>1049</v>
      </c>
      <c r="C1030" s="5" t="s">
        <v>26</v>
      </c>
      <c r="D1030" s="5" t="s">
        <v>26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0</v>
      </c>
      <c r="R1030" s="5">
        <v>0</v>
      </c>
      <c r="S1030" s="5" t="s">
        <v>26</v>
      </c>
      <c r="T1030" s="5"/>
    </row>
    <row r="1031" spans="1:20" x14ac:dyDescent="0.25">
      <c r="A1031" s="5">
        <f>1024</f>
      </c>
      <c r="B1031" s="5" t="s">
        <v>1050</v>
      </c>
      <c r="C1031" s="5" t="s">
        <v>26</v>
      </c>
      <c r="D1031" s="5" t="s">
        <v>26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10</v>
      </c>
      <c r="Q1031" s="5">
        <v>0</v>
      </c>
      <c r="R1031" s="5">
        <v>0</v>
      </c>
      <c r="S1031" s="5" t="s">
        <v>26</v>
      </c>
      <c r="T1031" s="5"/>
    </row>
    <row r="1032" spans="1:20" x14ac:dyDescent="0.25">
      <c r="A1032" s="5">
        <f>1025</f>
      </c>
      <c r="B1032" s="5" t="s">
        <v>1051</v>
      </c>
      <c r="C1032" s="5" t="s">
        <v>26</v>
      </c>
      <c r="D1032" s="5" t="s">
        <v>26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0</v>
      </c>
      <c r="R1032" s="5">
        <v>0</v>
      </c>
      <c r="S1032" s="5" t="s">
        <v>26</v>
      </c>
      <c r="T1032" s="5"/>
    </row>
    <row r="1033" spans="1:20" x14ac:dyDescent="0.25">
      <c r="A1033" s="5">
        <f>1026</f>
      </c>
      <c r="B1033" s="5" t="s">
        <v>1052</v>
      </c>
      <c r="C1033" s="5" t="s">
        <v>26</v>
      </c>
      <c r="D1033" s="5" t="s">
        <v>26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</v>
      </c>
      <c r="Q1033" s="5">
        <v>0</v>
      </c>
      <c r="R1033" s="5">
        <v>0</v>
      </c>
      <c r="S1033" s="5" t="s">
        <v>26</v>
      </c>
      <c r="T1033" s="5"/>
    </row>
    <row r="1034" spans="1:20" x14ac:dyDescent="0.25">
      <c r="A1034" s="5">
        <f>1027</f>
      </c>
      <c r="B1034" s="5" t="s">
        <v>1053</v>
      </c>
      <c r="C1034" s="5" t="s">
        <v>26</v>
      </c>
      <c r="D1034" s="5" t="s">
        <v>26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0</v>
      </c>
      <c r="R1034" s="5">
        <v>0</v>
      </c>
      <c r="S1034" s="5" t="s">
        <v>26</v>
      </c>
      <c r="T1034" s="5"/>
    </row>
    <row r="1035" spans="1:20" x14ac:dyDescent="0.25">
      <c r="A1035" s="5">
        <f>1028</f>
      </c>
      <c r="B1035" s="5" t="s">
        <v>1054</v>
      </c>
      <c r="C1035" s="5" t="s">
        <v>26</v>
      </c>
      <c r="D1035" s="5" t="s">
        <v>26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10</v>
      </c>
      <c r="Q1035" s="5">
        <v>0</v>
      </c>
      <c r="R1035" s="5">
        <v>0</v>
      </c>
      <c r="S1035" s="5" t="s">
        <v>26</v>
      </c>
      <c r="T1035" s="5"/>
    </row>
    <row r="1036" spans="1:20" x14ac:dyDescent="0.25">
      <c r="A1036" s="5">
        <f>1029</f>
      </c>
      <c r="B1036" s="5" t="s">
        <v>1055</v>
      </c>
      <c r="C1036" s="5" t="s">
        <v>26</v>
      </c>
      <c r="D1036" s="5" t="s">
        <v>26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0</v>
      </c>
      <c r="R1036" s="5">
        <v>0</v>
      </c>
      <c r="S1036" s="5" t="s">
        <v>26</v>
      </c>
      <c r="T1036" s="5"/>
    </row>
    <row r="1037" spans="1:20" x14ac:dyDescent="0.25">
      <c r="A1037" s="5">
        <f>1030</f>
      </c>
      <c r="B1037" s="5" t="s">
        <v>1056</v>
      </c>
      <c r="C1037" s="5" t="s">
        <v>26</v>
      </c>
      <c r="D1037" s="5" t="s">
        <v>26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10</v>
      </c>
      <c r="Q1037" s="5">
        <v>0</v>
      </c>
      <c r="R1037" s="5">
        <v>0</v>
      </c>
      <c r="S1037" s="5" t="s">
        <v>26</v>
      </c>
      <c r="T1037" s="5"/>
    </row>
    <row r="1038" spans="1:20" x14ac:dyDescent="0.25">
      <c r="A1038" s="5">
        <f>1031</f>
      </c>
      <c r="B1038" s="5" t="s">
        <v>1057</v>
      </c>
      <c r="C1038" s="5" t="s">
        <v>26</v>
      </c>
      <c r="D1038" s="5" t="s">
        <v>26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0</v>
      </c>
      <c r="R1038" s="5">
        <v>0</v>
      </c>
      <c r="S1038" s="5" t="s">
        <v>26</v>
      </c>
      <c r="T1038" s="5"/>
    </row>
    <row r="1039" spans="1:20" x14ac:dyDescent="0.25">
      <c r="A1039" s="5">
        <f>1032</f>
      </c>
      <c r="B1039" s="5" t="s">
        <v>1058</v>
      </c>
      <c r="C1039" s="5" t="s">
        <v>26</v>
      </c>
      <c r="D1039" s="5" t="s">
        <v>26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10</v>
      </c>
      <c r="Q1039" s="5">
        <v>0</v>
      </c>
      <c r="R1039" s="5">
        <v>0</v>
      </c>
      <c r="S1039" s="5" t="s">
        <v>26</v>
      </c>
      <c r="T1039" s="5"/>
    </row>
    <row r="1040" spans="1:20" x14ac:dyDescent="0.25">
      <c r="A1040" s="5">
        <f>1033</f>
      </c>
      <c r="B1040" s="5" t="s">
        <v>1059</v>
      </c>
      <c r="C1040" s="5" t="s">
        <v>26</v>
      </c>
      <c r="D1040" s="5" t="s">
        <v>26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0</v>
      </c>
      <c r="R1040" s="5">
        <v>0</v>
      </c>
      <c r="S1040" s="5" t="s">
        <v>26</v>
      </c>
      <c r="T1040" s="5"/>
    </row>
    <row r="1041" spans="1:20" x14ac:dyDescent="0.25">
      <c r="A1041" s="5">
        <f>1034</f>
      </c>
      <c r="B1041" s="5" t="s">
        <v>1060</v>
      </c>
      <c r="C1041" s="5" t="s">
        <v>26</v>
      </c>
      <c r="D1041" s="5" t="s">
        <v>26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10</v>
      </c>
      <c r="Q1041" s="5">
        <v>0</v>
      </c>
      <c r="R1041" s="5">
        <v>0</v>
      </c>
      <c r="S1041" s="5" t="s">
        <v>26</v>
      </c>
      <c r="T1041" s="5"/>
    </row>
    <row r="1042" spans="1:20" x14ac:dyDescent="0.25">
      <c r="A1042" s="5">
        <f>1035</f>
      </c>
      <c r="B1042" s="5" t="s">
        <v>1061</v>
      </c>
      <c r="C1042" s="5" t="s">
        <v>26</v>
      </c>
      <c r="D1042" s="5" t="s">
        <v>26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0</v>
      </c>
      <c r="R1042" s="5">
        <v>0</v>
      </c>
      <c r="S1042" s="5" t="s">
        <v>26</v>
      </c>
      <c r="T1042" s="5"/>
    </row>
    <row r="1043" spans="1:20" x14ac:dyDescent="0.25">
      <c r="A1043" s="5">
        <f>1036</f>
      </c>
      <c r="B1043" s="5" t="s">
        <v>1062</v>
      </c>
      <c r="C1043" s="5" t="s">
        <v>26</v>
      </c>
      <c r="D1043" s="5" t="s">
        <v>26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10</v>
      </c>
      <c r="Q1043" s="5">
        <v>0</v>
      </c>
      <c r="R1043" s="5">
        <v>0</v>
      </c>
      <c r="S1043" s="5" t="s">
        <v>26</v>
      </c>
      <c r="T1043" s="5"/>
    </row>
    <row r="1044" spans="1:20" x14ac:dyDescent="0.25">
      <c r="A1044" s="5">
        <f>1037</f>
      </c>
      <c r="B1044" s="5" t="s">
        <v>1063</v>
      </c>
      <c r="C1044" s="5" t="s">
        <v>26</v>
      </c>
      <c r="D1044" s="5" t="s">
        <v>26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0</v>
      </c>
      <c r="R1044" s="5">
        <v>0</v>
      </c>
      <c r="S1044" s="5" t="s">
        <v>26</v>
      </c>
      <c r="T1044" s="5"/>
    </row>
    <row r="1045" spans="1:20" x14ac:dyDescent="0.25">
      <c r="A1045" s="5">
        <f>1038</f>
      </c>
      <c r="B1045" s="5" t="s">
        <v>1064</v>
      </c>
      <c r="C1045" s="5" t="s">
        <v>26</v>
      </c>
      <c r="D1045" s="5" t="s">
        <v>26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10</v>
      </c>
      <c r="Q1045" s="5">
        <v>0</v>
      </c>
      <c r="R1045" s="5">
        <v>0</v>
      </c>
      <c r="S1045" s="5" t="s">
        <v>26</v>
      </c>
      <c r="T1045" s="5"/>
    </row>
    <row r="1046" spans="1:20" x14ac:dyDescent="0.25">
      <c r="A1046" s="5">
        <f>1039</f>
      </c>
      <c r="B1046" s="5" t="s">
        <v>1065</v>
      </c>
      <c r="C1046" s="5" t="s">
        <v>26</v>
      </c>
      <c r="D1046" s="5" t="s">
        <v>26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0</v>
      </c>
      <c r="R1046" s="5">
        <v>0</v>
      </c>
      <c r="S1046" s="5" t="s">
        <v>26</v>
      </c>
      <c r="T1046" s="5"/>
    </row>
    <row r="1047" spans="1:20" x14ac:dyDescent="0.25">
      <c r="A1047" s="5">
        <f>1040</f>
      </c>
      <c r="B1047" s="5" t="s">
        <v>1066</v>
      </c>
      <c r="C1047" s="5" t="s">
        <v>26</v>
      </c>
      <c r="D1047" s="5" t="s">
        <v>26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10</v>
      </c>
      <c r="Q1047" s="5">
        <v>0</v>
      </c>
      <c r="R1047" s="5">
        <v>0</v>
      </c>
      <c r="S1047" s="5" t="s">
        <v>26</v>
      </c>
      <c r="T1047" s="5"/>
    </row>
    <row r="1048" spans="1:20" x14ac:dyDescent="0.25">
      <c r="A1048" s="5">
        <f>1041</f>
      </c>
      <c r="B1048" s="5" t="s">
        <v>1067</v>
      </c>
      <c r="C1048" s="5" t="s">
        <v>26</v>
      </c>
      <c r="D1048" s="5" t="s">
        <v>26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0</v>
      </c>
      <c r="R1048" s="5">
        <v>0</v>
      </c>
      <c r="S1048" s="5" t="s">
        <v>26</v>
      </c>
      <c r="T1048" s="5"/>
    </row>
    <row r="1049" spans="1:20" x14ac:dyDescent="0.25">
      <c r="A1049" s="5">
        <f>1042</f>
      </c>
      <c r="B1049" s="5" t="s">
        <v>1068</v>
      </c>
      <c r="C1049" s="5" t="s">
        <v>26</v>
      </c>
      <c r="D1049" s="5" t="s">
        <v>26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10</v>
      </c>
      <c r="Q1049" s="5">
        <v>0</v>
      </c>
      <c r="R1049" s="5">
        <v>0</v>
      </c>
      <c r="S1049" s="5" t="s">
        <v>26</v>
      </c>
      <c r="T1049" s="5"/>
    </row>
    <row r="1050" spans="1:20" x14ac:dyDescent="0.25">
      <c r="A1050" s="5">
        <f>1043</f>
      </c>
      <c r="B1050" s="5" t="s">
        <v>1069</v>
      </c>
      <c r="C1050" s="5" t="s">
        <v>26</v>
      </c>
      <c r="D1050" s="5" t="s">
        <v>26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0</v>
      </c>
      <c r="R1050" s="5">
        <v>0</v>
      </c>
      <c r="S1050" s="5" t="s">
        <v>26</v>
      </c>
      <c r="T1050" s="5"/>
    </row>
    <row r="1051" spans="1:20" x14ac:dyDescent="0.25">
      <c r="A1051" s="5">
        <f>1044</f>
      </c>
      <c r="B1051" s="5" t="s">
        <v>1070</v>
      </c>
      <c r="C1051" s="5" t="s">
        <v>26</v>
      </c>
      <c r="D1051" s="5" t="s">
        <v>26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10</v>
      </c>
      <c r="Q1051" s="5">
        <v>0</v>
      </c>
      <c r="R1051" s="5">
        <v>0</v>
      </c>
      <c r="S1051" s="5" t="s">
        <v>26</v>
      </c>
      <c r="T1051" s="5"/>
    </row>
    <row r="1052" spans="1:20" x14ac:dyDescent="0.25">
      <c r="A1052" s="5">
        <f>1045</f>
      </c>
      <c r="B1052" s="5" t="s">
        <v>1071</v>
      </c>
      <c r="C1052" s="5" t="s">
        <v>26</v>
      </c>
      <c r="D1052" s="5" t="s">
        <v>26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0</v>
      </c>
      <c r="R1052" s="5">
        <v>0</v>
      </c>
      <c r="S1052" s="5" t="s">
        <v>26</v>
      </c>
      <c r="T1052" s="5"/>
    </row>
    <row r="1053" spans="1:20" x14ac:dyDescent="0.25">
      <c r="A1053" s="5">
        <f>1046</f>
      </c>
      <c r="B1053" s="5" t="s">
        <v>1072</v>
      </c>
      <c r="C1053" s="5" t="s">
        <v>26</v>
      </c>
      <c r="D1053" s="5" t="s">
        <v>26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10</v>
      </c>
      <c r="Q1053" s="5">
        <v>0</v>
      </c>
      <c r="R1053" s="5">
        <v>0</v>
      </c>
      <c r="S1053" s="5" t="s">
        <v>26</v>
      </c>
      <c r="T1053" s="5"/>
    </row>
    <row r="1054" spans="1:20" x14ac:dyDescent="0.25">
      <c r="A1054" s="5">
        <f>1047</f>
      </c>
      <c r="B1054" s="5" t="s">
        <v>1073</v>
      </c>
      <c r="C1054" s="5" t="s">
        <v>26</v>
      </c>
      <c r="D1054" s="5" t="s">
        <v>26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0</v>
      </c>
      <c r="R1054" s="5">
        <v>0</v>
      </c>
      <c r="S1054" s="5" t="s">
        <v>26</v>
      </c>
      <c r="T1054" s="5"/>
    </row>
    <row r="1055" spans="1:20" x14ac:dyDescent="0.25">
      <c r="A1055" s="5">
        <f>1048</f>
      </c>
      <c r="B1055" s="5" t="s">
        <v>1074</v>
      </c>
      <c r="C1055" s="5" t="s">
        <v>26</v>
      </c>
      <c r="D1055" s="5" t="s">
        <v>26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10</v>
      </c>
      <c r="Q1055" s="5">
        <v>0</v>
      </c>
      <c r="R1055" s="5">
        <v>0</v>
      </c>
      <c r="S1055" s="5" t="s">
        <v>26</v>
      </c>
      <c r="T1055" s="5"/>
    </row>
    <row r="1056" spans="1:20" x14ac:dyDescent="0.25">
      <c r="A1056" s="5">
        <f>1049</f>
      </c>
      <c r="B1056" s="5" t="s">
        <v>1075</v>
      </c>
      <c r="C1056" s="5" t="s">
        <v>26</v>
      </c>
      <c r="D1056" s="5" t="s">
        <v>26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0</v>
      </c>
      <c r="R1056" s="5">
        <v>0</v>
      </c>
      <c r="S1056" s="5" t="s">
        <v>26</v>
      </c>
      <c r="T1056" s="5"/>
    </row>
    <row r="1057" spans="1:20" x14ac:dyDescent="0.25">
      <c r="A1057" s="5">
        <f>1050</f>
      </c>
      <c r="B1057" s="5" t="s">
        <v>1076</v>
      </c>
      <c r="C1057" s="5" t="s">
        <v>26</v>
      </c>
      <c r="D1057" s="5" t="s">
        <v>26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10</v>
      </c>
      <c r="Q1057" s="5">
        <v>0</v>
      </c>
      <c r="R1057" s="5">
        <v>0</v>
      </c>
      <c r="S1057" s="5" t="s">
        <v>26</v>
      </c>
      <c r="T1057" s="5"/>
    </row>
    <row r="1058" spans="1:20" x14ac:dyDescent="0.25">
      <c r="A1058" s="5">
        <f>1051</f>
      </c>
      <c r="B1058" s="5" t="s">
        <v>1077</v>
      </c>
      <c r="C1058" s="5" t="s">
        <v>26</v>
      </c>
      <c r="D1058" s="5" t="s">
        <v>26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0</v>
      </c>
      <c r="R1058" s="5">
        <v>0</v>
      </c>
      <c r="S1058" s="5" t="s">
        <v>26</v>
      </c>
      <c r="T1058" s="5"/>
    </row>
    <row r="1059" spans="1:20" x14ac:dyDescent="0.25">
      <c r="A1059" s="5">
        <f>1052</f>
      </c>
      <c r="B1059" s="5" t="s">
        <v>1078</v>
      </c>
      <c r="C1059" s="5" t="s">
        <v>26</v>
      </c>
      <c r="D1059" s="5" t="s">
        <v>26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10</v>
      </c>
      <c r="Q1059" s="5">
        <v>0</v>
      </c>
      <c r="R1059" s="5">
        <v>0</v>
      </c>
      <c r="S1059" s="5" t="s">
        <v>26</v>
      </c>
      <c r="T1059" s="5"/>
    </row>
    <row r="1060" spans="1:20" x14ac:dyDescent="0.25">
      <c r="A1060" s="5">
        <f>1053</f>
      </c>
      <c r="B1060" s="5" t="s">
        <v>1079</v>
      </c>
      <c r="C1060" s="5" t="s">
        <v>26</v>
      </c>
      <c r="D1060" s="5" t="s">
        <v>26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0</v>
      </c>
      <c r="R1060" s="5">
        <v>0</v>
      </c>
      <c r="S1060" s="5" t="s">
        <v>26</v>
      </c>
      <c r="T1060" s="5"/>
    </row>
    <row r="1061" spans="1:20" x14ac:dyDescent="0.25">
      <c r="A1061" s="5">
        <f>1054</f>
      </c>
      <c r="B1061" s="5" t="s">
        <v>1080</v>
      </c>
      <c r="C1061" s="5" t="s">
        <v>26</v>
      </c>
      <c r="D1061" s="5" t="s">
        <v>26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10</v>
      </c>
      <c r="Q1061" s="5">
        <v>0</v>
      </c>
      <c r="R1061" s="5">
        <v>0</v>
      </c>
      <c r="S1061" s="5" t="s">
        <v>26</v>
      </c>
      <c r="T1061" s="5"/>
    </row>
    <row r="1062" spans="1:20" x14ac:dyDescent="0.25">
      <c r="A1062" s="5">
        <f>1055</f>
      </c>
      <c r="B1062" s="5" t="s">
        <v>1081</v>
      </c>
      <c r="C1062" s="5" t="s">
        <v>26</v>
      </c>
      <c r="D1062" s="5" t="s">
        <v>26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0</v>
      </c>
      <c r="R1062" s="5">
        <v>0</v>
      </c>
      <c r="S1062" s="5" t="s">
        <v>26</v>
      </c>
      <c r="T1062" s="5"/>
    </row>
    <row r="1063" spans="1:20" x14ac:dyDescent="0.25">
      <c r="A1063" s="5">
        <f>1056</f>
      </c>
      <c r="B1063" s="5" t="s">
        <v>1082</v>
      </c>
      <c r="C1063" s="5" t="s">
        <v>26</v>
      </c>
      <c r="D1063" s="5" t="s">
        <v>26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10</v>
      </c>
      <c r="Q1063" s="5">
        <v>0</v>
      </c>
      <c r="R1063" s="5">
        <v>0</v>
      </c>
      <c r="S1063" s="5" t="s">
        <v>26</v>
      </c>
      <c r="T1063" s="5"/>
    </row>
    <row r="1064" spans="1:20" x14ac:dyDescent="0.25">
      <c r="A1064" s="5">
        <f>1057</f>
      </c>
      <c r="B1064" s="5" t="s">
        <v>1083</v>
      </c>
      <c r="C1064" s="5" t="s">
        <v>26</v>
      </c>
      <c r="D1064" s="5" t="s">
        <v>26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0</v>
      </c>
      <c r="R1064" s="5">
        <v>0</v>
      </c>
      <c r="S1064" s="5" t="s">
        <v>26</v>
      </c>
      <c r="T1064" s="5"/>
    </row>
    <row r="1065" spans="1:20" x14ac:dyDescent="0.25">
      <c r="A1065" s="5">
        <f>1058</f>
      </c>
      <c r="B1065" s="5" t="s">
        <v>1084</v>
      </c>
      <c r="C1065" s="5" t="s">
        <v>26</v>
      </c>
      <c r="D1065" s="5" t="s">
        <v>26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10</v>
      </c>
      <c r="Q1065" s="5">
        <v>0</v>
      </c>
      <c r="R1065" s="5">
        <v>0</v>
      </c>
      <c r="S1065" s="5" t="s">
        <v>26</v>
      </c>
      <c r="T1065" s="5"/>
    </row>
    <row r="1066" spans="1:20" x14ac:dyDescent="0.25">
      <c r="A1066" s="5">
        <f>1059</f>
      </c>
      <c r="B1066" s="5" t="s">
        <v>1085</v>
      </c>
      <c r="C1066" s="5" t="s">
        <v>26</v>
      </c>
      <c r="D1066" s="5" t="s">
        <v>26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0</v>
      </c>
      <c r="R1066" s="5">
        <v>0</v>
      </c>
      <c r="S1066" s="5" t="s">
        <v>26</v>
      </c>
      <c r="T1066" s="5"/>
    </row>
    <row r="1067" spans="1:20" x14ac:dyDescent="0.25">
      <c r="A1067" s="5">
        <f>1060</f>
      </c>
      <c r="B1067" s="5" t="s">
        <v>1086</v>
      </c>
      <c r="C1067" s="5" t="s">
        <v>26</v>
      </c>
      <c r="D1067" s="5" t="s">
        <v>26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10</v>
      </c>
      <c r="Q1067" s="5">
        <v>0</v>
      </c>
      <c r="R1067" s="5">
        <v>0</v>
      </c>
      <c r="S1067" s="5" t="s">
        <v>26</v>
      </c>
      <c r="T1067" s="5"/>
    </row>
    <row r="1068" spans="1:20" x14ac:dyDescent="0.25">
      <c r="A1068" s="5">
        <f>1061</f>
      </c>
      <c r="B1068" s="5" t="s">
        <v>1087</v>
      </c>
      <c r="C1068" s="5" t="s">
        <v>26</v>
      </c>
      <c r="D1068" s="5" t="s">
        <v>26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0</v>
      </c>
      <c r="R1068" s="5">
        <v>0</v>
      </c>
      <c r="S1068" s="5" t="s">
        <v>26</v>
      </c>
      <c r="T1068" s="5"/>
    </row>
    <row r="1069" spans="1:20" x14ac:dyDescent="0.25">
      <c r="A1069" s="5">
        <f>1062</f>
      </c>
      <c r="B1069" s="5" t="s">
        <v>1088</v>
      </c>
      <c r="C1069" s="5" t="s">
        <v>26</v>
      </c>
      <c r="D1069" s="5" t="s">
        <v>26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10</v>
      </c>
      <c r="Q1069" s="5">
        <v>0</v>
      </c>
      <c r="R1069" s="5">
        <v>0</v>
      </c>
      <c r="S1069" s="5" t="s">
        <v>26</v>
      </c>
      <c r="T1069" s="5"/>
    </row>
    <row r="1070" spans="1:20" x14ac:dyDescent="0.25">
      <c r="A1070" s="5">
        <f>1063</f>
      </c>
      <c r="B1070" s="5" t="s">
        <v>1089</v>
      </c>
      <c r="C1070" s="5" t="s">
        <v>26</v>
      </c>
      <c r="D1070" s="5" t="s">
        <v>26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0</v>
      </c>
      <c r="R1070" s="5">
        <v>0</v>
      </c>
      <c r="S1070" s="5" t="s">
        <v>26</v>
      </c>
      <c r="T1070" s="5"/>
    </row>
    <row r="1071" spans="1:20" x14ac:dyDescent="0.25">
      <c r="A1071" s="5">
        <f>1064</f>
      </c>
      <c r="B1071" s="5" t="s">
        <v>1090</v>
      </c>
      <c r="C1071" s="5" t="s">
        <v>26</v>
      </c>
      <c r="D1071" s="5" t="s">
        <v>26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10</v>
      </c>
      <c r="Q1071" s="5">
        <v>0</v>
      </c>
      <c r="R1071" s="5">
        <v>0</v>
      </c>
      <c r="S1071" s="5" t="s">
        <v>26</v>
      </c>
      <c r="T1071" s="5"/>
    </row>
    <row r="1072" spans="1:20" x14ac:dyDescent="0.25">
      <c r="A1072" s="5">
        <f>1065</f>
      </c>
      <c r="B1072" s="5" t="s">
        <v>1091</v>
      </c>
      <c r="C1072" s="5" t="s">
        <v>26</v>
      </c>
      <c r="D1072" s="5" t="s">
        <v>26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0</v>
      </c>
      <c r="R1072" s="5">
        <v>0</v>
      </c>
      <c r="S1072" s="5" t="s">
        <v>26</v>
      </c>
      <c r="T1072" s="5"/>
    </row>
    <row r="1073" spans="1:20" x14ac:dyDescent="0.25">
      <c r="A1073" s="5">
        <f>1066</f>
      </c>
      <c r="B1073" s="5" t="s">
        <v>1092</v>
      </c>
      <c r="C1073" s="5" t="s">
        <v>26</v>
      </c>
      <c r="D1073" s="5" t="s">
        <v>26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10</v>
      </c>
      <c r="Q1073" s="5">
        <v>0</v>
      </c>
      <c r="R1073" s="5">
        <v>0</v>
      </c>
      <c r="S1073" s="5" t="s">
        <v>26</v>
      </c>
      <c r="T1073" s="5"/>
    </row>
    <row r="1074" spans="1:20" x14ac:dyDescent="0.25">
      <c r="A1074" s="5">
        <f>1067</f>
      </c>
      <c r="B1074" s="5" t="s">
        <v>1093</v>
      </c>
      <c r="C1074" s="5" t="s">
        <v>26</v>
      </c>
      <c r="D1074" s="5" t="s">
        <v>26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0</v>
      </c>
      <c r="R1074" s="5">
        <v>0</v>
      </c>
      <c r="S1074" s="5" t="s">
        <v>26</v>
      </c>
      <c r="T1074" s="5"/>
    </row>
    <row r="1075" spans="1:20" x14ac:dyDescent="0.25">
      <c r="A1075" s="5">
        <f>1068</f>
      </c>
      <c r="B1075" s="5" t="s">
        <v>1094</v>
      </c>
      <c r="C1075" s="5" t="s">
        <v>26</v>
      </c>
      <c r="D1075" s="5" t="s">
        <v>26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10</v>
      </c>
      <c r="Q1075" s="5">
        <v>0</v>
      </c>
      <c r="R1075" s="5">
        <v>0</v>
      </c>
      <c r="S1075" s="5" t="s">
        <v>26</v>
      </c>
      <c r="T1075" s="5"/>
    </row>
    <row r="1076" spans="1:20" x14ac:dyDescent="0.25">
      <c r="A1076" s="5">
        <f>1069</f>
      </c>
      <c r="B1076" s="5" t="s">
        <v>1095</v>
      </c>
      <c r="C1076" s="5" t="s">
        <v>26</v>
      </c>
      <c r="D1076" s="5" t="s">
        <v>26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0</v>
      </c>
      <c r="R1076" s="5">
        <v>0</v>
      </c>
      <c r="S1076" s="5" t="s">
        <v>26</v>
      </c>
      <c r="T1076" s="5"/>
    </row>
    <row r="1077" spans="1:20" x14ac:dyDescent="0.25">
      <c r="A1077" s="5">
        <f>1070</f>
      </c>
      <c r="B1077" s="5" t="s">
        <v>1096</v>
      </c>
      <c r="C1077" s="5" t="s">
        <v>26</v>
      </c>
      <c r="D1077" s="5" t="s">
        <v>26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10</v>
      </c>
      <c r="Q1077" s="5">
        <v>0</v>
      </c>
      <c r="R1077" s="5">
        <v>0</v>
      </c>
      <c r="S1077" s="5" t="s">
        <v>26</v>
      </c>
      <c r="T1077" s="5"/>
    </row>
    <row r="1078" spans="1:20" x14ac:dyDescent="0.25">
      <c r="A1078" s="5">
        <f>1071</f>
      </c>
      <c r="B1078" s="5" t="s">
        <v>1097</v>
      </c>
      <c r="C1078" s="5" t="s">
        <v>26</v>
      </c>
      <c r="D1078" s="5" t="s">
        <v>26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0</v>
      </c>
      <c r="R1078" s="5">
        <v>0</v>
      </c>
      <c r="S1078" s="5" t="s">
        <v>26</v>
      </c>
      <c r="T1078" s="5"/>
    </row>
    <row r="1079" spans="1:20" x14ac:dyDescent="0.25">
      <c r="A1079" s="5">
        <f>1072</f>
      </c>
      <c r="B1079" s="5" t="s">
        <v>1098</v>
      </c>
      <c r="C1079" s="5" t="s">
        <v>26</v>
      </c>
      <c r="D1079" s="5" t="s">
        <v>26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10</v>
      </c>
      <c r="Q1079" s="5">
        <v>0</v>
      </c>
      <c r="R1079" s="5">
        <v>0</v>
      </c>
      <c r="S1079" s="5" t="s">
        <v>26</v>
      </c>
      <c r="T1079" s="5"/>
    </row>
    <row r="1080" spans="1:20" x14ac:dyDescent="0.25">
      <c r="A1080" s="5">
        <f>1073</f>
      </c>
      <c r="B1080" s="5" t="s">
        <v>1099</v>
      </c>
      <c r="C1080" s="5" t="s">
        <v>26</v>
      </c>
      <c r="D1080" s="5" t="s">
        <v>26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0</v>
      </c>
      <c r="R1080" s="5">
        <v>0</v>
      </c>
      <c r="S1080" s="5" t="s">
        <v>26</v>
      </c>
      <c r="T1080" s="5"/>
    </row>
    <row r="1081" spans="1:20" x14ac:dyDescent="0.25">
      <c r="A1081" s="5">
        <f>1074</f>
      </c>
      <c r="B1081" s="5" t="s">
        <v>1100</v>
      </c>
      <c r="C1081" s="5" t="s">
        <v>26</v>
      </c>
      <c r="D1081" s="5" t="s">
        <v>26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10</v>
      </c>
      <c r="Q1081" s="5">
        <v>0</v>
      </c>
      <c r="R1081" s="5">
        <v>0</v>
      </c>
      <c r="S1081" s="5" t="s">
        <v>26</v>
      </c>
      <c r="T1081" s="5"/>
    </row>
    <row r="1082" spans="1:20" x14ac:dyDescent="0.25">
      <c r="A1082" s="5">
        <f>1075</f>
      </c>
      <c r="B1082" s="5" t="s">
        <v>1101</v>
      </c>
      <c r="C1082" s="5" t="s">
        <v>26</v>
      </c>
      <c r="D1082" s="5" t="s">
        <v>26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0</v>
      </c>
      <c r="R1082" s="5">
        <v>0</v>
      </c>
      <c r="S1082" s="5" t="s">
        <v>26</v>
      </c>
      <c r="T1082" s="5"/>
    </row>
    <row r="1083" spans="1:20" x14ac:dyDescent="0.25">
      <c r="A1083" s="5">
        <f>1076</f>
      </c>
      <c r="B1083" s="5" t="s">
        <v>1102</v>
      </c>
      <c r="C1083" s="5" t="s">
        <v>26</v>
      </c>
      <c r="D1083" s="5" t="s">
        <v>26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10</v>
      </c>
      <c r="Q1083" s="5">
        <v>0</v>
      </c>
      <c r="R1083" s="5">
        <v>0</v>
      </c>
      <c r="S1083" s="5" t="s">
        <v>26</v>
      </c>
      <c r="T1083" s="5"/>
    </row>
    <row r="1084" spans="1:20" x14ac:dyDescent="0.25">
      <c r="A1084" s="5">
        <f>1077</f>
      </c>
      <c r="B1084" s="5" t="s">
        <v>1103</v>
      </c>
      <c r="C1084" s="5" t="s">
        <v>26</v>
      </c>
      <c r="D1084" s="5" t="s">
        <v>26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0</v>
      </c>
      <c r="R1084" s="5">
        <v>0</v>
      </c>
      <c r="S1084" s="5" t="s">
        <v>26</v>
      </c>
      <c r="T1084" s="5"/>
    </row>
    <row r="1085" spans="1:20" x14ac:dyDescent="0.25">
      <c r="A1085" s="5">
        <f>1078</f>
      </c>
      <c r="B1085" s="5" t="s">
        <v>1104</v>
      </c>
      <c r="C1085" s="5" t="s">
        <v>26</v>
      </c>
      <c r="D1085" s="5" t="s">
        <v>26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10</v>
      </c>
      <c r="Q1085" s="5">
        <v>0</v>
      </c>
      <c r="R1085" s="5">
        <v>0</v>
      </c>
      <c r="S1085" s="5" t="s">
        <v>26</v>
      </c>
      <c r="T1085" s="5"/>
    </row>
    <row r="1086" spans="1:20" x14ac:dyDescent="0.25">
      <c r="A1086" s="5">
        <f>1079</f>
      </c>
      <c r="B1086" s="5" t="s">
        <v>1105</v>
      </c>
      <c r="C1086" s="5" t="s">
        <v>26</v>
      </c>
      <c r="D1086" s="5" t="s">
        <v>26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0</v>
      </c>
      <c r="R1086" s="5">
        <v>0</v>
      </c>
      <c r="S1086" s="5" t="s">
        <v>26</v>
      </c>
      <c r="T1086" s="5"/>
    </row>
    <row r="1087" spans="1:20" x14ac:dyDescent="0.25">
      <c r="A1087" s="5">
        <f>1080</f>
      </c>
      <c r="B1087" s="5" t="s">
        <v>1106</v>
      </c>
      <c r="C1087" s="5" t="s">
        <v>26</v>
      </c>
      <c r="D1087" s="5" t="s">
        <v>26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10</v>
      </c>
      <c r="Q1087" s="5">
        <v>0</v>
      </c>
      <c r="R1087" s="5">
        <v>0</v>
      </c>
      <c r="S1087" s="5" t="s">
        <v>26</v>
      </c>
      <c r="T1087" s="5"/>
    </row>
    <row r="1088" spans="1:20" x14ac:dyDescent="0.25">
      <c r="A1088" s="5">
        <f>1081</f>
      </c>
      <c r="B1088" s="5" t="s">
        <v>1107</v>
      </c>
      <c r="C1088" s="5" t="s">
        <v>26</v>
      </c>
      <c r="D1088" s="5" t="s">
        <v>26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0</v>
      </c>
      <c r="R1088" s="5">
        <v>0</v>
      </c>
      <c r="S1088" s="5" t="s">
        <v>26</v>
      </c>
      <c r="T1088" s="5"/>
    </row>
    <row r="1089" spans="1:20" x14ac:dyDescent="0.25">
      <c r="A1089" s="5">
        <f>1082</f>
      </c>
      <c r="B1089" s="5" t="s">
        <v>1108</v>
      </c>
      <c r="C1089" s="5" t="s">
        <v>26</v>
      </c>
      <c r="D1089" s="5" t="s">
        <v>26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10</v>
      </c>
      <c r="Q1089" s="5">
        <v>0</v>
      </c>
      <c r="R1089" s="5">
        <v>0</v>
      </c>
      <c r="S1089" s="5" t="s">
        <v>26</v>
      </c>
      <c r="T1089" s="5"/>
    </row>
    <row r="1090" spans="1:20" x14ac:dyDescent="0.25">
      <c r="A1090" s="5">
        <f>1083</f>
      </c>
      <c r="B1090" s="5" t="s">
        <v>1109</v>
      </c>
      <c r="C1090" s="5" t="s">
        <v>26</v>
      </c>
      <c r="D1090" s="5" t="s">
        <v>26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0</v>
      </c>
      <c r="R1090" s="5">
        <v>0</v>
      </c>
      <c r="S1090" s="5" t="s">
        <v>26</v>
      </c>
      <c r="T1090" s="5"/>
    </row>
    <row r="1091" spans="1:20" x14ac:dyDescent="0.25">
      <c r="A1091" s="5">
        <f>1084</f>
      </c>
      <c r="B1091" s="5" t="s">
        <v>1110</v>
      </c>
      <c r="C1091" s="5" t="s">
        <v>26</v>
      </c>
      <c r="D1091" s="5" t="s">
        <v>26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10</v>
      </c>
      <c r="Q1091" s="5">
        <v>0</v>
      </c>
      <c r="R1091" s="5">
        <v>0</v>
      </c>
      <c r="S1091" s="5" t="s">
        <v>26</v>
      </c>
      <c r="T1091" s="5"/>
    </row>
    <row r="1092" spans="1:20" x14ac:dyDescent="0.25">
      <c r="A1092" s="5">
        <f>1085</f>
      </c>
      <c r="B1092" s="5" t="s">
        <v>1111</v>
      </c>
      <c r="C1092" s="5" t="s">
        <v>26</v>
      </c>
      <c r="D1092" s="5" t="s">
        <v>26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0</v>
      </c>
      <c r="R1092" s="5">
        <v>0</v>
      </c>
      <c r="S1092" s="5" t="s">
        <v>26</v>
      </c>
      <c r="T1092" s="5"/>
    </row>
    <row r="1093" spans="1:20" x14ac:dyDescent="0.25">
      <c r="A1093" s="5">
        <f>1086</f>
      </c>
      <c r="B1093" s="5" t="s">
        <v>1112</v>
      </c>
      <c r="C1093" s="5" t="s">
        <v>26</v>
      </c>
      <c r="D1093" s="5" t="s">
        <v>26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10</v>
      </c>
      <c r="Q1093" s="5">
        <v>0</v>
      </c>
      <c r="R1093" s="5">
        <v>0</v>
      </c>
      <c r="S1093" s="5" t="s">
        <v>26</v>
      </c>
      <c r="T1093" s="5"/>
    </row>
    <row r="1094" spans="1:20" x14ac:dyDescent="0.25">
      <c r="A1094" s="5">
        <f>1087</f>
      </c>
      <c r="B1094" s="5" t="s">
        <v>1113</v>
      </c>
      <c r="C1094" s="5" t="s">
        <v>26</v>
      </c>
      <c r="D1094" s="5" t="s">
        <v>26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0</v>
      </c>
      <c r="R1094" s="5">
        <v>0</v>
      </c>
      <c r="S1094" s="5" t="s">
        <v>26</v>
      </c>
      <c r="T1094" s="5"/>
    </row>
    <row r="1095" spans="1:20" x14ac:dyDescent="0.25">
      <c r="A1095" s="5">
        <f>1088</f>
      </c>
      <c r="B1095" s="5" t="s">
        <v>1114</v>
      </c>
      <c r="C1095" s="5" t="s">
        <v>26</v>
      </c>
      <c r="D1095" s="5" t="s">
        <v>26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10</v>
      </c>
      <c r="Q1095" s="5">
        <v>0</v>
      </c>
      <c r="R1095" s="5">
        <v>0</v>
      </c>
      <c r="S1095" s="5" t="s">
        <v>26</v>
      </c>
      <c r="T1095" s="5"/>
    </row>
    <row r="1096" spans="1:20" x14ac:dyDescent="0.25">
      <c r="A1096" s="5">
        <f>1089</f>
      </c>
      <c r="B1096" s="5" t="s">
        <v>1115</v>
      </c>
      <c r="C1096" s="5" t="s">
        <v>26</v>
      </c>
      <c r="D1096" s="5" t="s">
        <v>26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0</v>
      </c>
      <c r="R1096" s="5">
        <v>0</v>
      </c>
      <c r="S1096" s="5" t="s">
        <v>26</v>
      </c>
      <c r="T1096" s="5"/>
    </row>
    <row r="1097" spans="1:20" x14ac:dyDescent="0.25">
      <c r="A1097" s="5">
        <f>1090</f>
      </c>
      <c r="B1097" s="5" t="s">
        <v>1116</v>
      </c>
      <c r="C1097" s="5" t="s">
        <v>26</v>
      </c>
      <c r="D1097" s="5" t="s">
        <v>26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10</v>
      </c>
      <c r="Q1097" s="5">
        <v>0</v>
      </c>
      <c r="R1097" s="5">
        <v>0</v>
      </c>
      <c r="S1097" s="5" t="s">
        <v>26</v>
      </c>
      <c r="T1097" s="5"/>
    </row>
    <row r="1098" spans="1:20" x14ac:dyDescent="0.25">
      <c r="A1098" s="5">
        <f>1091</f>
      </c>
      <c r="B1098" s="5" t="s">
        <v>1117</v>
      </c>
      <c r="C1098" s="5" t="s">
        <v>26</v>
      </c>
      <c r="D1098" s="5" t="s">
        <v>26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0</v>
      </c>
      <c r="R1098" s="5">
        <v>0</v>
      </c>
      <c r="S1098" s="5" t="s">
        <v>26</v>
      </c>
      <c r="T1098" s="5"/>
    </row>
    <row r="1099" spans="1:20" x14ac:dyDescent="0.25">
      <c r="A1099" s="5">
        <f>1092</f>
      </c>
      <c r="B1099" s="5" t="s">
        <v>1118</v>
      </c>
      <c r="C1099" s="5" t="s">
        <v>26</v>
      </c>
      <c r="D1099" s="5" t="s">
        <v>26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10</v>
      </c>
      <c r="Q1099" s="5">
        <v>0</v>
      </c>
      <c r="R1099" s="5">
        <v>0</v>
      </c>
      <c r="S1099" s="5" t="s">
        <v>26</v>
      </c>
      <c r="T1099" s="5"/>
    </row>
    <row r="1100" spans="1:20" x14ac:dyDescent="0.25">
      <c r="A1100" s="5">
        <f>1093</f>
      </c>
      <c r="B1100" s="5" t="s">
        <v>1119</v>
      </c>
      <c r="C1100" s="5" t="s">
        <v>26</v>
      </c>
      <c r="D1100" s="5" t="s">
        <v>26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0</v>
      </c>
      <c r="R1100" s="5">
        <v>0</v>
      </c>
      <c r="S1100" s="5" t="s">
        <v>26</v>
      </c>
      <c r="T1100" s="5"/>
    </row>
    <row r="1101" spans="1:20" x14ac:dyDescent="0.25">
      <c r="A1101" s="5">
        <f>1094</f>
      </c>
      <c r="B1101" s="5" t="s">
        <v>1120</v>
      </c>
      <c r="C1101" s="5" t="s">
        <v>26</v>
      </c>
      <c r="D1101" s="5" t="s">
        <v>26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10</v>
      </c>
      <c r="Q1101" s="5">
        <v>0</v>
      </c>
      <c r="R1101" s="5">
        <v>0</v>
      </c>
      <c r="S1101" s="5" t="s">
        <v>26</v>
      </c>
      <c r="T1101" s="5"/>
    </row>
    <row r="1102" spans="1:20" x14ac:dyDescent="0.25">
      <c r="A1102" s="5">
        <f>1095</f>
      </c>
      <c r="B1102" s="5" t="s">
        <v>1121</v>
      </c>
      <c r="C1102" s="5" t="s">
        <v>26</v>
      </c>
      <c r="D1102" s="5" t="s">
        <v>26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0</v>
      </c>
      <c r="R1102" s="5">
        <v>0</v>
      </c>
      <c r="S1102" s="5" t="s">
        <v>26</v>
      </c>
      <c r="T1102" s="5"/>
    </row>
    <row r="1103" spans="1:20" x14ac:dyDescent="0.25">
      <c r="A1103" s="5">
        <f>1096</f>
      </c>
      <c r="B1103" s="5" t="s">
        <v>1122</v>
      </c>
      <c r="C1103" s="5" t="s">
        <v>26</v>
      </c>
      <c r="D1103" s="5" t="s">
        <v>26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10</v>
      </c>
      <c r="Q1103" s="5">
        <v>0</v>
      </c>
      <c r="R1103" s="5">
        <v>0</v>
      </c>
      <c r="S1103" s="5" t="s">
        <v>26</v>
      </c>
      <c r="T1103" s="5"/>
    </row>
    <row r="1104" spans="1:20" x14ac:dyDescent="0.25">
      <c r="A1104" s="5">
        <f>1097</f>
      </c>
      <c r="B1104" s="5" t="s">
        <v>1123</v>
      </c>
      <c r="C1104" s="5" t="s">
        <v>26</v>
      </c>
      <c r="D1104" s="5" t="s">
        <v>26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0</v>
      </c>
      <c r="R1104" s="5">
        <v>0</v>
      </c>
      <c r="S1104" s="5" t="s">
        <v>26</v>
      </c>
      <c r="T1104" s="5"/>
    </row>
    <row r="1105" spans="1:20" x14ac:dyDescent="0.25">
      <c r="A1105" s="5">
        <f>1098</f>
      </c>
      <c r="B1105" s="5" t="s">
        <v>1124</v>
      </c>
      <c r="C1105" s="5" t="s">
        <v>26</v>
      </c>
      <c r="D1105" s="5" t="s">
        <v>26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10</v>
      </c>
      <c r="Q1105" s="5">
        <v>0</v>
      </c>
      <c r="R1105" s="5">
        <v>0</v>
      </c>
      <c r="S1105" s="5" t="s">
        <v>26</v>
      </c>
      <c r="T1105" s="5"/>
    </row>
    <row r="1106" spans="1:20" x14ac:dyDescent="0.25">
      <c r="A1106" s="5">
        <f>1099</f>
      </c>
      <c r="B1106" s="5" t="s">
        <v>1125</v>
      </c>
      <c r="C1106" s="5" t="s">
        <v>26</v>
      </c>
      <c r="D1106" s="5" t="s">
        <v>26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0</v>
      </c>
      <c r="R1106" s="5">
        <v>0</v>
      </c>
      <c r="S1106" s="5" t="s">
        <v>26</v>
      </c>
      <c r="T1106" s="5"/>
    </row>
    <row r="1107" spans="1:20" x14ac:dyDescent="0.25">
      <c r="A1107" s="5">
        <f>1100</f>
      </c>
      <c r="B1107" s="5" t="s">
        <v>1126</v>
      </c>
      <c r="C1107" s="5" t="s">
        <v>26</v>
      </c>
      <c r="D1107" s="5" t="s">
        <v>26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10</v>
      </c>
      <c r="Q1107" s="5">
        <v>0</v>
      </c>
      <c r="R1107" s="5">
        <v>0</v>
      </c>
      <c r="S1107" s="5" t="s">
        <v>26</v>
      </c>
      <c r="T1107" s="5"/>
    </row>
    <row r="1108" spans="1:20" x14ac:dyDescent="0.25">
      <c r="A1108" s="5">
        <f>1101</f>
      </c>
      <c r="B1108" s="5" t="s">
        <v>1127</v>
      </c>
      <c r="C1108" s="5" t="s">
        <v>26</v>
      </c>
      <c r="D1108" s="5" t="s">
        <v>26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0</v>
      </c>
      <c r="R1108" s="5">
        <v>0</v>
      </c>
      <c r="S1108" s="5" t="s">
        <v>26</v>
      </c>
      <c r="T1108" s="5"/>
    </row>
    <row r="1109" spans="1:20" x14ac:dyDescent="0.25">
      <c r="A1109" s="5">
        <f>1102</f>
      </c>
      <c r="B1109" s="5" t="s">
        <v>1128</v>
      </c>
      <c r="C1109" s="5" t="s">
        <v>26</v>
      </c>
      <c r="D1109" s="5" t="s">
        <v>26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10</v>
      </c>
      <c r="Q1109" s="5">
        <v>0</v>
      </c>
      <c r="R1109" s="5">
        <v>0</v>
      </c>
      <c r="S1109" s="5" t="s">
        <v>26</v>
      </c>
      <c r="T1109" s="5"/>
    </row>
    <row r="1110" spans="1:20" x14ac:dyDescent="0.25">
      <c r="A1110" s="5">
        <f>1103</f>
      </c>
      <c r="B1110" s="5" t="s">
        <v>1129</v>
      </c>
      <c r="C1110" s="5" t="s">
        <v>26</v>
      </c>
      <c r="D1110" s="5" t="s">
        <v>26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0</v>
      </c>
      <c r="R1110" s="5">
        <v>0</v>
      </c>
      <c r="S1110" s="5" t="s">
        <v>26</v>
      </c>
      <c r="T1110" s="5"/>
    </row>
    <row r="1111" spans="1:20" x14ac:dyDescent="0.25">
      <c r="A1111" s="5">
        <f>1104</f>
      </c>
      <c r="B1111" s="5" t="s">
        <v>1130</v>
      </c>
      <c r="C1111" s="5" t="s">
        <v>26</v>
      </c>
      <c r="D1111" s="5" t="s">
        <v>26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10</v>
      </c>
      <c r="Q1111" s="5">
        <v>0</v>
      </c>
      <c r="R1111" s="5">
        <v>0</v>
      </c>
      <c r="S1111" s="5" t="s">
        <v>26</v>
      </c>
      <c r="T1111" s="5"/>
    </row>
    <row r="1112" spans="1:20" x14ac:dyDescent="0.25">
      <c r="A1112" s="5">
        <f>1105</f>
      </c>
      <c r="B1112" s="5" t="s">
        <v>1131</v>
      </c>
      <c r="C1112" s="5" t="s">
        <v>26</v>
      </c>
      <c r="D1112" s="5" t="s">
        <v>26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0</v>
      </c>
      <c r="R1112" s="5">
        <v>0</v>
      </c>
      <c r="S1112" s="5" t="s">
        <v>26</v>
      </c>
      <c r="T1112" s="5"/>
    </row>
    <row r="1113" spans="1:20" x14ac:dyDescent="0.25">
      <c r="A1113" s="5">
        <f>1106</f>
      </c>
      <c r="B1113" s="5" t="s">
        <v>1132</v>
      </c>
      <c r="C1113" s="5" t="s">
        <v>26</v>
      </c>
      <c r="D1113" s="5" t="s">
        <v>26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10</v>
      </c>
      <c r="Q1113" s="5">
        <v>0</v>
      </c>
      <c r="R1113" s="5">
        <v>0</v>
      </c>
      <c r="S1113" s="5" t="s">
        <v>26</v>
      </c>
      <c r="T1113" s="5"/>
    </row>
    <row r="1114" spans="1:20" x14ac:dyDescent="0.25">
      <c r="A1114" s="5">
        <f>1107</f>
      </c>
      <c r="B1114" s="5" t="s">
        <v>1133</v>
      </c>
      <c r="C1114" s="5" t="s">
        <v>26</v>
      </c>
      <c r="D1114" s="5" t="s">
        <v>26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0</v>
      </c>
      <c r="R1114" s="5">
        <v>0</v>
      </c>
      <c r="S1114" s="5" t="s">
        <v>26</v>
      </c>
      <c r="T1114" s="5"/>
    </row>
    <row r="1115" spans="1:20" x14ac:dyDescent="0.25">
      <c r="A1115" s="5">
        <f>1108</f>
      </c>
      <c r="B1115" s="5" t="s">
        <v>1134</v>
      </c>
      <c r="C1115" s="5" t="s">
        <v>26</v>
      </c>
      <c r="D1115" s="5" t="s">
        <v>26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10</v>
      </c>
      <c r="Q1115" s="5">
        <v>0</v>
      </c>
      <c r="R1115" s="5">
        <v>0</v>
      </c>
      <c r="S1115" s="5" t="s">
        <v>26</v>
      </c>
      <c r="T1115" s="5"/>
    </row>
    <row r="1116" spans="1:20" x14ac:dyDescent="0.25">
      <c r="A1116" s="5">
        <f>1109</f>
      </c>
      <c r="B1116" s="5" t="s">
        <v>1135</v>
      </c>
      <c r="C1116" s="5" t="s">
        <v>26</v>
      </c>
      <c r="D1116" s="5" t="s">
        <v>26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0</v>
      </c>
      <c r="R1116" s="5">
        <v>0</v>
      </c>
      <c r="S1116" s="5" t="s">
        <v>26</v>
      </c>
      <c r="T1116" s="5"/>
    </row>
    <row r="1117" spans="1:20" x14ac:dyDescent="0.25">
      <c r="A1117" s="5">
        <f>1110</f>
      </c>
      <c r="B1117" s="5" t="s">
        <v>1136</v>
      </c>
      <c r="C1117" s="5" t="s">
        <v>26</v>
      </c>
      <c r="D1117" s="5" t="s">
        <v>26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10</v>
      </c>
      <c r="Q1117" s="5">
        <v>0</v>
      </c>
      <c r="R1117" s="5">
        <v>0</v>
      </c>
      <c r="S1117" s="5" t="s">
        <v>26</v>
      </c>
      <c r="T1117" s="5"/>
    </row>
    <row r="1118" spans="1:20" x14ac:dyDescent="0.25">
      <c r="A1118" s="5">
        <f>1111</f>
      </c>
      <c r="B1118" s="5" t="s">
        <v>1137</v>
      </c>
      <c r="C1118" s="5" t="s">
        <v>26</v>
      </c>
      <c r="D1118" s="5" t="s">
        <v>26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0</v>
      </c>
      <c r="R1118" s="5">
        <v>0</v>
      </c>
      <c r="S1118" s="5" t="s">
        <v>26</v>
      </c>
      <c r="T1118" s="5"/>
    </row>
    <row r="1119" spans="1:20" x14ac:dyDescent="0.25">
      <c r="A1119" s="5">
        <f>1112</f>
      </c>
      <c r="B1119" s="5" t="s">
        <v>1138</v>
      </c>
      <c r="C1119" s="5" t="s">
        <v>26</v>
      </c>
      <c r="D1119" s="5" t="s">
        <v>26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10</v>
      </c>
      <c r="Q1119" s="5">
        <v>0</v>
      </c>
      <c r="R1119" s="5">
        <v>0</v>
      </c>
      <c r="S1119" s="5" t="s">
        <v>26</v>
      </c>
      <c r="T1119" s="5"/>
    </row>
    <row r="1120" spans="1:20" x14ac:dyDescent="0.25">
      <c r="A1120" s="5">
        <f>1113</f>
      </c>
      <c r="B1120" s="5" t="s">
        <v>1139</v>
      </c>
      <c r="C1120" s="5" t="s">
        <v>26</v>
      </c>
      <c r="D1120" s="5" t="s">
        <v>26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0</v>
      </c>
      <c r="R1120" s="5">
        <v>0</v>
      </c>
      <c r="S1120" s="5" t="s">
        <v>26</v>
      </c>
      <c r="T1120" s="5"/>
    </row>
    <row r="1121" spans="1:20" x14ac:dyDescent="0.25">
      <c r="A1121" s="5">
        <f>1114</f>
      </c>
      <c r="B1121" s="5" t="s">
        <v>1140</v>
      </c>
      <c r="C1121" s="5" t="s">
        <v>26</v>
      </c>
      <c r="D1121" s="5" t="s">
        <v>26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10</v>
      </c>
      <c r="Q1121" s="5">
        <v>0</v>
      </c>
      <c r="R1121" s="5">
        <v>0</v>
      </c>
      <c r="S1121" s="5" t="s">
        <v>26</v>
      </c>
      <c r="T1121" s="5"/>
    </row>
    <row r="1122" spans="1:20" x14ac:dyDescent="0.25">
      <c r="A1122" s="5">
        <f>1115</f>
      </c>
      <c r="B1122" s="5" t="s">
        <v>1141</v>
      </c>
      <c r="C1122" s="5" t="s">
        <v>26</v>
      </c>
      <c r="D1122" s="5" t="s">
        <v>26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0</v>
      </c>
      <c r="R1122" s="5">
        <v>0</v>
      </c>
      <c r="S1122" s="5" t="s">
        <v>26</v>
      </c>
      <c r="T1122" s="5"/>
    </row>
    <row r="1123" spans="1:20" x14ac:dyDescent="0.25">
      <c r="A1123" s="5">
        <f>1116</f>
      </c>
      <c r="B1123" s="5" t="s">
        <v>1142</v>
      </c>
      <c r="C1123" s="5" t="s">
        <v>26</v>
      </c>
      <c r="D1123" s="5" t="s">
        <v>26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10</v>
      </c>
      <c r="Q1123" s="5">
        <v>0</v>
      </c>
      <c r="R1123" s="5">
        <v>0</v>
      </c>
      <c r="S1123" s="5" t="s">
        <v>26</v>
      </c>
      <c r="T1123" s="5"/>
    </row>
    <row r="1124" spans="1:20" x14ac:dyDescent="0.25">
      <c r="A1124" s="5">
        <f>1117</f>
      </c>
      <c r="B1124" s="5" t="s">
        <v>1143</v>
      </c>
      <c r="C1124" s="5" t="s">
        <v>26</v>
      </c>
      <c r="D1124" s="5" t="s">
        <v>26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0</v>
      </c>
      <c r="R1124" s="5">
        <v>0</v>
      </c>
      <c r="S1124" s="5" t="s">
        <v>26</v>
      </c>
      <c r="T1124" s="5"/>
    </row>
    <row r="1125" spans="1:20" x14ac:dyDescent="0.25">
      <c r="A1125" s="5">
        <f>1118</f>
      </c>
      <c r="B1125" s="5" t="s">
        <v>1144</v>
      </c>
      <c r="C1125" s="5" t="s">
        <v>26</v>
      </c>
      <c r="D1125" s="5" t="s">
        <v>26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10</v>
      </c>
      <c r="Q1125" s="5">
        <v>0</v>
      </c>
      <c r="R1125" s="5">
        <v>0</v>
      </c>
      <c r="S1125" s="5" t="s">
        <v>26</v>
      </c>
      <c r="T1125" s="5"/>
    </row>
    <row r="1126" spans="1:20" x14ac:dyDescent="0.25">
      <c r="A1126" s="5">
        <f>1119</f>
      </c>
      <c r="B1126" s="5" t="s">
        <v>1145</v>
      </c>
      <c r="C1126" s="5" t="s">
        <v>26</v>
      </c>
      <c r="D1126" s="5" t="s">
        <v>26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0</v>
      </c>
      <c r="R1126" s="5">
        <v>0</v>
      </c>
      <c r="S1126" s="5" t="s">
        <v>26</v>
      </c>
      <c r="T1126" s="5"/>
    </row>
    <row r="1127" spans="1:20" x14ac:dyDescent="0.25">
      <c r="A1127" s="5">
        <f>1120</f>
      </c>
      <c r="B1127" s="5" t="s">
        <v>1146</v>
      </c>
      <c r="C1127" s="5" t="s">
        <v>26</v>
      </c>
      <c r="D1127" s="5" t="s">
        <v>26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10</v>
      </c>
      <c r="Q1127" s="5">
        <v>0</v>
      </c>
      <c r="R1127" s="5">
        <v>0</v>
      </c>
      <c r="S1127" s="5" t="s">
        <v>26</v>
      </c>
      <c r="T1127" s="5"/>
    </row>
    <row r="1128" spans="1:20" x14ac:dyDescent="0.25">
      <c r="A1128" s="5">
        <f>1121</f>
      </c>
      <c r="B1128" s="5" t="s">
        <v>1147</v>
      </c>
      <c r="C1128" s="5" t="s">
        <v>26</v>
      </c>
      <c r="D1128" s="5" t="s">
        <v>26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0</v>
      </c>
      <c r="R1128" s="5">
        <v>0</v>
      </c>
      <c r="S1128" s="5" t="s">
        <v>26</v>
      </c>
      <c r="T1128" s="5"/>
    </row>
    <row r="1129" spans="1:20" x14ac:dyDescent="0.25">
      <c r="A1129" s="5">
        <f>1122</f>
      </c>
      <c r="B1129" s="5" t="s">
        <v>1148</v>
      </c>
      <c r="C1129" s="5" t="s">
        <v>26</v>
      </c>
      <c r="D1129" s="5" t="s">
        <v>26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10</v>
      </c>
      <c r="Q1129" s="5">
        <v>0</v>
      </c>
      <c r="R1129" s="5">
        <v>0</v>
      </c>
      <c r="S1129" s="5" t="s">
        <v>26</v>
      </c>
      <c r="T1129" s="5"/>
    </row>
    <row r="1130" spans="1:20" x14ac:dyDescent="0.25">
      <c r="A1130" s="5">
        <f>1123</f>
      </c>
      <c r="B1130" s="5" t="s">
        <v>1149</v>
      </c>
      <c r="C1130" s="5" t="s">
        <v>26</v>
      </c>
      <c r="D1130" s="5" t="s">
        <v>26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0</v>
      </c>
      <c r="R1130" s="5">
        <v>0</v>
      </c>
      <c r="S1130" s="5" t="s">
        <v>26</v>
      </c>
      <c r="T1130" s="5"/>
    </row>
    <row r="1131" spans="1:20" x14ac:dyDescent="0.25">
      <c r="A1131" s="5">
        <f>1124</f>
      </c>
      <c r="B1131" s="5" t="s">
        <v>1150</v>
      </c>
      <c r="C1131" s="5" t="s">
        <v>26</v>
      </c>
      <c r="D1131" s="5" t="s">
        <v>26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10</v>
      </c>
      <c r="Q1131" s="5">
        <v>0</v>
      </c>
      <c r="R1131" s="5">
        <v>0</v>
      </c>
      <c r="S1131" s="5" t="s">
        <v>26</v>
      </c>
      <c r="T1131" s="5"/>
    </row>
    <row r="1132" spans="1:20" x14ac:dyDescent="0.25">
      <c r="A1132" s="5">
        <f>1125</f>
      </c>
      <c r="B1132" s="5" t="s">
        <v>1151</v>
      </c>
      <c r="C1132" s="5" t="s">
        <v>26</v>
      </c>
      <c r="D1132" s="5" t="s">
        <v>26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0</v>
      </c>
      <c r="R1132" s="5">
        <v>0</v>
      </c>
      <c r="S1132" s="5" t="s">
        <v>26</v>
      </c>
      <c r="T1132" s="5"/>
    </row>
    <row r="1133" spans="1:20" x14ac:dyDescent="0.25">
      <c r="A1133" s="5">
        <f>1126</f>
      </c>
      <c r="B1133" s="5" t="s">
        <v>1152</v>
      </c>
      <c r="C1133" s="5" t="s">
        <v>26</v>
      </c>
      <c r="D1133" s="5" t="s">
        <v>26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10</v>
      </c>
      <c r="Q1133" s="5">
        <v>0</v>
      </c>
      <c r="R1133" s="5">
        <v>0</v>
      </c>
      <c r="S1133" s="5" t="s">
        <v>26</v>
      </c>
      <c r="T1133" s="5"/>
    </row>
    <row r="1134" spans="1:20" x14ac:dyDescent="0.25">
      <c r="A1134" s="5">
        <f>1127</f>
      </c>
      <c r="B1134" s="5" t="s">
        <v>1153</v>
      </c>
      <c r="C1134" s="5" t="s">
        <v>26</v>
      </c>
      <c r="D1134" s="5" t="s">
        <v>26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0</v>
      </c>
      <c r="R1134" s="5">
        <v>0</v>
      </c>
      <c r="S1134" s="5" t="s">
        <v>26</v>
      </c>
      <c r="T1134" s="5"/>
    </row>
    <row r="1135" spans="1:20" x14ac:dyDescent="0.25">
      <c r="A1135" s="5">
        <f>1128</f>
      </c>
      <c r="B1135" s="5" t="s">
        <v>1154</v>
      </c>
      <c r="C1135" s="5" t="s">
        <v>26</v>
      </c>
      <c r="D1135" s="5" t="s">
        <v>26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10</v>
      </c>
      <c r="Q1135" s="5">
        <v>0</v>
      </c>
      <c r="R1135" s="5">
        <v>0</v>
      </c>
      <c r="S1135" s="5" t="s">
        <v>26</v>
      </c>
      <c r="T1135" s="5"/>
    </row>
    <row r="1136" spans="1:20" x14ac:dyDescent="0.25">
      <c r="A1136" s="5">
        <f>1129</f>
      </c>
      <c r="B1136" s="5" t="s">
        <v>1155</v>
      </c>
      <c r="C1136" s="5" t="s">
        <v>26</v>
      </c>
      <c r="D1136" s="5" t="s">
        <v>26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0</v>
      </c>
      <c r="R1136" s="5">
        <v>0</v>
      </c>
      <c r="S1136" s="5" t="s">
        <v>26</v>
      </c>
      <c r="T1136" s="5"/>
    </row>
    <row r="1137" spans="1:20" x14ac:dyDescent="0.25">
      <c r="A1137" s="5">
        <f>1130</f>
      </c>
      <c r="B1137" s="5" t="s">
        <v>1156</v>
      </c>
      <c r="C1137" s="5" t="s">
        <v>26</v>
      </c>
      <c r="D1137" s="5" t="s">
        <v>26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10</v>
      </c>
      <c r="Q1137" s="5">
        <v>0</v>
      </c>
      <c r="R1137" s="5">
        <v>0</v>
      </c>
      <c r="S1137" s="5" t="s">
        <v>26</v>
      </c>
      <c r="T1137" s="5"/>
    </row>
    <row r="1138" spans="1:20" x14ac:dyDescent="0.25">
      <c r="A1138" s="5">
        <f>1131</f>
      </c>
      <c r="B1138" s="5" t="s">
        <v>1157</v>
      </c>
      <c r="C1138" s="5" t="s">
        <v>26</v>
      </c>
      <c r="D1138" s="5" t="s">
        <v>26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0</v>
      </c>
      <c r="R1138" s="5">
        <v>0</v>
      </c>
      <c r="S1138" s="5" t="s">
        <v>26</v>
      </c>
      <c r="T1138" s="5"/>
    </row>
    <row r="1139" spans="1:20" x14ac:dyDescent="0.25">
      <c r="A1139" s="5">
        <f>1132</f>
      </c>
      <c r="B1139" s="5" t="s">
        <v>1158</v>
      </c>
      <c r="C1139" s="5" t="s">
        <v>26</v>
      </c>
      <c r="D1139" s="5" t="s">
        <v>26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10</v>
      </c>
      <c r="Q1139" s="5">
        <v>0</v>
      </c>
      <c r="R1139" s="5">
        <v>0</v>
      </c>
      <c r="S1139" s="5" t="s">
        <v>26</v>
      </c>
      <c r="T1139" s="5"/>
    </row>
    <row r="1140" spans="1:20" x14ac:dyDescent="0.25">
      <c r="A1140" s="5">
        <f>1133</f>
      </c>
      <c r="B1140" s="5" t="s">
        <v>1159</v>
      </c>
      <c r="C1140" s="5" t="s">
        <v>26</v>
      </c>
      <c r="D1140" s="5" t="s">
        <v>26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0</v>
      </c>
      <c r="R1140" s="5">
        <v>0</v>
      </c>
      <c r="S1140" s="5" t="s">
        <v>26</v>
      </c>
      <c r="T1140" s="5"/>
    </row>
    <row r="1141" spans="1:20" x14ac:dyDescent="0.25">
      <c r="A1141" s="5">
        <f>1134</f>
      </c>
      <c r="B1141" s="5" t="s">
        <v>1160</v>
      </c>
      <c r="C1141" s="5" t="s">
        <v>26</v>
      </c>
      <c r="D1141" s="5" t="s">
        <v>26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10</v>
      </c>
      <c r="Q1141" s="5">
        <v>0</v>
      </c>
      <c r="R1141" s="5">
        <v>0</v>
      </c>
      <c r="S1141" s="5" t="s">
        <v>26</v>
      </c>
      <c r="T1141" s="5"/>
    </row>
    <row r="1142" spans="1:20" x14ac:dyDescent="0.25">
      <c r="A1142" s="5">
        <f>1135</f>
      </c>
      <c r="B1142" s="5" t="s">
        <v>1161</v>
      </c>
      <c r="C1142" s="5" t="s">
        <v>26</v>
      </c>
      <c r="D1142" s="5" t="s">
        <v>26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0</v>
      </c>
      <c r="R1142" s="5">
        <v>0</v>
      </c>
      <c r="S1142" s="5" t="s">
        <v>26</v>
      </c>
      <c r="T1142" s="5"/>
    </row>
    <row r="1143" spans="1:20" x14ac:dyDescent="0.25">
      <c r="A1143" s="5">
        <f>1136</f>
      </c>
      <c r="B1143" s="5" t="s">
        <v>1162</v>
      </c>
      <c r="C1143" s="5" t="s">
        <v>26</v>
      </c>
      <c r="D1143" s="5" t="s">
        <v>26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10</v>
      </c>
      <c r="Q1143" s="5">
        <v>0</v>
      </c>
      <c r="R1143" s="5">
        <v>0</v>
      </c>
      <c r="S1143" s="5" t="s">
        <v>26</v>
      </c>
      <c r="T1143" s="5"/>
    </row>
    <row r="1144" spans="1:20" x14ac:dyDescent="0.25">
      <c r="A1144" s="5">
        <f>1137</f>
      </c>
      <c r="B1144" s="5" t="s">
        <v>1163</v>
      </c>
      <c r="C1144" s="5" t="s">
        <v>26</v>
      </c>
      <c r="D1144" s="5" t="s">
        <v>26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0</v>
      </c>
      <c r="R1144" s="5">
        <v>0</v>
      </c>
      <c r="S1144" s="5" t="s">
        <v>26</v>
      </c>
      <c r="T1144" s="5"/>
    </row>
    <row r="1145" spans="1:20" x14ac:dyDescent="0.25">
      <c r="A1145" s="5">
        <f>1138</f>
      </c>
      <c r="B1145" s="5" t="s">
        <v>1164</v>
      </c>
      <c r="C1145" s="5" t="s">
        <v>26</v>
      </c>
      <c r="D1145" s="5" t="s">
        <v>26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10</v>
      </c>
      <c r="Q1145" s="5">
        <v>0</v>
      </c>
      <c r="R1145" s="5">
        <v>0</v>
      </c>
      <c r="S1145" s="5" t="s">
        <v>26</v>
      </c>
      <c r="T1145" s="5"/>
    </row>
    <row r="1146" spans="1:20" x14ac:dyDescent="0.25">
      <c r="A1146" s="5">
        <f>1139</f>
      </c>
      <c r="B1146" s="5" t="s">
        <v>1165</v>
      </c>
      <c r="C1146" s="5" t="s">
        <v>26</v>
      </c>
      <c r="D1146" s="5" t="s">
        <v>26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0</v>
      </c>
      <c r="R1146" s="5">
        <v>0</v>
      </c>
      <c r="S1146" s="5" t="s">
        <v>26</v>
      </c>
      <c r="T1146" s="5"/>
    </row>
    <row r="1147" spans="1:20" x14ac:dyDescent="0.25">
      <c r="A1147" s="5">
        <f>1140</f>
      </c>
      <c r="B1147" s="5" t="s">
        <v>1166</v>
      </c>
      <c r="C1147" s="5" t="s">
        <v>26</v>
      </c>
      <c r="D1147" s="5" t="s">
        <v>26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10</v>
      </c>
      <c r="Q1147" s="5">
        <v>0</v>
      </c>
      <c r="R1147" s="5">
        <v>0</v>
      </c>
      <c r="S1147" s="5" t="s">
        <v>26</v>
      </c>
      <c r="T1147" s="5"/>
    </row>
    <row r="1148" spans="1:20" x14ac:dyDescent="0.25">
      <c r="A1148" s="5">
        <f>1141</f>
      </c>
      <c r="B1148" s="5" t="s">
        <v>1167</v>
      </c>
      <c r="C1148" s="5" t="s">
        <v>26</v>
      </c>
      <c r="D1148" s="5" t="s">
        <v>26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0</v>
      </c>
      <c r="R1148" s="5">
        <v>0</v>
      </c>
      <c r="S1148" s="5" t="s">
        <v>26</v>
      </c>
      <c r="T1148" s="5"/>
    </row>
    <row r="1149" spans="1:20" x14ac:dyDescent="0.25">
      <c r="A1149" s="5">
        <f>1142</f>
      </c>
      <c r="B1149" s="5" t="s">
        <v>1168</v>
      </c>
      <c r="C1149" s="5" t="s">
        <v>26</v>
      </c>
      <c r="D1149" s="5" t="s">
        <v>26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10</v>
      </c>
      <c r="Q1149" s="5">
        <v>0</v>
      </c>
      <c r="R1149" s="5">
        <v>0</v>
      </c>
      <c r="S1149" s="5" t="s">
        <v>26</v>
      </c>
      <c r="T1149" s="5"/>
    </row>
    <row r="1150" spans="1:20" x14ac:dyDescent="0.25">
      <c r="A1150" s="5">
        <f>1143</f>
      </c>
      <c r="B1150" s="5" t="s">
        <v>1169</v>
      </c>
      <c r="C1150" s="5" t="s">
        <v>26</v>
      </c>
      <c r="D1150" s="5" t="s">
        <v>26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0</v>
      </c>
      <c r="R1150" s="5">
        <v>0</v>
      </c>
      <c r="S1150" s="5" t="s">
        <v>26</v>
      </c>
      <c r="T1150" s="5"/>
    </row>
    <row r="1151" spans="1:20" x14ac:dyDescent="0.25">
      <c r="A1151" s="5">
        <f>1144</f>
      </c>
      <c r="B1151" s="5" t="s">
        <v>1170</v>
      </c>
      <c r="C1151" s="5" t="s">
        <v>26</v>
      </c>
      <c r="D1151" s="5" t="s">
        <v>26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10</v>
      </c>
      <c r="Q1151" s="5">
        <v>0</v>
      </c>
      <c r="R1151" s="5">
        <v>0</v>
      </c>
      <c r="S1151" s="5" t="s">
        <v>26</v>
      </c>
      <c r="T1151" s="5"/>
    </row>
    <row r="1152" spans="1:20" x14ac:dyDescent="0.25">
      <c r="A1152" s="5">
        <f>1145</f>
      </c>
      <c r="B1152" s="5" t="s">
        <v>1171</v>
      </c>
      <c r="C1152" s="5" t="s">
        <v>26</v>
      </c>
      <c r="D1152" s="5" t="s">
        <v>26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0</v>
      </c>
      <c r="R1152" s="5">
        <v>0</v>
      </c>
      <c r="S1152" s="5" t="s">
        <v>26</v>
      </c>
      <c r="T1152" s="5"/>
    </row>
    <row r="1153" spans="1:20" x14ac:dyDescent="0.25">
      <c r="A1153" s="5">
        <f>1146</f>
      </c>
      <c r="B1153" s="5" t="s">
        <v>1172</v>
      </c>
      <c r="C1153" s="5" t="s">
        <v>26</v>
      </c>
      <c r="D1153" s="5" t="s">
        <v>26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10</v>
      </c>
      <c r="Q1153" s="5">
        <v>0</v>
      </c>
      <c r="R1153" s="5">
        <v>0</v>
      </c>
      <c r="S1153" s="5" t="s">
        <v>26</v>
      </c>
      <c r="T1153" s="5"/>
    </row>
    <row r="1154" spans="1:20" x14ac:dyDescent="0.25">
      <c r="A1154" s="5">
        <f>1147</f>
      </c>
      <c r="B1154" s="5" t="s">
        <v>1173</v>
      </c>
      <c r="C1154" s="5" t="s">
        <v>26</v>
      </c>
      <c r="D1154" s="5" t="s">
        <v>26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0</v>
      </c>
      <c r="R1154" s="5">
        <v>0</v>
      </c>
      <c r="S1154" s="5" t="s">
        <v>26</v>
      </c>
      <c r="T1154" s="5"/>
    </row>
    <row r="1155" spans="1:20" x14ac:dyDescent="0.25">
      <c r="A1155" s="5">
        <f>1148</f>
      </c>
      <c r="B1155" s="5" t="s">
        <v>1174</v>
      </c>
      <c r="C1155" s="5" t="s">
        <v>26</v>
      </c>
      <c r="D1155" s="5" t="s">
        <v>26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10</v>
      </c>
      <c r="Q1155" s="5">
        <v>0</v>
      </c>
      <c r="R1155" s="5">
        <v>0</v>
      </c>
      <c r="S1155" s="5" t="s">
        <v>26</v>
      </c>
      <c r="T1155" s="5"/>
    </row>
    <row r="1156" spans="1:20" x14ac:dyDescent="0.25">
      <c r="A1156" s="5">
        <f>1149</f>
      </c>
      <c r="B1156" s="5" t="s">
        <v>1175</v>
      </c>
      <c r="C1156" s="5" t="s">
        <v>26</v>
      </c>
      <c r="D1156" s="5" t="s">
        <v>26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0</v>
      </c>
      <c r="R1156" s="5">
        <v>0</v>
      </c>
      <c r="S1156" s="5" t="s">
        <v>26</v>
      </c>
      <c r="T1156" s="5"/>
    </row>
    <row r="1157" spans="1:20" x14ac:dyDescent="0.25">
      <c r="A1157" s="5">
        <f>1150</f>
      </c>
      <c r="B1157" s="5" t="s">
        <v>1176</v>
      </c>
      <c r="C1157" s="5" t="s">
        <v>26</v>
      </c>
      <c r="D1157" s="5" t="s">
        <v>26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10</v>
      </c>
      <c r="Q1157" s="5">
        <v>0</v>
      </c>
      <c r="R1157" s="5">
        <v>0</v>
      </c>
      <c r="S1157" s="5" t="s">
        <v>26</v>
      </c>
      <c r="T1157" s="5"/>
    </row>
    <row r="1158" spans="1:20" x14ac:dyDescent="0.25">
      <c r="A1158" s="5">
        <f>1151</f>
      </c>
      <c r="B1158" s="5" t="s">
        <v>1177</v>
      </c>
      <c r="C1158" s="5" t="s">
        <v>26</v>
      </c>
      <c r="D1158" s="5" t="s">
        <v>26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0</v>
      </c>
      <c r="R1158" s="5">
        <v>0</v>
      </c>
      <c r="S1158" s="5" t="s">
        <v>26</v>
      </c>
      <c r="T1158" s="5"/>
    </row>
    <row r="1159" spans="1:20" x14ac:dyDescent="0.25">
      <c r="A1159" s="5">
        <f>1152</f>
      </c>
      <c r="B1159" s="5" t="s">
        <v>1178</v>
      </c>
      <c r="C1159" s="5" t="s">
        <v>26</v>
      </c>
      <c r="D1159" s="5" t="s">
        <v>26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10</v>
      </c>
      <c r="Q1159" s="5">
        <v>0</v>
      </c>
      <c r="R1159" s="5">
        <v>0</v>
      </c>
      <c r="S1159" s="5" t="s">
        <v>26</v>
      </c>
      <c r="T1159" s="5"/>
    </row>
    <row r="1160" spans="1:20" x14ac:dyDescent="0.25">
      <c r="A1160" s="5">
        <f>1153</f>
      </c>
      <c r="B1160" s="5" t="s">
        <v>1179</v>
      </c>
      <c r="C1160" s="5" t="s">
        <v>26</v>
      </c>
      <c r="D1160" s="5" t="s">
        <v>26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0</v>
      </c>
      <c r="R1160" s="5">
        <v>0</v>
      </c>
      <c r="S1160" s="5" t="s">
        <v>26</v>
      </c>
      <c r="T1160" s="5"/>
    </row>
    <row r="1161" spans="1:20" x14ac:dyDescent="0.25">
      <c r="A1161" s="5">
        <f>1154</f>
      </c>
      <c r="B1161" s="5" t="s">
        <v>1180</v>
      </c>
      <c r="C1161" s="5" t="s">
        <v>26</v>
      </c>
      <c r="D1161" s="5" t="s">
        <v>26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10</v>
      </c>
      <c r="Q1161" s="5">
        <v>0</v>
      </c>
      <c r="R1161" s="5">
        <v>0</v>
      </c>
      <c r="S1161" s="5" t="s">
        <v>26</v>
      </c>
      <c r="T1161" s="5"/>
    </row>
    <row r="1162" spans="1:20" x14ac:dyDescent="0.25">
      <c r="A1162" s="5">
        <f>1155</f>
      </c>
      <c r="B1162" s="5" t="s">
        <v>1181</v>
      </c>
      <c r="C1162" s="5" t="s">
        <v>26</v>
      </c>
      <c r="D1162" s="5" t="s">
        <v>26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0</v>
      </c>
      <c r="R1162" s="5">
        <v>0</v>
      </c>
      <c r="S1162" s="5" t="s">
        <v>26</v>
      </c>
      <c r="T1162" s="5"/>
    </row>
    <row r="1163" spans="1:20" x14ac:dyDescent="0.25">
      <c r="A1163" s="5">
        <f>1156</f>
      </c>
      <c r="B1163" s="5" t="s">
        <v>1182</v>
      </c>
      <c r="C1163" s="5" t="s">
        <v>26</v>
      </c>
      <c r="D1163" s="5" t="s">
        <v>26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10</v>
      </c>
      <c r="Q1163" s="5">
        <v>0</v>
      </c>
      <c r="R1163" s="5">
        <v>0</v>
      </c>
      <c r="S1163" s="5" t="s">
        <v>26</v>
      </c>
      <c r="T1163" s="5"/>
    </row>
    <row r="1164" spans="1:20" x14ac:dyDescent="0.25">
      <c r="A1164" s="5">
        <f>1157</f>
      </c>
      <c r="B1164" s="5" t="s">
        <v>1183</v>
      </c>
      <c r="C1164" s="5" t="s">
        <v>26</v>
      </c>
      <c r="D1164" s="5" t="s">
        <v>26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0</v>
      </c>
      <c r="R1164" s="5">
        <v>0</v>
      </c>
      <c r="S1164" s="5" t="s">
        <v>26</v>
      </c>
      <c r="T1164" s="5"/>
    </row>
    <row r="1165" spans="1:20" x14ac:dyDescent="0.25">
      <c r="A1165" s="5">
        <f>1158</f>
      </c>
      <c r="B1165" s="5" t="s">
        <v>1184</v>
      </c>
      <c r="C1165" s="5" t="s">
        <v>26</v>
      </c>
      <c r="D1165" s="5" t="s">
        <v>26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10</v>
      </c>
      <c r="Q1165" s="5">
        <v>0</v>
      </c>
      <c r="R1165" s="5">
        <v>0</v>
      </c>
      <c r="S1165" s="5" t="s">
        <v>26</v>
      </c>
      <c r="T1165" s="5"/>
    </row>
    <row r="1166" spans="1:20" x14ac:dyDescent="0.25">
      <c r="A1166" s="5">
        <f>1159</f>
      </c>
      <c r="B1166" s="5" t="s">
        <v>1185</v>
      </c>
      <c r="C1166" s="5" t="s">
        <v>26</v>
      </c>
      <c r="D1166" s="5" t="s">
        <v>26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0</v>
      </c>
      <c r="R1166" s="5">
        <v>0</v>
      </c>
      <c r="S1166" s="5" t="s">
        <v>26</v>
      </c>
      <c r="T1166" s="5"/>
    </row>
    <row r="1167" spans="1:20" x14ac:dyDescent="0.25">
      <c r="A1167" s="5">
        <f>1160</f>
      </c>
      <c r="B1167" s="5" t="s">
        <v>1186</v>
      </c>
      <c r="C1167" s="5" t="s">
        <v>26</v>
      </c>
      <c r="D1167" s="5" t="s">
        <v>26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10</v>
      </c>
      <c r="Q1167" s="5">
        <v>0</v>
      </c>
      <c r="R1167" s="5">
        <v>0</v>
      </c>
      <c r="S1167" s="5" t="s">
        <v>26</v>
      </c>
      <c r="T1167" s="5"/>
    </row>
    <row r="1168" spans="1:20" x14ac:dyDescent="0.25">
      <c r="A1168" s="5">
        <f>1161</f>
      </c>
      <c r="B1168" s="5" t="s">
        <v>1187</v>
      </c>
      <c r="C1168" s="5" t="s">
        <v>26</v>
      </c>
      <c r="D1168" s="5" t="s">
        <v>26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10</v>
      </c>
      <c r="Q1168" s="5">
        <v>0</v>
      </c>
      <c r="R1168" s="5">
        <v>0</v>
      </c>
      <c r="S1168" s="5" t="s">
        <v>26</v>
      </c>
      <c r="T1168" s="5"/>
    </row>
    <row r="1169" spans="1:20" x14ac:dyDescent="0.25">
      <c r="A1169" s="5">
        <f>1162</f>
      </c>
      <c r="B1169" s="5" t="s">
        <v>1188</v>
      </c>
      <c r="C1169" s="5" t="s">
        <v>26</v>
      </c>
      <c r="D1169" s="5" t="s">
        <v>26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10</v>
      </c>
      <c r="Q1169" s="5">
        <v>0</v>
      </c>
      <c r="R1169" s="5">
        <v>0</v>
      </c>
      <c r="S1169" s="5" t="s">
        <v>26</v>
      </c>
      <c r="T1169" s="5"/>
    </row>
    <row r="1170" spans="1:20" x14ac:dyDescent="0.25">
      <c r="A1170" s="5">
        <f>1163</f>
      </c>
      <c r="B1170" s="5" t="s">
        <v>1189</v>
      </c>
      <c r="C1170" s="5" t="s">
        <v>26</v>
      </c>
      <c r="D1170" s="5" t="s">
        <v>26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10</v>
      </c>
      <c r="Q1170" s="5">
        <v>0</v>
      </c>
      <c r="R1170" s="5">
        <v>0</v>
      </c>
      <c r="S1170" s="5" t="s">
        <v>26</v>
      </c>
      <c r="T1170" s="5"/>
    </row>
    <row r="1171" spans="1:20" x14ac:dyDescent="0.25">
      <c r="A1171" s="5">
        <f>1164</f>
      </c>
      <c r="B1171" s="5" t="s">
        <v>1190</v>
      </c>
      <c r="C1171" s="5" t="s">
        <v>26</v>
      </c>
      <c r="D1171" s="5" t="s">
        <v>26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10</v>
      </c>
      <c r="Q1171" s="5">
        <v>0</v>
      </c>
      <c r="R1171" s="5">
        <v>0</v>
      </c>
      <c r="S1171" s="5" t="s">
        <v>26</v>
      </c>
      <c r="T1171" s="5"/>
    </row>
    <row r="1172" spans="1:20" x14ac:dyDescent="0.25">
      <c r="A1172" s="5">
        <f>1165</f>
      </c>
      <c r="B1172" s="5" t="s">
        <v>1191</v>
      </c>
      <c r="C1172" s="5" t="s">
        <v>26</v>
      </c>
      <c r="D1172" s="5" t="s">
        <v>26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10</v>
      </c>
      <c r="Q1172" s="5">
        <v>0</v>
      </c>
      <c r="R1172" s="5">
        <v>0</v>
      </c>
      <c r="S1172" s="5" t="s">
        <v>26</v>
      </c>
      <c r="T1172" s="5"/>
    </row>
    <row r="1173" spans="1:20" x14ac:dyDescent="0.25">
      <c r="A1173" s="5">
        <f>1166</f>
      </c>
      <c r="B1173" s="5" t="s">
        <v>1192</v>
      </c>
      <c r="C1173" s="5" t="s">
        <v>26</v>
      </c>
      <c r="D1173" s="5" t="s">
        <v>26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10</v>
      </c>
      <c r="Q1173" s="5">
        <v>0</v>
      </c>
      <c r="R1173" s="5">
        <v>0</v>
      </c>
      <c r="S1173" s="5" t="s">
        <v>26</v>
      </c>
      <c r="T1173" s="5"/>
    </row>
    <row r="1174" spans="1:20" x14ac:dyDescent="0.25">
      <c r="A1174" s="5">
        <f>1167</f>
      </c>
      <c r="B1174" s="5" t="s">
        <v>1193</v>
      </c>
      <c r="C1174" s="5" t="s">
        <v>26</v>
      </c>
      <c r="D1174" s="5" t="s">
        <v>26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10</v>
      </c>
      <c r="Q1174" s="5">
        <v>0</v>
      </c>
      <c r="R1174" s="5">
        <v>0</v>
      </c>
      <c r="S1174" s="5" t="s">
        <v>26</v>
      </c>
      <c r="T1174" s="5"/>
    </row>
    <row r="1175" spans="1:20" x14ac:dyDescent="0.25">
      <c r="A1175" s="5">
        <f>1168</f>
      </c>
      <c r="B1175" s="5" t="s">
        <v>1194</v>
      </c>
      <c r="C1175" s="5" t="s">
        <v>26</v>
      </c>
      <c r="D1175" s="5" t="s">
        <v>26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10</v>
      </c>
      <c r="Q1175" s="5">
        <v>0</v>
      </c>
      <c r="R1175" s="5">
        <v>0</v>
      </c>
      <c r="S1175" s="5" t="s">
        <v>26</v>
      </c>
      <c r="T1175" s="5"/>
    </row>
    <row r="1176" spans="1:20" x14ac:dyDescent="0.25">
      <c r="A1176" s="5">
        <f>1169</f>
      </c>
      <c r="B1176" s="5" t="s">
        <v>1195</v>
      </c>
      <c r="C1176" s="5" t="s">
        <v>26</v>
      </c>
      <c r="D1176" s="5" t="s">
        <v>26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10</v>
      </c>
      <c r="Q1176" s="5">
        <v>0</v>
      </c>
      <c r="R1176" s="5">
        <v>0</v>
      </c>
      <c r="S1176" s="5" t="s">
        <v>26</v>
      </c>
      <c r="T1176" s="5"/>
    </row>
    <row r="1177" spans="1:20" x14ac:dyDescent="0.25">
      <c r="A1177" s="5">
        <f>1170</f>
      </c>
      <c r="B1177" s="5" t="s">
        <v>1196</v>
      </c>
      <c r="C1177" s="5" t="s">
        <v>26</v>
      </c>
      <c r="D1177" s="5" t="s">
        <v>26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10</v>
      </c>
      <c r="Q1177" s="5">
        <v>0</v>
      </c>
      <c r="R1177" s="5">
        <v>0</v>
      </c>
      <c r="S1177" s="5" t="s">
        <v>26</v>
      </c>
      <c r="T1177" s="5"/>
    </row>
    <row r="1178" spans="1:20" x14ac:dyDescent="0.25">
      <c r="A1178" s="5">
        <f>1171</f>
      </c>
      <c r="B1178" s="5" t="s">
        <v>1197</v>
      </c>
      <c r="C1178" s="5" t="s">
        <v>26</v>
      </c>
      <c r="D1178" s="5" t="s">
        <v>26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10</v>
      </c>
      <c r="Q1178" s="5">
        <v>0</v>
      </c>
      <c r="R1178" s="5">
        <v>0</v>
      </c>
      <c r="S1178" s="5" t="s">
        <v>26</v>
      </c>
      <c r="T1178" s="5"/>
    </row>
    <row r="1179" spans="1:20" x14ac:dyDescent="0.25">
      <c r="A1179" s="5">
        <f>1172</f>
      </c>
      <c r="B1179" s="5" t="s">
        <v>1198</v>
      </c>
      <c r="C1179" s="5" t="s">
        <v>26</v>
      </c>
      <c r="D1179" s="5" t="s">
        <v>26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10</v>
      </c>
      <c r="Q1179" s="5">
        <v>0</v>
      </c>
      <c r="R1179" s="5">
        <v>0</v>
      </c>
      <c r="S1179" s="5" t="s">
        <v>26</v>
      </c>
      <c r="T1179" s="5"/>
    </row>
    <row r="1180" spans="1:20" x14ac:dyDescent="0.25">
      <c r="A1180" s="5">
        <f>1173</f>
      </c>
      <c r="B1180" s="5" t="s">
        <v>1199</v>
      </c>
      <c r="C1180" s="5" t="s">
        <v>26</v>
      </c>
      <c r="D1180" s="5" t="s">
        <v>26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10</v>
      </c>
      <c r="Q1180" s="5">
        <v>0</v>
      </c>
      <c r="R1180" s="5">
        <v>0</v>
      </c>
      <c r="S1180" s="5" t="s">
        <v>26</v>
      </c>
      <c r="T1180" s="5"/>
    </row>
    <row r="1181" spans="1:20" x14ac:dyDescent="0.25">
      <c r="A1181" s="5">
        <f>1174</f>
      </c>
      <c r="B1181" s="5" t="s">
        <v>1200</v>
      </c>
      <c r="C1181" s="5" t="s">
        <v>26</v>
      </c>
      <c r="D1181" s="5" t="s">
        <v>26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10</v>
      </c>
      <c r="Q1181" s="5">
        <v>0</v>
      </c>
      <c r="R1181" s="5">
        <v>0</v>
      </c>
      <c r="S1181" s="5" t="s">
        <v>26</v>
      </c>
      <c r="T1181" s="5"/>
    </row>
    <row r="1182" spans="1:20" x14ac:dyDescent="0.25">
      <c r="A1182" s="5">
        <f>1175</f>
      </c>
      <c r="B1182" s="5" t="s">
        <v>1201</v>
      </c>
      <c r="C1182" s="5" t="s">
        <v>26</v>
      </c>
      <c r="D1182" s="5" t="s">
        <v>26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10</v>
      </c>
      <c r="Q1182" s="5">
        <v>0</v>
      </c>
      <c r="R1182" s="5">
        <v>0</v>
      </c>
      <c r="S1182" s="5" t="s">
        <v>26</v>
      </c>
      <c r="T1182" s="5"/>
    </row>
    <row r="1183" spans="1:20" x14ac:dyDescent="0.25">
      <c r="A1183" s="5">
        <f>1176</f>
      </c>
      <c r="B1183" s="5" t="s">
        <v>1202</v>
      </c>
      <c r="C1183" s="5" t="s">
        <v>26</v>
      </c>
      <c r="D1183" s="5" t="s">
        <v>26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10</v>
      </c>
      <c r="Q1183" s="5">
        <v>0</v>
      </c>
      <c r="R1183" s="5">
        <v>0</v>
      </c>
      <c r="S1183" s="5" t="s">
        <v>26</v>
      </c>
      <c r="T1183" s="5"/>
    </row>
    <row r="1184" spans="1:20" x14ac:dyDescent="0.25">
      <c r="A1184" s="5">
        <f>1177</f>
      </c>
      <c r="B1184" s="5" t="s">
        <v>1203</v>
      </c>
      <c r="C1184" s="5" t="s">
        <v>26</v>
      </c>
      <c r="D1184" s="5" t="s">
        <v>26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10</v>
      </c>
      <c r="Q1184" s="5">
        <v>0</v>
      </c>
      <c r="R1184" s="5">
        <v>0</v>
      </c>
      <c r="S1184" s="5" t="s">
        <v>26</v>
      </c>
      <c r="T1184" s="5"/>
    </row>
    <row r="1185" spans="1:20" x14ac:dyDescent="0.25">
      <c r="A1185" s="5">
        <f>1178</f>
      </c>
      <c r="B1185" s="5" t="s">
        <v>1204</v>
      </c>
      <c r="C1185" s="5" t="s">
        <v>26</v>
      </c>
      <c r="D1185" s="5" t="s">
        <v>26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10</v>
      </c>
      <c r="Q1185" s="5">
        <v>0</v>
      </c>
      <c r="R1185" s="5">
        <v>0</v>
      </c>
      <c r="S1185" s="5" t="s">
        <v>26</v>
      </c>
      <c r="T1185" s="5"/>
    </row>
    <row r="1186" spans="1:20" x14ac:dyDescent="0.25">
      <c r="A1186" s="5">
        <f>1179</f>
      </c>
      <c r="B1186" s="5" t="s">
        <v>1205</v>
      </c>
      <c r="C1186" s="5" t="s">
        <v>26</v>
      </c>
      <c r="D1186" s="5" t="s">
        <v>26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10</v>
      </c>
      <c r="Q1186" s="5">
        <v>0</v>
      </c>
      <c r="R1186" s="5">
        <v>0</v>
      </c>
      <c r="S1186" s="5" t="s">
        <v>26</v>
      </c>
      <c r="T1186" s="5"/>
    </row>
    <row r="1187" spans="1:20" x14ac:dyDescent="0.25">
      <c r="A1187" s="5">
        <f>1180</f>
      </c>
      <c r="B1187" s="5" t="s">
        <v>1206</v>
      </c>
      <c r="C1187" s="5" t="s">
        <v>26</v>
      </c>
      <c r="D1187" s="5" t="s">
        <v>26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10</v>
      </c>
      <c r="Q1187" s="5">
        <v>0</v>
      </c>
      <c r="R1187" s="5">
        <v>0</v>
      </c>
      <c r="S1187" s="5" t="s">
        <v>26</v>
      </c>
      <c r="T1187" s="5"/>
    </row>
    <row r="1188" spans="1:20" x14ac:dyDescent="0.25">
      <c r="A1188" s="5">
        <f>1181</f>
      </c>
      <c r="B1188" s="5" t="s">
        <v>1207</v>
      </c>
      <c r="C1188" s="5" t="s">
        <v>26</v>
      </c>
      <c r="D1188" s="5" t="s">
        <v>26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10</v>
      </c>
      <c r="Q1188" s="5">
        <v>0</v>
      </c>
      <c r="R1188" s="5">
        <v>0</v>
      </c>
      <c r="S1188" s="5" t="s">
        <v>26</v>
      </c>
      <c r="T1188" s="5"/>
    </row>
    <row r="1189" spans="1:20" x14ac:dyDescent="0.25">
      <c r="A1189" s="5">
        <f>1182</f>
      </c>
      <c r="B1189" s="5" t="s">
        <v>1208</v>
      </c>
      <c r="C1189" s="5" t="s">
        <v>26</v>
      </c>
      <c r="D1189" s="5" t="s">
        <v>26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10</v>
      </c>
      <c r="Q1189" s="5">
        <v>0</v>
      </c>
      <c r="R1189" s="5">
        <v>0</v>
      </c>
      <c r="S1189" s="5" t="s">
        <v>26</v>
      </c>
      <c r="T1189" s="5"/>
    </row>
    <row r="1190" spans="1:20" x14ac:dyDescent="0.25">
      <c r="A1190" s="5">
        <f>1183</f>
      </c>
      <c r="B1190" s="5" t="s">
        <v>1209</v>
      </c>
      <c r="C1190" s="5" t="s">
        <v>26</v>
      </c>
      <c r="D1190" s="5" t="s">
        <v>26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10</v>
      </c>
      <c r="Q1190" s="5">
        <v>0</v>
      </c>
      <c r="R1190" s="5">
        <v>0</v>
      </c>
      <c r="S1190" s="5" t="s">
        <v>26</v>
      </c>
      <c r="T1190" s="5"/>
    </row>
    <row r="1191" spans="1:20" x14ac:dyDescent="0.25">
      <c r="A1191" s="5">
        <f>1184</f>
      </c>
      <c r="B1191" s="5" t="s">
        <v>1210</v>
      </c>
      <c r="C1191" s="5" t="s">
        <v>26</v>
      </c>
      <c r="D1191" s="5" t="s">
        <v>26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10</v>
      </c>
      <c r="Q1191" s="5">
        <v>0</v>
      </c>
      <c r="R1191" s="5">
        <v>0</v>
      </c>
      <c r="S1191" s="5" t="s">
        <v>26</v>
      </c>
      <c r="T1191" s="5"/>
    </row>
    <row r="1192" spans="1:20" x14ac:dyDescent="0.25">
      <c r="A1192" s="5">
        <f>1185</f>
      </c>
      <c r="B1192" s="5" t="s">
        <v>1211</v>
      </c>
      <c r="C1192" s="5" t="s">
        <v>26</v>
      </c>
      <c r="D1192" s="5" t="s">
        <v>26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10</v>
      </c>
      <c r="Q1192" s="5">
        <v>0</v>
      </c>
      <c r="R1192" s="5">
        <v>0</v>
      </c>
      <c r="S1192" s="5" t="s">
        <v>26</v>
      </c>
      <c r="T1192" s="5"/>
    </row>
    <row r="1193" spans="1:20" x14ac:dyDescent="0.25">
      <c r="A1193" s="5">
        <f>1186</f>
      </c>
      <c r="B1193" s="5" t="s">
        <v>1212</v>
      </c>
      <c r="C1193" s="5" t="s">
        <v>26</v>
      </c>
      <c r="D1193" s="5" t="s">
        <v>26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10</v>
      </c>
      <c r="Q1193" s="5">
        <v>0</v>
      </c>
      <c r="R1193" s="5">
        <v>0</v>
      </c>
      <c r="S1193" s="5" t="s">
        <v>26</v>
      </c>
      <c r="T1193" s="5"/>
    </row>
    <row r="1194" spans="1:20" x14ac:dyDescent="0.25">
      <c r="A1194" s="5">
        <f>1187</f>
      </c>
      <c r="B1194" s="5" t="s">
        <v>1213</v>
      </c>
      <c r="C1194" s="5" t="s">
        <v>26</v>
      </c>
      <c r="D1194" s="5" t="s">
        <v>26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10</v>
      </c>
      <c r="Q1194" s="5">
        <v>0</v>
      </c>
      <c r="R1194" s="5">
        <v>0</v>
      </c>
      <c r="S1194" s="5" t="s">
        <v>26</v>
      </c>
      <c r="T1194" s="5"/>
    </row>
    <row r="1195" spans="1:20" x14ac:dyDescent="0.25">
      <c r="A1195" s="5">
        <f>1188</f>
      </c>
      <c r="B1195" s="5" t="s">
        <v>1214</v>
      </c>
      <c r="C1195" s="5" t="s">
        <v>26</v>
      </c>
      <c r="D1195" s="5" t="s">
        <v>26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10</v>
      </c>
      <c r="Q1195" s="5">
        <v>0</v>
      </c>
      <c r="R1195" s="5">
        <v>0</v>
      </c>
      <c r="S1195" s="5" t="s">
        <v>26</v>
      </c>
      <c r="T1195" s="5"/>
    </row>
    <row r="1196" spans="1:20" x14ac:dyDescent="0.25">
      <c r="A1196" s="5">
        <f>1189</f>
      </c>
      <c r="B1196" s="5" t="s">
        <v>1215</v>
      </c>
      <c r="C1196" s="5" t="s">
        <v>26</v>
      </c>
      <c r="D1196" s="5" t="s">
        <v>26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10</v>
      </c>
      <c r="Q1196" s="5">
        <v>0</v>
      </c>
      <c r="R1196" s="5">
        <v>0</v>
      </c>
      <c r="S1196" s="5" t="s">
        <v>26</v>
      </c>
      <c r="T1196" s="5"/>
    </row>
    <row r="1197" spans="1:20" x14ac:dyDescent="0.25">
      <c r="A1197" s="5">
        <f>1190</f>
      </c>
      <c r="B1197" s="5" t="s">
        <v>1216</v>
      </c>
      <c r="C1197" s="5" t="s">
        <v>26</v>
      </c>
      <c r="D1197" s="5" t="s">
        <v>26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10</v>
      </c>
      <c r="Q1197" s="5">
        <v>0</v>
      </c>
      <c r="R1197" s="5">
        <v>0</v>
      </c>
      <c r="S1197" s="5" t="s">
        <v>26</v>
      </c>
      <c r="T1197" s="5"/>
    </row>
    <row r="1198" spans="1:20" x14ac:dyDescent="0.25">
      <c r="A1198" s="5">
        <f>1191</f>
      </c>
      <c r="B1198" s="5" t="s">
        <v>1217</v>
      </c>
      <c r="C1198" s="5" t="s">
        <v>26</v>
      </c>
      <c r="D1198" s="5" t="s">
        <v>26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10</v>
      </c>
      <c r="Q1198" s="5">
        <v>0</v>
      </c>
      <c r="R1198" s="5">
        <v>0</v>
      </c>
      <c r="S1198" s="5" t="s">
        <v>26</v>
      </c>
      <c r="T1198" s="5"/>
    </row>
    <row r="1199" spans="1:20" x14ac:dyDescent="0.25">
      <c r="A1199" s="5">
        <f>1192</f>
      </c>
      <c r="B1199" s="5" t="s">
        <v>1218</v>
      </c>
      <c r="C1199" s="5" t="s">
        <v>26</v>
      </c>
      <c r="D1199" s="5" t="s">
        <v>26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10</v>
      </c>
      <c r="Q1199" s="5">
        <v>0</v>
      </c>
      <c r="R1199" s="5">
        <v>0</v>
      </c>
      <c r="S1199" s="5" t="s">
        <v>26</v>
      </c>
      <c r="T1199" s="5"/>
    </row>
    <row r="1200" spans="1:20" x14ac:dyDescent="0.25">
      <c r="A1200" s="5">
        <f>1193</f>
      </c>
      <c r="B1200" s="5" t="s">
        <v>1219</v>
      </c>
      <c r="C1200" s="5" t="s">
        <v>26</v>
      </c>
      <c r="D1200" s="5" t="s">
        <v>26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10</v>
      </c>
      <c r="Q1200" s="5">
        <v>0</v>
      </c>
      <c r="R1200" s="5">
        <v>0</v>
      </c>
      <c r="S1200" s="5" t="s">
        <v>26</v>
      </c>
      <c r="T1200" s="5"/>
    </row>
    <row r="1201" spans="1:20" x14ac:dyDescent="0.25">
      <c r="A1201" s="5">
        <f>1194</f>
      </c>
      <c r="B1201" s="5" t="s">
        <v>1220</v>
      </c>
      <c r="C1201" s="5" t="s">
        <v>26</v>
      </c>
      <c r="D1201" s="5" t="s">
        <v>26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10</v>
      </c>
      <c r="Q1201" s="5">
        <v>0</v>
      </c>
      <c r="R1201" s="5">
        <v>0</v>
      </c>
      <c r="S1201" s="5" t="s">
        <v>26</v>
      </c>
      <c r="T1201" s="5"/>
    </row>
    <row r="1202" spans="1:20" x14ac:dyDescent="0.25">
      <c r="A1202" s="5">
        <f>1195</f>
      </c>
      <c r="B1202" s="5" t="s">
        <v>1221</v>
      </c>
      <c r="C1202" s="5" t="s">
        <v>26</v>
      </c>
      <c r="D1202" s="5" t="s">
        <v>26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10</v>
      </c>
      <c r="Q1202" s="5">
        <v>0</v>
      </c>
      <c r="R1202" s="5">
        <v>0</v>
      </c>
      <c r="S1202" s="5" t="s">
        <v>26</v>
      </c>
      <c r="T1202" s="5"/>
    </row>
    <row r="1203" spans="1:20" x14ac:dyDescent="0.25">
      <c r="A1203" s="5">
        <f>1196</f>
      </c>
      <c r="B1203" s="5" t="s">
        <v>1222</v>
      </c>
      <c r="C1203" s="5" t="s">
        <v>26</v>
      </c>
      <c r="D1203" s="5" t="s">
        <v>26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10</v>
      </c>
      <c r="Q1203" s="5">
        <v>0</v>
      </c>
      <c r="R1203" s="5">
        <v>0</v>
      </c>
      <c r="S1203" s="5" t="s">
        <v>26</v>
      </c>
      <c r="T1203" s="5"/>
    </row>
    <row r="1204" spans="1:20" x14ac:dyDescent="0.25">
      <c r="A1204" s="5">
        <f>1197</f>
      </c>
      <c r="B1204" s="5" t="s">
        <v>1223</v>
      </c>
      <c r="C1204" s="5" t="s">
        <v>26</v>
      </c>
      <c r="D1204" s="5" t="s">
        <v>26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10</v>
      </c>
      <c r="Q1204" s="5">
        <v>0</v>
      </c>
      <c r="R1204" s="5">
        <v>0</v>
      </c>
      <c r="S1204" s="5" t="s">
        <v>26</v>
      </c>
      <c r="T1204" s="5"/>
    </row>
    <row r="1205" spans="1:20" x14ac:dyDescent="0.25">
      <c r="A1205" s="5">
        <f>1198</f>
      </c>
      <c r="B1205" s="5" t="s">
        <v>1224</v>
      </c>
      <c r="C1205" s="5" t="s">
        <v>26</v>
      </c>
      <c r="D1205" s="5" t="s">
        <v>26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10</v>
      </c>
      <c r="Q1205" s="5">
        <v>0</v>
      </c>
      <c r="R1205" s="5">
        <v>0</v>
      </c>
      <c r="S1205" s="5" t="s">
        <v>26</v>
      </c>
      <c r="T1205" s="5"/>
    </row>
    <row r="1206" spans="1:20" x14ac:dyDescent="0.25">
      <c r="A1206" s="5">
        <f>1199</f>
      </c>
      <c r="B1206" s="5" t="s">
        <v>1225</v>
      </c>
      <c r="C1206" s="5" t="s">
        <v>26</v>
      </c>
      <c r="D1206" s="5" t="s">
        <v>26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10</v>
      </c>
      <c r="Q1206" s="5">
        <v>0</v>
      </c>
      <c r="R1206" s="5">
        <v>0</v>
      </c>
      <c r="S1206" s="5" t="s">
        <v>26</v>
      </c>
      <c r="T1206" s="5"/>
    </row>
    <row r="1207" spans="1:20" x14ac:dyDescent="0.25">
      <c r="A1207" s="5">
        <f>1200</f>
      </c>
      <c r="B1207" s="5" t="s">
        <v>1226</v>
      </c>
      <c r="C1207" s="5" t="s">
        <v>26</v>
      </c>
      <c r="D1207" s="5" t="s">
        <v>26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10</v>
      </c>
      <c r="Q1207" s="5">
        <v>0</v>
      </c>
      <c r="R1207" s="5">
        <v>0</v>
      </c>
      <c r="S1207" s="5" t="s">
        <v>26</v>
      </c>
      <c r="T1207" s="5"/>
    </row>
    <row r="1208" spans="1:20" x14ac:dyDescent="0.25">
      <c r="A1208" s="5">
        <f>1201</f>
      </c>
      <c r="B1208" s="5" t="s">
        <v>1227</v>
      </c>
      <c r="C1208" s="5" t="s">
        <v>26</v>
      </c>
      <c r="D1208" s="5" t="s">
        <v>26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10</v>
      </c>
      <c r="Q1208" s="5">
        <v>0</v>
      </c>
      <c r="R1208" s="5">
        <v>0</v>
      </c>
      <c r="S1208" s="5" t="s">
        <v>26</v>
      </c>
      <c r="T1208" s="5"/>
    </row>
    <row r="1209" spans="1:20" x14ac:dyDescent="0.25">
      <c r="A1209" s="5">
        <f>1202</f>
      </c>
      <c r="B1209" s="5" t="s">
        <v>1228</v>
      </c>
      <c r="C1209" s="5" t="s">
        <v>26</v>
      </c>
      <c r="D1209" s="5" t="s">
        <v>26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10</v>
      </c>
      <c r="Q1209" s="5">
        <v>0</v>
      </c>
      <c r="R1209" s="5">
        <v>0</v>
      </c>
      <c r="S1209" s="5" t="s">
        <v>26</v>
      </c>
      <c r="T1209" s="5"/>
    </row>
    <row r="1210" spans="1:20" x14ac:dyDescent="0.25">
      <c r="A1210" s="5">
        <f>1203</f>
      </c>
      <c r="B1210" s="5" t="s">
        <v>1229</v>
      </c>
      <c r="C1210" s="5" t="s">
        <v>26</v>
      </c>
      <c r="D1210" s="5" t="s">
        <v>26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10</v>
      </c>
      <c r="Q1210" s="5">
        <v>0</v>
      </c>
      <c r="R1210" s="5">
        <v>0</v>
      </c>
      <c r="S1210" s="5" t="s">
        <v>26</v>
      </c>
      <c r="T1210" s="5"/>
    </row>
    <row r="1211" spans="1:20" x14ac:dyDescent="0.25">
      <c r="A1211" s="5">
        <f>1204</f>
      </c>
      <c r="B1211" s="5" t="s">
        <v>1230</v>
      </c>
      <c r="C1211" s="5" t="s">
        <v>26</v>
      </c>
      <c r="D1211" s="5" t="s">
        <v>26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10</v>
      </c>
      <c r="Q1211" s="5">
        <v>0</v>
      </c>
      <c r="R1211" s="5">
        <v>0</v>
      </c>
      <c r="S1211" s="5" t="s">
        <v>26</v>
      </c>
      <c r="T1211" s="5"/>
    </row>
    <row r="1212" spans="1:20" x14ac:dyDescent="0.25">
      <c r="A1212" s="5">
        <f>1205</f>
      </c>
      <c r="B1212" s="5" t="s">
        <v>1231</v>
      </c>
      <c r="C1212" s="5" t="s">
        <v>26</v>
      </c>
      <c r="D1212" s="5" t="s">
        <v>26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10</v>
      </c>
      <c r="Q1212" s="5">
        <v>0</v>
      </c>
      <c r="R1212" s="5">
        <v>0</v>
      </c>
      <c r="S1212" s="5" t="s">
        <v>26</v>
      </c>
      <c r="T1212" s="5"/>
    </row>
    <row r="1213" spans="1:20" x14ac:dyDescent="0.25">
      <c r="A1213" s="5">
        <f>1206</f>
      </c>
      <c r="B1213" s="5" t="s">
        <v>1232</v>
      </c>
      <c r="C1213" s="5" t="s">
        <v>26</v>
      </c>
      <c r="D1213" s="5" t="s">
        <v>26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10</v>
      </c>
      <c r="Q1213" s="5">
        <v>0</v>
      </c>
      <c r="R1213" s="5">
        <v>0</v>
      </c>
      <c r="S1213" s="5" t="s">
        <v>26</v>
      </c>
      <c r="T1213" s="5"/>
    </row>
    <row r="1214" spans="1:20" x14ac:dyDescent="0.25">
      <c r="A1214" s="5">
        <f>1207</f>
      </c>
      <c r="B1214" s="5" t="s">
        <v>1233</v>
      </c>
      <c r="C1214" s="5" t="s">
        <v>26</v>
      </c>
      <c r="D1214" s="5" t="s">
        <v>26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10</v>
      </c>
      <c r="Q1214" s="5">
        <v>0</v>
      </c>
      <c r="R1214" s="5">
        <v>0</v>
      </c>
      <c r="S1214" s="5" t="s">
        <v>26</v>
      </c>
      <c r="T1214" s="5"/>
    </row>
    <row r="1215" spans="1:20" x14ac:dyDescent="0.25">
      <c r="A1215" s="5">
        <f>1208</f>
      </c>
      <c r="B1215" s="5" t="s">
        <v>1234</v>
      </c>
      <c r="C1215" s="5" t="s">
        <v>26</v>
      </c>
      <c r="D1215" s="5" t="s">
        <v>26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10</v>
      </c>
      <c r="Q1215" s="5">
        <v>0</v>
      </c>
      <c r="R1215" s="5">
        <v>0</v>
      </c>
      <c r="S1215" s="5" t="s">
        <v>26</v>
      </c>
      <c r="T1215" s="5"/>
    </row>
    <row r="1216" spans="1:20" x14ac:dyDescent="0.25">
      <c r="A1216" s="5">
        <f>1209</f>
      </c>
      <c r="B1216" s="5" t="s">
        <v>1235</v>
      </c>
      <c r="C1216" s="5" t="s">
        <v>26</v>
      </c>
      <c r="D1216" s="5" t="s">
        <v>26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10</v>
      </c>
      <c r="Q1216" s="5">
        <v>0</v>
      </c>
      <c r="R1216" s="5">
        <v>0</v>
      </c>
      <c r="S1216" s="5" t="s">
        <v>26</v>
      </c>
      <c r="T1216" s="5"/>
    </row>
    <row r="1217" spans="1:20" x14ac:dyDescent="0.25">
      <c r="A1217" s="5">
        <f>1210</f>
      </c>
      <c r="B1217" s="5" t="s">
        <v>1236</v>
      </c>
      <c r="C1217" s="5" t="s">
        <v>26</v>
      </c>
      <c r="D1217" s="5" t="s">
        <v>26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10</v>
      </c>
      <c r="Q1217" s="5">
        <v>0</v>
      </c>
      <c r="R1217" s="5">
        <v>0</v>
      </c>
      <c r="S1217" s="5" t="s">
        <v>26</v>
      </c>
      <c r="T1217" s="5"/>
    </row>
    <row r="1218" spans="1:20" x14ac:dyDescent="0.25">
      <c r="A1218" s="5">
        <f>1211</f>
      </c>
      <c r="B1218" s="5" t="s">
        <v>1237</v>
      </c>
      <c r="C1218" s="5" t="s">
        <v>26</v>
      </c>
      <c r="D1218" s="5" t="s">
        <v>26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10</v>
      </c>
      <c r="Q1218" s="5">
        <v>0</v>
      </c>
      <c r="R1218" s="5">
        <v>0</v>
      </c>
      <c r="S1218" s="5" t="s">
        <v>26</v>
      </c>
      <c r="T1218" s="5"/>
    </row>
    <row r="1219" spans="1:20" x14ac:dyDescent="0.25">
      <c r="A1219" s="5">
        <f>1212</f>
      </c>
      <c r="B1219" s="5" t="s">
        <v>1238</v>
      </c>
      <c r="C1219" s="5" t="s">
        <v>26</v>
      </c>
      <c r="D1219" s="5" t="s">
        <v>26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10</v>
      </c>
      <c r="Q1219" s="5">
        <v>0</v>
      </c>
      <c r="R1219" s="5">
        <v>0</v>
      </c>
      <c r="S1219" s="5" t="s">
        <v>26</v>
      </c>
      <c r="T1219" s="5"/>
    </row>
    <row r="1220" spans="1:20" x14ac:dyDescent="0.25">
      <c r="A1220" s="5">
        <f>1213</f>
      </c>
      <c r="B1220" s="5" t="s">
        <v>1239</v>
      </c>
      <c r="C1220" s="5" t="s">
        <v>26</v>
      </c>
      <c r="D1220" s="5" t="s">
        <v>26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10</v>
      </c>
      <c r="Q1220" s="5">
        <v>0</v>
      </c>
      <c r="R1220" s="5">
        <v>0</v>
      </c>
      <c r="S1220" s="5" t="s">
        <v>26</v>
      </c>
      <c r="T1220" s="5"/>
    </row>
    <row r="1221" spans="1:20" x14ac:dyDescent="0.25">
      <c r="A1221" s="5">
        <f>1214</f>
      </c>
      <c r="B1221" s="5" t="s">
        <v>1240</v>
      </c>
      <c r="C1221" s="5" t="s">
        <v>26</v>
      </c>
      <c r="D1221" s="5" t="s">
        <v>26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10</v>
      </c>
      <c r="Q1221" s="5">
        <v>0</v>
      </c>
      <c r="R1221" s="5">
        <v>0</v>
      </c>
      <c r="S1221" s="5" t="s">
        <v>26</v>
      </c>
      <c r="T1221" s="5"/>
    </row>
    <row r="1222" spans="1:20" x14ac:dyDescent="0.25">
      <c r="A1222" s="5">
        <f>1215</f>
      </c>
      <c r="B1222" s="5" t="s">
        <v>1241</v>
      </c>
      <c r="C1222" s="5" t="s">
        <v>26</v>
      </c>
      <c r="D1222" s="5" t="s">
        <v>26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10</v>
      </c>
      <c r="Q1222" s="5">
        <v>0</v>
      </c>
      <c r="R1222" s="5">
        <v>0</v>
      </c>
      <c r="S1222" s="5" t="s">
        <v>26</v>
      </c>
      <c r="T1222" s="5"/>
    </row>
    <row r="1223" spans="1:20" x14ac:dyDescent="0.25">
      <c r="A1223" s="5">
        <f>1216</f>
      </c>
      <c r="B1223" s="5" t="s">
        <v>1242</v>
      </c>
      <c r="C1223" s="5" t="s">
        <v>26</v>
      </c>
      <c r="D1223" s="5" t="s">
        <v>26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10</v>
      </c>
      <c r="Q1223" s="5">
        <v>0</v>
      </c>
      <c r="R1223" s="5">
        <v>0</v>
      </c>
      <c r="S1223" s="5" t="s">
        <v>26</v>
      </c>
      <c r="T1223" s="5"/>
    </row>
    <row r="1224" spans="1:20" x14ac:dyDescent="0.25">
      <c r="A1224" s="5">
        <f>1217</f>
      </c>
      <c r="B1224" s="5" t="s">
        <v>1243</v>
      </c>
      <c r="C1224" s="5" t="s">
        <v>26</v>
      </c>
      <c r="D1224" s="5" t="s">
        <v>26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10</v>
      </c>
      <c r="Q1224" s="5">
        <v>0</v>
      </c>
      <c r="R1224" s="5">
        <v>0</v>
      </c>
      <c r="S1224" s="5" t="s">
        <v>26</v>
      </c>
      <c r="T1224" s="5"/>
    </row>
    <row r="1225" spans="1:20" x14ac:dyDescent="0.25">
      <c r="A1225" s="5">
        <f>1218</f>
      </c>
      <c r="B1225" s="5" t="s">
        <v>1244</v>
      </c>
      <c r="C1225" s="5" t="s">
        <v>26</v>
      </c>
      <c r="D1225" s="5" t="s">
        <v>26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10</v>
      </c>
      <c r="Q1225" s="5">
        <v>0</v>
      </c>
      <c r="R1225" s="5">
        <v>0</v>
      </c>
      <c r="S1225" s="5" t="s">
        <v>26</v>
      </c>
      <c r="T1225" s="5"/>
    </row>
    <row r="1226" spans="1:20" x14ac:dyDescent="0.25">
      <c r="A1226" s="5">
        <f>1219</f>
      </c>
      <c r="B1226" s="5" t="s">
        <v>1245</v>
      </c>
      <c r="C1226" s="5" t="s">
        <v>26</v>
      </c>
      <c r="D1226" s="5" t="s">
        <v>26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10</v>
      </c>
      <c r="Q1226" s="5">
        <v>0</v>
      </c>
      <c r="R1226" s="5">
        <v>0</v>
      </c>
      <c r="S1226" s="5" t="s">
        <v>26</v>
      </c>
      <c r="T1226" s="5"/>
    </row>
    <row r="1227" spans="1:20" x14ac:dyDescent="0.25">
      <c r="A1227" s="5">
        <f>1220</f>
      </c>
      <c r="B1227" s="5" t="s">
        <v>1246</v>
      </c>
      <c r="C1227" s="5" t="s">
        <v>26</v>
      </c>
      <c r="D1227" s="5" t="s">
        <v>26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10</v>
      </c>
      <c r="Q1227" s="5">
        <v>0</v>
      </c>
      <c r="R1227" s="5">
        <v>0</v>
      </c>
      <c r="S1227" s="5" t="s">
        <v>26</v>
      </c>
      <c r="T1227" s="5"/>
    </row>
    <row r="1228" spans="1:20" x14ac:dyDescent="0.25">
      <c r="A1228" s="5">
        <f>1221</f>
      </c>
      <c r="B1228" s="5" t="s">
        <v>1247</v>
      </c>
      <c r="C1228" s="5" t="s">
        <v>26</v>
      </c>
      <c r="D1228" s="5" t="s">
        <v>26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10</v>
      </c>
      <c r="Q1228" s="5">
        <v>0</v>
      </c>
      <c r="R1228" s="5">
        <v>0</v>
      </c>
      <c r="S1228" s="5" t="s">
        <v>26</v>
      </c>
      <c r="T1228" s="5"/>
    </row>
    <row r="1229" spans="1:20" x14ac:dyDescent="0.25">
      <c r="A1229" s="5">
        <f>1222</f>
      </c>
      <c r="B1229" s="5" t="s">
        <v>1248</v>
      </c>
      <c r="C1229" s="5" t="s">
        <v>26</v>
      </c>
      <c r="D1229" s="5" t="s">
        <v>26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10</v>
      </c>
      <c r="Q1229" s="5">
        <v>0</v>
      </c>
      <c r="R1229" s="5">
        <v>0</v>
      </c>
      <c r="S1229" s="5" t="s">
        <v>26</v>
      </c>
      <c r="T1229" s="5"/>
    </row>
    <row r="1230" spans="1:20" x14ac:dyDescent="0.25">
      <c r="A1230" s="5">
        <f>1223</f>
      </c>
      <c r="B1230" s="5" t="s">
        <v>1249</v>
      </c>
      <c r="C1230" s="5" t="s">
        <v>26</v>
      </c>
      <c r="D1230" s="5" t="s">
        <v>26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10</v>
      </c>
      <c r="Q1230" s="5">
        <v>0</v>
      </c>
      <c r="R1230" s="5">
        <v>0</v>
      </c>
      <c r="S1230" s="5" t="s">
        <v>26</v>
      </c>
      <c r="T1230" s="5"/>
    </row>
    <row r="1231" spans="1:20" x14ac:dyDescent="0.25">
      <c r="A1231" s="5">
        <f>1224</f>
      </c>
      <c r="B1231" s="5" t="s">
        <v>1250</v>
      </c>
      <c r="C1231" s="5" t="s">
        <v>26</v>
      </c>
      <c r="D1231" s="5" t="s">
        <v>26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10</v>
      </c>
      <c r="Q1231" s="5">
        <v>0</v>
      </c>
      <c r="R1231" s="5">
        <v>0</v>
      </c>
      <c r="S1231" s="5" t="s">
        <v>26</v>
      </c>
      <c r="T1231" s="5"/>
    </row>
    <row r="1232" spans="1:20" x14ac:dyDescent="0.25">
      <c r="A1232" s="5">
        <f>1225</f>
      </c>
      <c r="B1232" s="5" t="s">
        <v>1251</v>
      </c>
      <c r="C1232" s="5" t="s">
        <v>26</v>
      </c>
      <c r="D1232" s="5" t="s">
        <v>26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10</v>
      </c>
      <c r="Q1232" s="5">
        <v>0</v>
      </c>
      <c r="R1232" s="5">
        <v>0</v>
      </c>
      <c r="S1232" s="5" t="s">
        <v>26</v>
      </c>
      <c r="T1232" s="5"/>
    </row>
    <row r="1233" spans="1:20" x14ac:dyDescent="0.25">
      <c r="A1233" s="5">
        <f>1226</f>
      </c>
      <c r="B1233" s="5" t="s">
        <v>1252</v>
      </c>
      <c r="C1233" s="5" t="s">
        <v>26</v>
      </c>
      <c r="D1233" s="5" t="s">
        <v>26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10</v>
      </c>
      <c r="Q1233" s="5">
        <v>0</v>
      </c>
      <c r="R1233" s="5">
        <v>0</v>
      </c>
      <c r="S1233" s="5" t="s">
        <v>26</v>
      </c>
      <c r="T1233" s="5"/>
    </row>
    <row r="1234" spans="1:20" x14ac:dyDescent="0.25">
      <c r="A1234" s="5">
        <f>1227</f>
      </c>
      <c r="B1234" s="5" t="s">
        <v>1253</v>
      </c>
      <c r="C1234" s="5" t="s">
        <v>26</v>
      </c>
      <c r="D1234" s="5" t="s">
        <v>26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10</v>
      </c>
      <c r="Q1234" s="5">
        <v>0</v>
      </c>
      <c r="R1234" s="5">
        <v>0</v>
      </c>
      <c r="S1234" s="5" t="s">
        <v>26</v>
      </c>
      <c r="T1234" s="5"/>
    </row>
    <row r="1235" spans="1:20" x14ac:dyDescent="0.25">
      <c r="A1235" s="5">
        <f>1228</f>
      </c>
      <c r="B1235" s="5" t="s">
        <v>1254</v>
      </c>
      <c r="C1235" s="5" t="s">
        <v>26</v>
      </c>
      <c r="D1235" s="5" t="s">
        <v>26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10</v>
      </c>
      <c r="Q1235" s="5">
        <v>0</v>
      </c>
      <c r="R1235" s="5">
        <v>0</v>
      </c>
      <c r="S1235" s="5" t="s">
        <v>26</v>
      </c>
      <c r="T1235" s="5"/>
    </row>
    <row r="1236" spans="1:20" x14ac:dyDescent="0.25">
      <c r="A1236" s="5">
        <f>1229</f>
      </c>
      <c r="B1236" s="5" t="s">
        <v>1255</v>
      </c>
      <c r="C1236" s="5" t="s">
        <v>26</v>
      </c>
      <c r="D1236" s="5" t="s">
        <v>26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10</v>
      </c>
      <c r="Q1236" s="5">
        <v>0</v>
      </c>
      <c r="R1236" s="5">
        <v>0</v>
      </c>
      <c r="S1236" s="5" t="s">
        <v>26</v>
      </c>
      <c r="T1236" s="5"/>
    </row>
    <row r="1237" spans="1:20" x14ac:dyDescent="0.25">
      <c r="A1237" s="5">
        <f>1230</f>
      </c>
      <c r="B1237" s="5" t="s">
        <v>1256</v>
      </c>
      <c r="C1237" s="5" t="s">
        <v>26</v>
      </c>
      <c r="D1237" s="5" t="s">
        <v>26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10</v>
      </c>
      <c r="Q1237" s="5">
        <v>0</v>
      </c>
      <c r="R1237" s="5">
        <v>0</v>
      </c>
      <c r="S1237" s="5" t="s">
        <v>26</v>
      </c>
      <c r="T1237" s="5"/>
    </row>
    <row r="1238" spans="1:20" x14ac:dyDescent="0.25">
      <c r="A1238" s="5">
        <f>1231</f>
      </c>
      <c r="B1238" s="5" t="s">
        <v>1257</v>
      </c>
      <c r="C1238" s="5" t="s">
        <v>26</v>
      </c>
      <c r="D1238" s="5" t="s">
        <v>26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10</v>
      </c>
      <c r="Q1238" s="5">
        <v>0</v>
      </c>
      <c r="R1238" s="5">
        <v>0</v>
      </c>
      <c r="S1238" s="5" t="s">
        <v>26</v>
      </c>
      <c r="T1238" s="5"/>
    </row>
    <row r="1239" spans="1:20" x14ac:dyDescent="0.25">
      <c r="A1239" s="5">
        <f>1232</f>
      </c>
      <c r="B1239" s="5" t="s">
        <v>1258</v>
      </c>
      <c r="C1239" s="5" t="s">
        <v>26</v>
      </c>
      <c r="D1239" s="5" t="s">
        <v>26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10</v>
      </c>
      <c r="Q1239" s="5">
        <v>0</v>
      </c>
      <c r="R1239" s="5">
        <v>0</v>
      </c>
      <c r="S1239" s="5" t="s">
        <v>26</v>
      </c>
      <c r="T1239" s="5"/>
    </row>
    <row r="1240" spans="1:20" x14ac:dyDescent="0.25">
      <c r="A1240" s="5">
        <f>1233</f>
      </c>
      <c r="B1240" s="5" t="s">
        <v>1259</v>
      </c>
      <c r="C1240" s="5" t="s">
        <v>26</v>
      </c>
      <c r="D1240" s="5" t="s">
        <v>26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10</v>
      </c>
      <c r="Q1240" s="5">
        <v>0</v>
      </c>
      <c r="R1240" s="5">
        <v>0</v>
      </c>
      <c r="S1240" s="5" t="s">
        <v>26</v>
      </c>
      <c r="T1240" s="5"/>
    </row>
    <row r="1241" spans="1:20" x14ac:dyDescent="0.25">
      <c r="A1241" s="5">
        <f>1234</f>
      </c>
      <c r="B1241" s="5" t="s">
        <v>1260</v>
      </c>
      <c r="C1241" s="5" t="s">
        <v>26</v>
      </c>
      <c r="D1241" s="5" t="s">
        <v>26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10</v>
      </c>
      <c r="Q1241" s="5">
        <v>0</v>
      </c>
      <c r="R1241" s="5">
        <v>0</v>
      </c>
      <c r="S1241" s="5" t="s">
        <v>26</v>
      </c>
      <c r="T1241" s="5"/>
    </row>
    <row r="1242" spans="1:20" x14ac:dyDescent="0.25">
      <c r="A1242" s="5">
        <f>1235</f>
      </c>
      <c r="B1242" s="5" t="s">
        <v>1261</v>
      </c>
      <c r="C1242" s="5" t="s">
        <v>26</v>
      </c>
      <c r="D1242" s="5" t="s">
        <v>26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10</v>
      </c>
      <c r="Q1242" s="5">
        <v>0</v>
      </c>
      <c r="R1242" s="5">
        <v>0</v>
      </c>
      <c r="S1242" s="5" t="s">
        <v>26</v>
      </c>
      <c r="T1242" s="5"/>
    </row>
    <row r="1243" spans="1:20" x14ac:dyDescent="0.25">
      <c r="A1243" s="5">
        <f>1236</f>
      </c>
      <c r="B1243" s="5" t="s">
        <v>1262</v>
      </c>
      <c r="C1243" s="5" t="s">
        <v>26</v>
      </c>
      <c r="D1243" s="5" t="s">
        <v>26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10</v>
      </c>
      <c r="Q1243" s="5">
        <v>0</v>
      </c>
      <c r="R1243" s="5">
        <v>0</v>
      </c>
      <c r="S1243" s="5" t="s">
        <v>26</v>
      </c>
      <c r="T1243" s="5"/>
    </row>
    <row r="1244" spans="1:20" x14ac:dyDescent="0.25">
      <c r="A1244" s="5">
        <f>1237</f>
      </c>
      <c r="B1244" s="5" t="s">
        <v>1263</v>
      </c>
      <c r="C1244" s="5" t="s">
        <v>26</v>
      </c>
      <c r="D1244" s="5" t="s">
        <v>26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10</v>
      </c>
      <c r="Q1244" s="5">
        <v>0</v>
      </c>
      <c r="R1244" s="5">
        <v>0</v>
      </c>
      <c r="S1244" s="5" t="s">
        <v>26</v>
      </c>
      <c r="T1244" s="5"/>
    </row>
    <row r="1245" spans="1:20" x14ac:dyDescent="0.25">
      <c r="A1245" s="5">
        <f>1238</f>
      </c>
      <c r="B1245" s="5" t="s">
        <v>1264</v>
      </c>
      <c r="C1245" s="5" t="s">
        <v>26</v>
      </c>
      <c r="D1245" s="5" t="s">
        <v>26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10</v>
      </c>
      <c r="Q1245" s="5">
        <v>0</v>
      </c>
      <c r="R1245" s="5">
        <v>0</v>
      </c>
      <c r="S1245" s="5" t="s">
        <v>26</v>
      </c>
      <c r="T1245" s="5"/>
    </row>
    <row r="1246" spans="1:20" x14ac:dyDescent="0.25">
      <c r="A1246" s="5">
        <f>1239</f>
      </c>
      <c r="B1246" s="5" t="s">
        <v>1265</v>
      </c>
      <c r="C1246" s="5" t="s">
        <v>26</v>
      </c>
      <c r="D1246" s="5" t="s">
        <v>26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10</v>
      </c>
      <c r="Q1246" s="5">
        <v>0</v>
      </c>
      <c r="R1246" s="5">
        <v>0</v>
      </c>
      <c r="S1246" s="5" t="s">
        <v>26</v>
      </c>
      <c r="T1246" s="5"/>
    </row>
    <row r="1247" spans="1:20" x14ac:dyDescent="0.25">
      <c r="A1247" s="5">
        <f>1240</f>
      </c>
      <c r="B1247" s="5" t="s">
        <v>1266</v>
      </c>
      <c r="C1247" s="5" t="s">
        <v>26</v>
      </c>
      <c r="D1247" s="5" t="s">
        <v>26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10</v>
      </c>
      <c r="Q1247" s="5">
        <v>0</v>
      </c>
      <c r="R1247" s="5">
        <v>0</v>
      </c>
      <c r="S1247" s="5" t="s">
        <v>26</v>
      </c>
      <c r="T1247" s="5"/>
    </row>
    <row r="1248" spans="1:20" x14ac:dyDescent="0.25">
      <c r="A1248" s="5">
        <f>1241</f>
      </c>
      <c r="B1248" s="5" t="s">
        <v>1267</v>
      </c>
      <c r="C1248" s="5" t="s">
        <v>26</v>
      </c>
      <c r="D1248" s="5" t="s">
        <v>26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10</v>
      </c>
      <c r="Q1248" s="5">
        <v>0</v>
      </c>
      <c r="R1248" s="5">
        <v>0</v>
      </c>
      <c r="S1248" s="5" t="s">
        <v>26</v>
      </c>
      <c r="T1248" s="5"/>
    </row>
    <row r="1249" spans="1:20" x14ac:dyDescent="0.25">
      <c r="A1249" s="5">
        <f>1242</f>
      </c>
      <c r="B1249" s="5" t="s">
        <v>1268</v>
      </c>
      <c r="C1249" s="5" t="s">
        <v>26</v>
      </c>
      <c r="D1249" s="5" t="s">
        <v>26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10</v>
      </c>
      <c r="Q1249" s="5">
        <v>0</v>
      </c>
      <c r="R1249" s="5">
        <v>0</v>
      </c>
      <c r="S1249" s="5" t="s">
        <v>26</v>
      </c>
      <c r="T1249" s="5"/>
    </row>
    <row r="1250" spans="1:20" x14ac:dyDescent="0.25">
      <c r="A1250" s="5">
        <f>1243</f>
      </c>
      <c r="B1250" s="5" t="s">
        <v>1269</v>
      </c>
      <c r="C1250" s="5" t="s">
        <v>26</v>
      </c>
      <c r="D1250" s="5" t="s">
        <v>26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10</v>
      </c>
      <c r="Q1250" s="5">
        <v>0</v>
      </c>
      <c r="R1250" s="5">
        <v>0</v>
      </c>
      <c r="S1250" s="5" t="s">
        <v>26</v>
      </c>
      <c r="T1250" s="5"/>
    </row>
    <row r="1251" spans="1:20" x14ac:dyDescent="0.25">
      <c r="A1251" s="5">
        <f>1244</f>
      </c>
      <c r="B1251" s="5" t="s">
        <v>1270</v>
      </c>
      <c r="C1251" s="5" t="s">
        <v>26</v>
      </c>
      <c r="D1251" s="5" t="s">
        <v>26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10</v>
      </c>
      <c r="Q1251" s="5">
        <v>0</v>
      </c>
      <c r="R1251" s="5">
        <v>0</v>
      </c>
      <c r="S1251" s="5" t="s">
        <v>26</v>
      </c>
      <c r="T1251" s="5"/>
    </row>
    <row r="1252" spans="1:20" x14ac:dyDescent="0.25">
      <c r="A1252" s="5">
        <f>1245</f>
      </c>
      <c r="B1252" s="5" t="s">
        <v>1271</v>
      </c>
      <c r="C1252" s="5" t="s">
        <v>26</v>
      </c>
      <c r="D1252" s="5" t="s">
        <v>26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10</v>
      </c>
      <c r="Q1252" s="5">
        <v>0</v>
      </c>
      <c r="R1252" s="5">
        <v>0</v>
      </c>
      <c r="S1252" s="5" t="s">
        <v>26</v>
      </c>
      <c r="T1252" s="5"/>
    </row>
    <row r="1253" spans="1:20" x14ac:dyDescent="0.25">
      <c r="A1253" s="5">
        <f>1246</f>
      </c>
      <c r="B1253" s="5" t="s">
        <v>1272</v>
      </c>
      <c r="C1253" s="5" t="s">
        <v>26</v>
      </c>
      <c r="D1253" s="5" t="s">
        <v>26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10</v>
      </c>
      <c r="Q1253" s="5">
        <v>0</v>
      </c>
      <c r="R1253" s="5">
        <v>0</v>
      </c>
      <c r="S1253" s="5" t="s">
        <v>26</v>
      </c>
      <c r="T1253" s="5"/>
    </row>
    <row r="1254" spans="1:20" x14ac:dyDescent="0.25">
      <c r="A1254" s="5">
        <f>1247</f>
      </c>
      <c r="B1254" s="5" t="s">
        <v>1273</v>
      </c>
      <c r="C1254" s="5" t="s">
        <v>26</v>
      </c>
      <c r="D1254" s="5" t="s">
        <v>26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10</v>
      </c>
      <c r="Q1254" s="5">
        <v>0</v>
      </c>
      <c r="R1254" s="5">
        <v>0</v>
      </c>
      <c r="S1254" s="5" t="s">
        <v>26</v>
      </c>
      <c r="T1254" s="5"/>
    </row>
    <row r="1255" spans="1:20" x14ac:dyDescent="0.25">
      <c r="A1255" s="5">
        <f>1248</f>
      </c>
      <c r="B1255" s="5" t="s">
        <v>1274</v>
      </c>
      <c r="C1255" s="5" t="s">
        <v>26</v>
      </c>
      <c r="D1255" s="5" t="s">
        <v>26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10</v>
      </c>
      <c r="Q1255" s="5">
        <v>0</v>
      </c>
      <c r="R1255" s="5">
        <v>0</v>
      </c>
      <c r="S1255" s="5" t="s">
        <v>26</v>
      </c>
      <c r="T1255" s="5"/>
    </row>
    <row r="1256" spans="1:20" x14ac:dyDescent="0.25">
      <c r="A1256" s="5">
        <f>1249</f>
      </c>
      <c r="B1256" s="5" t="s">
        <v>1275</v>
      </c>
      <c r="C1256" s="5" t="s">
        <v>26</v>
      </c>
      <c r="D1256" s="5" t="s">
        <v>26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10</v>
      </c>
      <c r="Q1256" s="5">
        <v>0</v>
      </c>
      <c r="R1256" s="5">
        <v>0</v>
      </c>
      <c r="S1256" s="5" t="s">
        <v>26</v>
      </c>
      <c r="T1256" s="5"/>
    </row>
    <row r="1257" spans="1:20" x14ac:dyDescent="0.25">
      <c r="A1257" s="5">
        <f>1250</f>
      </c>
      <c r="B1257" s="5" t="s">
        <v>1276</v>
      </c>
      <c r="C1257" s="5" t="s">
        <v>26</v>
      </c>
      <c r="D1257" s="5" t="s">
        <v>26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10</v>
      </c>
      <c r="Q1257" s="5">
        <v>0</v>
      </c>
      <c r="R1257" s="5">
        <v>0</v>
      </c>
      <c r="S1257" s="5" t="s">
        <v>26</v>
      </c>
      <c r="T1257" s="5"/>
    </row>
    <row r="1258" spans="1:20" x14ac:dyDescent="0.25">
      <c r="A1258" s="5">
        <f>1251</f>
      </c>
      <c r="B1258" s="5" t="s">
        <v>1277</v>
      </c>
      <c r="C1258" s="5" t="s">
        <v>26</v>
      </c>
      <c r="D1258" s="5" t="s">
        <v>26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10</v>
      </c>
      <c r="Q1258" s="5">
        <v>0</v>
      </c>
      <c r="R1258" s="5">
        <v>0</v>
      </c>
      <c r="S1258" s="5" t="s">
        <v>26</v>
      </c>
      <c r="T1258" s="5"/>
    </row>
    <row r="1259" spans="1:20" x14ac:dyDescent="0.25">
      <c r="A1259" s="5">
        <f>1252</f>
      </c>
      <c r="B1259" s="5" t="s">
        <v>1278</v>
      </c>
      <c r="C1259" s="5" t="s">
        <v>26</v>
      </c>
      <c r="D1259" s="5" t="s">
        <v>26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10</v>
      </c>
      <c r="Q1259" s="5">
        <v>0</v>
      </c>
      <c r="R1259" s="5">
        <v>0</v>
      </c>
      <c r="S1259" s="5" t="s">
        <v>26</v>
      </c>
      <c r="T1259" s="5"/>
    </row>
    <row r="1260" spans="1:20" x14ac:dyDescent="0.25">
      <c r="A1260" s="5">
        <f>1253</f>
      </c>
      <c r="B1260" s="5" t="s">
        <v>1279</v>
      </c>
      <c r="C1260" s="5" t="s">
        <v>26</v>
      </c>
      <c r="D1260" s="5" t="s">
        <v>26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10</v>
      </c>
      <c r="Q1260" s="5">
        <v>0</v>
      </c>
      <c r="R1260" s="5">
        <v>0</v>
      </c>
      <c r="S1260" s="5" t="s">
        <v>26</v>
      </c>
      <c r="T1260" s="5"/>
    </row>
    <row r="1261" spans="1:20" x14ac:dyDescent="0.25">
      <c r="A1261" s="5">
        <f>1254</f>
      </c>
      <c r="B1261" s="5" t="s">
        <v>1280</v>
      </c>
      <c r="C1261" s="5" t="s">
        <v>26</v>
      </c>
      <c r="D1261" s="5" t="s">
        <v>26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10</v>
      </c>
      <c r="Q1261" s="5">
        <v>0</v>
      </c>
      <c r="R1261" s="5">
        <v>0</v>
      </c>
      <c r="S1261" s="5" t="s">
        <v>26</v>
      </c>
      <c r="T1261" s="5"/>
    </row>
    <row r="1262" spans="1:20" x14ac:dyDescent="0.25">
      <c r="A1262" s="5">
        <f>1255</f>
      </c>
      <c r="B1262" s="5" t="s">
        <v>1281</v>
      </c>
      <c r="C1262" s="5" t="s">
        <v>26</v>
      </c>
      <c r="D1262" s="5" t="s">
        <v>26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10</v>
      </c>
      <c r="Q1262" s="5">
        <v>0</v>
      </c>
      <c r="R1262" s="5">
        <v>0</v>
      </c>
      <c r="S1262" s="5" t="s">
        <v>26</v>
      </c>
      <c r="T1262" s="5"/>
    </row>
    <row r="1263" spans="1:20" x14ac:dyDescent="0.25">
      <c r="A1263" s="5">
        <f>1256</f>
      </c>
      <c r="B1263" s="5" t="s">
        <v>1282</v>
      </c>
      <c r="C1263" s="5" t="s">
        <v>26</v>
      </c>
      <c r="D1263" s="5" t="s">
        <v>26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10</v>
      </c>
      <c r="Q1263" s="5">
        <v>0</v>
      </c>
      <c r="R1263" s="5">
        <v>0</v>
      </c>
      <c r="S1263" s="5" t="s">
        <v>26</v>
      </c>
      <c r="T1263" s="5"/>
    </row>
    <row r="1264" spans="1:20" x14ac:dyDescent="0.25">
      <c r="A1264" s="5">
        <f>1257</f>
      </c>
      <c r="B1264" s="5" t="s">
        <v>1283</v>
      </c>
      <c r="C1264" s="5" t="s">
        <v>26</v>
      </c>
      <c r="D1264" s="5" t="s">
        <v>26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10</v>
      </c>
      <c r="Q1264" s="5">
        <v>0</v>
      </c>
      <c r="R1264" s="5">
        <v>0</v>
      </c>
      <c r="S1264" s="5" t="s">
        <v>26</v>
      </c>
      <c r="T1264" s="5"/>
    </row>
    <row r="1265" spans="1:20" x14ac:dyDescent="0.25">
      <c r="A1265" s="5">
        <f>1258</f>
      </c>
      <c r="B1265" s="5" t="s">
        <v>1284</v>
      </c>
      <c r="C1265" s="5" t="s">
        <v>26</v>
      </c>
      <c r="D1265" s="5" t="s">
        <v>26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10</v>
      </c>
      <c r="Q1265" s="5">
        <v>0</v>
      </c>
      <c r="R1265" s="5">
        <v>0</v>
      </c>
      <c r="S1265" s="5" t="s">
        <v>26</v>
      </c>
      <c r="T1265" s="5"/>
    </row>
    <row r="1266" spans="1:20" x14ac:dyDescent="0.25">
      <c r="A1266" s="5">
        <f>1259</f>
      </c>
      <c r="B1266" s="5" t="s">
        <v>1285</v>
      </c>
      <c r="C1266" s="5" t="s">
        <v>26</v>
      </c>
      <c r="D1266" s="5" t="s">
        <v>26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10</v>
      </c>
      <c r="Q1266" s="5">
        <v>0</v>
      </c>
      <c r="R1266" s="5">
        <v>0</v>
      </c>
      <c r="S1266" s="5" t="s">
        <v>26</v>
      </c>
      <c r="T1266" s="5"/>
    </row>
    <row r="1267" spans="1:20" x14ac:dyDescent="0.25">
      <c r="A1267" s="5">
        <f>1260</f>
      </c>
      <c r="B1267" s="5" t="s">
        <v>1286</v>
      </c>
      <c r="C1267" s="5" t="s">
        <v>26</v>
      </c>
      <c r="D1267" s="5" t="s">
        <v>26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10</v>
      </c>
      <c r="Q1267" s="5">
        <v>0</v>
      </c>
      <c r="R1267" s="5">
        <v>0</v>
      </c>
      <c r="S1267" s="5" t="s">
        <v>26</v>
      </c>
      <c r="T1267" s="5"/>
    </row>
    <row r="1268" spans="1:20" x14ac:dyDescent="0.25">
      <c r="A1268" s="5">
        <f>1261</f>
      </c>
      <c r="B1268" s="5" t="s">
        <v>1287</v>
      </c>
      <c r="C1268" s="5" t="s">
        <v>26</v>
      </c>
      <c r="D1268" s="5" t="s">
        <v>26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10</v>
      </c>
      <c r="Q1268" s="5">
        <v>0</v>
      </c>
      <c r="R1268" s="5">
        <v>0</v>
      </c>
      <c r="S1268" s="5" t="s">
        <v>26</v>
      </c>
      <c r="T1268" s="5"/>
    </row>
    <row r="1269" spans="1:20" x14ac:dyDescent="0.25">
      <c r="A1269" s="5">
        <f>1262</f>
      </c>
      <c r="B1269" s="5" t="s">
        <v>1288</v>
      </c>
      <c r="C1269" s="5" t="s">
        <v>26</v>
      </c>
      <c r="D1269" s="5" t="s">
        <v>26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10</v>
      </c>
      <c r="Q1269" s="5">
        <v>0</v>
      </c>
      <c r="R1269" s="5">
        <v>0</v>
      </c>
      <c r="S1269" s="5" t="s">
        <v>26</v>
      </c>
      <c r="T1269" s="5"/>
    </row>
    <row r="1270" spans="1:20" x14ac:dyDescent="0.25">
      <c r="A1270" s="5">
        <f>1263</f>
      </c>
      <c r="B1270" s="5" t="s">
        <v>1289</v>
      </c>
      <c r="C1270" s="5" t="s">
        <v>26</v>
      </c>
      <c r="D1270" s="5" t="s">
        <v>26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10</v>
      </c>
      <c r="Q1270" s="5">
        <v>0</v>
      </c>
      <c r="R1270" s="5">
        <v>0</v>
      </c>
      <c r="S1270" s="5" t="s">
        <v>26</v>
      </c>
      <c r="T1270" s="5"/>
    </row>
    <row r="1271" spans="1:20" x14ac:dyDescent="0.25">
      <c r="A1271" s="5">
        <f>1264</f>
      </c>
      <c r="B1271" s="5" t="s">
        <v>1290</v>
      </c>
      <c r="C1271" s="5" t="s">
        <v>26</v>
      </c>
      <c r="D1271" s="5" t="s">
        <v>26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10</v>
      </c>
      <c r="Q1271" s="5">
        <v>0</v>
      </c>
      <c r="R1271" s="5">
        <v>0</v>
      </c>
      <c r="S1271" s="5" t="s">
        <v>26</v>
      </c>
      <c r="T1271" s="5"/>
    </row>
    <row r="1272" spans="1:20" x14ac:dyDescent="0.25">
      <c r="A1272" s="5">
        <f>1265</f>
      </c>
      <c r="B1272" s="5" t="s">
        <v>1291</v>
      </c>
      <c r="C1272" s="5" t="s">
        <v>26</v>
      </c>
      <c r="D1272" s="5" t="s">
        <v>26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10</v>
      </c>
      <c r="Q1272" s="5">
        <v>0</v>
      </c>
      <c r="R1272" s="5">
        <v>0</v>
      </c>
      <c r="S1272" s="5" t="s">
        <v>26</v>
      </c>
      <c r="T1272" s="5"/>
    </row>
    <row r="1273" spans="1:20" x14ac:dyDescent="0.25">
      <c r="A1273" s="5">
        <f>1266</f>
      </c>
      <c r="B1273" s="5" t="s">
        <v>1292</v>
      </c>
      <c r="C1273" s="5" t="s">
        <v>26</v>
      </c>
      <c r="D1273" s="5" t="s">
        <v>26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10</v>
      </c>
      <c r="Q1273" s="5">
        <v>0</v>
      </c>
      <c r="R1273" s="5">
        <v>0</v>
      </c>
      <c r="S1273" s="5" t="s">
        <v>26</v>
      </c>
      <c r="T1273" s="5"/>
    </row>
    <row r="1274" spans="1:20" x14ac:dyDescent="0.25">
      <c r="A1274" s="5">
        <f>1267</f>
      </c>
      <c r="B1274" s="5" t="s">
        <v>1293</v>
      </c>
      <c r="C1274" s="5" t="s">
        <v>26</v>
      </c>
      <c r="D1274" s="5" t="s">
        <v>26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10</v>
      </c>
      <c r="Q1274" s="5">
        <v>0</v>
      </c>
      <c r="R1274" s="5">
        <v>0</v>
      </c>
      <c r="S1274" s="5" t="s">
        <v>26</v>
      </c>
      <c r="T1274" s="5"/>
    </row>
    <row r="1275" spans="1:20" x14ac:dyDescent="0.25">
      <c r="A1275" s="5">
        <f>1268</f>
      </c>
      <c r="B1275" s="5" t="s">
        <v>1294</v>
      </c>
      <c r="C1275" s="5" t="s">
        <v>26</v>
      </c>
      <c r="D1275" s="5" t="s">
        <v>26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10</v>
      </c>
      <c r="Q1275" s="5">
        <v>0</v>
      </c>
      <c r="R1275" s="5">
        <v>0</v>
      </c>
      <c r="S1275" s="5" t="s">
        <v>26</v>
      </c>
      <c r="T1275" s="5"/>
    </row>
    <row r="1276" spans="1:20" x14ac:dyDescent="0.25">
      <c r="A1276" s="5">
        <f>1269</f>
      </c>
      <c r="B1276" s="5" t="s">
        <v>1295</v>
      </c>
      <c r="C1276" s="5" t="s">
        <v>26</v>
      </c>
      <c r="D1276" s="5" t="s">
        <v>26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10</v>
      </c>
      <c r="Q1276" s="5">
        <v>0</v>
      </c>
      <c r="R1276" s="5">
        <v>0</v>
      </c>
      <c r="S1276" s="5" t="s">
        <v>26</v>
      </c>
      <c r="T1276" s="5"/>
    </row>
    <row r="1277" spans="1:20" x14ac:dyDescent="0.25">
      <c r="A1277" s="5">
        <f>1270</f>
      </c>
      <c r="B1277" s="5" t="s">
        <v>1296</v>
      </c>
      <c r="C1277" s="5" t="s">
        <v>26</v>
      </c>
      <c r="D1277" s="5" t="s">
        <v>26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10</v>
      </c>
      <c r="Q1277" s="5">
        <v>0</v>
      </c>
      <c r="R1277" s="5">
        <v>0</v>
      </c>
      <c r="S1277" s="5" t="s">
        <v>26</v>
      </c>
      <c r="T1277" s="5"/>
    </row>
    <row r="1278" spans="1:20" x14ac:dyDescent="0.25">
      <c r="A1278" s="5">
        <f>1271</f>
      </c>
      <c r="B1278" s="5" t="s">
        <v>1297</v>
      </c>
      <c r="C1278" s="5" t="s">
        <v>26</v>
      </c>
      <c r="D1278" s="5" t="s">
        <v>26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10</v>
      </c>
      <c r="Q1278" s="5">
        <v>0</v>
      </c>
      <c r="R1278" s="5">
        <v>0</v>
      </c>
      <c r="S1278" s="5" t="s">
        <v>26</v>
      </c>
      <c r="T1278" s="5"/>
    </row>
    <row r="1279" spans="1:20" x14ac:dyDescent="0.25">
      <c r="A1279" s="5">
        <f>1272</f>
      </c>
      <c r="B1279" s="5" t="s">
        <v>1298</v>
      </c>
      <c r="C1279" s="5" t="s">
        <v>26</v>
      </c>
      <c r="D1279" s="5" t="s">
        <v>26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10</v>
      </c>
      <c r="Q1279" s="5">
        <v>0</v>
      </c>
      <c r="R1279" s="5">
        <v>0</v>
      </c>
      <c r="S1279" s="5" t="s">
        <v>26</v>
      </c>
      <c r="T1279" s="5"/>
    </row>
    <row r="1280" spans="1:20" x14ac:dyDescent="0.25">
      <c r="A1280" s="5">
        <f>1273</f>
      </c>
      <c r="B1280" s="5" t="s">
        <v>1299</v>
      </c>
      <c r="C1280" s="5" t="s">
        <v>26</v>
      </c>
      <c r="D1280" s="5" t="s">
        <v>26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10</v>
      </c>
      <c r="Q1280" s="5">
        <v>0</v>
      </c>
      <c r="R1280" s="5">
        <v>0</v>
      </c>
      <c r="S1280" s="5" t="s">
        <v>26</v>
      </c>
      <c r="T1280" s="5"/>
    </row>
    <row r="1281" spans="1:20" x14ac:dyDescent="0.25">
      <c r="A1281" s="5">
        <f>1274</f>
      </c>
      <c r="B1281" s="5" t="s">
        <v>1300</v>
      </c>
      <c r="C1281" s="5" t="s">
        <v>26</v>
      </c>
      <c r="D1281" s="5" t="s">
        <v>26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10</v>
      </c>
      <c r="Q1281" s="5">
        <v>0</v>
      </c>
      <c r="R1281" s="5">
        <v>0</v>
      </c>
      <c r="S1281" s="5" t="s">
        <v>26</v>
      </c>
      <c r="T1281" s="5"/>
    </row>
    <row r="1282" spans="1:20" x14ac:dyDescent="0.25">
      <c r="A1282" s="5">
        <f>1275</f>
      </c>
      <c r="B1282" s="5" t="s">
        <v>1301</v>
      </c>
      <c r="C1282" s="5" t="s">
        <v>26</v>
      </c>
      <c r="D1282" s="5" t="s">
        <v>26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10</v>
      </c>
      <c r="Q1282" s="5">
        <v>0</v>
      </c>
      <c r="R1282" s="5">
        <v>0</v>
      </c>
      <c r="S1282" s="5" t="s">
        <v>26</v>
      </c>
      <c r="T1282" s="5"/>
    </row>
    <row r="1283" spans="1:20" x14ac:dyDescent="0.25">
      <c r="A1283" s="5">
        <f>1276</f>
      </c>
      <c r="B1283" s="5" t="s">
        <v>1302</v>
      </c>
      <c r="C1283" s="5" t="s">
        <v>26</v>
      </c>
      <c r="D1283" s="5" t="s">
        <v>26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10</v>
      </c>
      <c r="Q1283" s="5">
        <v>0</v>
      </c>
      <c r="R1283" s="5">
        <v>0</v>
      </c>
      <c r="S1283" s="5" t="s">
        <v>26</v>
      </c>
      <c r="T1283" s="5"/>
    </row>
    <row r="1284" spans="1:20" x14ac:dyDescent="0.25">
      <c r="A1284" s="5">
        <f>1277</f>
      </c>
      <c r="B1284" s="5" t="s">
        <v>1303</v>
      </c>
      <c r="C1284" s="5" t="s">
        <v>26</v>
      </c>
      <c r="D1284" s="5" t="s">
        <v>26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10</v>
      </c>
      <c r="Q1284" s="5">
        <v>0</v>
      </c>
      <c r="R1284" s="5">
        <v>0</v>
      </c>
      <c r="S1284" s="5" t="s">
        <v>26</v>
      </c>
      <c r="T1284" s="5"/>
    </row>
    <row r="1285" spans="1:20" x14ac:dyDescent="0.25">
      <c r="A1285" s="5">
        <f>1278</f>
      </c>
      <c r="B1285" s="5" t="s">
        <v>1304</v>
      </c>
      <c r="C1285" s="5" t="s">
        <v>26</v>
      </c>
      <c r="D1285" s="5" t="s">
        <v>26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10</v>
      </c>
      <c r="Q1285" s="5">
        <v>0</v>
      </c>
      <c r="R1285" s="5">
        <v>0</v>
      </c>
      <c r="S1285" s="5" t="s">
        <v>26</v>
      </c>
      <c r="T1285" s="5"/>
    </row>
    <row r="1286" spans="1:20" x14ac:dyDescent="0.25">
      <c r="A1286" s="5">
        <f>1279</f>
      </c>
      <c r="B1286" s="5" t="s">
        <v>1305</v>
      </c>
      <c r="C1286" s="5" t="s">
        <v>26</v>
      </c>
      <c r="D1286" s="5" t="s">
        <v>26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10</v>
      </c>
      <c r="Q1286" s="5">
        <v>0</v>
      </c>
      <c r="R1286" s="5">
        <v>0</v>
      </c>
      <c r="S1286" s="5" t="s">
        <v>26</v>
      </c>
      <c r="T1286" s="5"/>
    </row>
    <row r="1287" spans="1:20" x14ac:dyDescent="0.25">
      <c r="A1287" s="5">
        <f>1280</f>
      </c>
      <c r="B1287" s="5" t="s">
        <v>1306</v>
      </c>
      <c r="C1287" s="5" t="s">
        <v>26</v>
      </c>
      <c r="D1287" s="5" t="s">
        <v>26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10</v>
      </c>
      <c r="Q1287" s="5">
        <v>0</v>
      </c>
      <c r="R1287" s="5">
        <v>0</v>
      </c>
      <c r="S1287" s="5" t="s">
        <v>26</v>
      </c>
      <c r="T1287" s="5"/>
    </row>
    <row r="1288" spans="1:20" x14ac:dyDescent="0.25">
      <c r="A1288" s="5">
        <f>1281</f>
      </c>
      <c r="B1288" s="5" t="s">
        <v>1307</v>
      </c>
      <c r="C1288" s="5" t="s">
        <v>26</v>
      </c>
      <c r="D1288" s="5" t="s">
        <v>26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10</v>
      </c>
      <c r="Q1288" s="5">
        <v>0</v>
      </c>
      <c r="R1288" s="5">
        <v>0</v>
      </c>
      <c r="S1288" s="5" t="s">
        <v>26</v>
      </c>
      <c r="T1288" s="5"/>
    </row>
    <row r="1289" spans="1:20" x14ac:dyDescent="0.25">
      <c r="A1289" s="5">
        <f>1282</f>
      </c>
      <c r="B1289" s="5" t="s">
        <v>1308</v>
      </c>
      <c r="C1289" s="5" t="s">
        <v>26</v>
      </c>
      <c r="D1289" s="5" t="s">
        <v>26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10</v>
      </c>
      <c r="Q1289" s="5">
        <v>0</v>
      </c>
      <c r="R1289" s="5">
        <v>0</v>
      </c>
      <c r="S1289" s="5" t="s">
        <v>26</v>
      </c>
      <c r="T1289" s="5"/>
    </row>
    <row r="1290" spans="1:20" x14ac:dyDescent="0.25">
      <c r="A1290" s="5">
        <f>1283</f>
      </c>
      <c r="B1290" s="5" t="s">
        <v>1309</v>
      </c>
      <c r="C1290" s="5" t="s">
        <v>26</v>
      </c>
      <c r="D1290" s="5" t="s">
        <v>26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10</v>
      </c>
      <c r="Q1290" s="5">
        <v>0</v>
      </c>
      <c r="R1290" s="5">
        <v>0</v>
      </c>
      <c r="S1290" s="5" t="s">
        <v>26</v>
      </c>
      <c r="T1290" s="5"/>
    </row>
    <row r="1291" spans="1:20" x14ac:dyDescent="0.25">
      <c r="A1291" s="5">
        <f>1284</f>
      </c>
      <c r="B1291" s="5" t="s">
        <v>1310</v>
      </c>
      <c r="C1291" s="5" t="s">
        <v>26</v>
      </c>
      <c r="D1291" s="5" t="s">
        <v>26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10</v>
      </c>
      <c r="Q1291" s="5">
        <v>0</v>
      </c>
      <c r="R1291" s="5">
        <v>0</v>
      </c>
      <c r="S1291" s="5" t="s">
        <v>26</v>
      </c>
      <c r="T1291" s="5"/>
    </row>
    <row r="1292" spans="1:20" x14ac:dyDescent="0.25">
      <c r="A1292" s="5">
        <f>1285</f>
      </c>
      <c r="B1292" s="5" t="s">
        <v>1311</v>
      </c>
      <c r="C1292" s="5" t="s">
        <v>26</v>
      </c>
      <c r="D1292" s="5" t="s">
        <v>26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10</v>
      </c>
      <c r="Q1292" s="5">
        <v>0</v>
      </c>
      <c r="R1292" s="5">
        <v>0</v>
      </c>
      <c r="S1292" s="5" t="s">
        <v>26</v>
      </c>
      <c r="T1292" s="5"/>
    </row>
    <row r="1293" spans="1:20" x14ac:dyDescent="0.25">
      <c r="A1293" s="5">
        <f>1286</f>
      </c>
      <c r="B1293" s="5" t="s">
        <v>1312</v>
      </c>
      <c r="C1293" s="5" t="s">
        <v>26</v>
      </c>
      <c r="D1293" s="5" t="s">
        <v>26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10</v>
      </c>
      <c r="Q1293" s="5">
        <v>0</v>
      </c>
      <c r="R1293" s="5">
        <v>0</v>
      </c>
      <c r="S1293" s="5" t="s">
        <v>26</v>
      </c>
      <c r="T1293" s="5"/>
    </row>
    <row r="1294" spans="1:20" x14ac:dyDescent="0.25">
      <c r="A1294" s="5">
        <f>1287</f>
      </c>
      <c r="B1294" s="5" t="s">
        <v>1313</v>
      </c>
      <c r="C1294" s="5" t="s">
        <v>26</v>
      </c>
      <c r="D1294" s="5" t="s">
        <v>26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10</v>
      </c>
      <c r="Q1294" s="5">
        <v>0</v>
      </c>
      <c r="R1294" s="5">
        <v>0</v>
      </c>
      <c r="S1294" s="5" t="s">
        <v>26</v>
      </c>
      <c r="T1294" s="5"/>
    </row>
    <row r="1295" spans="1:20" x14ac:dyDescent="0.25">
      <c r="A1295" s="5">
        <f>1288</f>
      </c>
      <c r="B1295" s="5" t="s">
        <v>1314</v>
      </c>
      <c r="C1295" s="5" t="s">
        <v>26</v>
      </c>
      <c r="D1295" s="5" t="s">
        <v>26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10</v>
      </c>
      <c r="Q1295" s="5">
        <v>0</v>
      </c>
      <c r="R1295" s="5">
        <v>0</v>
      </c>
      <c r="S1295" s="5" t="s">
        <v>26</v>
      </c>
      <c r="T1295" s="5"/>
    </row>
    <row r="1296" spans="1:20" x14ac:dyDescent="0.25">
      <c r="A1296" s="5">
        <f>1289</f>
      </c>
      <c r="B1296" s="5" t="s">
        <v>1315</v>
      </c>
      <c r="C1296" s="5" t="s">
        <v>26</v>
      </c>
      <c r="D1296" s="5" t="s">
        <v>26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10</v>
      </c>
      <c r="Q1296" s="5">
        <v>0</v>
      </c>
      <c r="R1296" s="5">
        <v>0</v>
      </c>
      <c r="S1296" s="5" t="s">
        <v>26</v>
      </c>
      <c r="T1296" s="5"/>
    </row>
    <row r="1297" spans="1:20" x14ac:dyDescent="0.25">
      <c r="A1297" s="5">
        <f>1290</f>
      </c>
      <c r="B1297" s="5" t="s">
        <v>1316</v>
      </c>
      <c r="C1297" s="5" t="s">
        <v>26</v>
      </c>
      <c r="D1297" s="5" t="s">
        <v>26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10</v>
      </c>
      <c r="Q1297" s="5">
        <v>0</v>
      </c>
      <c r="R1297" s="5">
        <v>0</v>
      </c>
      <c r="S1297" s="5" t="s">
        <v>26</v>
      </c>
      <c r="T1297" s="5"/>
    </row>
    <row r="1298" spans="1:20" x14ac:dyDescent="0.25">
      <c r="A1298" s="5">
        <f>1291</f>
      </c>
      <c r="B1298" s="5" t="s">
        <v>1317</v>
      </c>
      <c r="C1298" s="5" t="s">
        <v>26</v>
      </c>
      <c r="D1298" s="5" t="s">
        <v>26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10</v>
      </c>
      <c r="Q1298" s="5">
        <v>0</v>
      </c>
      <c r="R1298" s="5">
        <v>0</v>
      </c>
      <c r="S1298" s="5" t="s">
        <v>26</v>
      </c>
      <c r="T1298" s="5"/>
    </row>
    <row r="1299" spans="1:20" x14ac:dyDescent="0.25">
      <c r="A1299" s="5">
        <f>1292</f>
      </c>
      <c r="B1299" s="5" t="s">
        <v>1318</v>
      </c>
      <c r="C1299" s="5" t="s">
        <v>26</v>
      </c>
      <c r="D1299" s="5" t="s">
        <v>26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10</v>
      </c>
      <c r="Q1299" s="5">
        <v>0</v>
      </c>
      <c r="R1299" s="5">
        <v>0</v>
      </c>
      <c r="S1299" s="5" t="s">
        <v>26</v>
      </c>
      <c r="T1299" s="5"/>
    </row>
    <row r="1300" spans="1:20" x14ac:dyDescent="0.25">
      <c r="A1300" s="5">
        <f>1293</f>
      </c>
      <c r="B1300" s="5" t="s">
        <v>1319</v>
      </c>
      <c r="C1300" s="5" t="s">
        <v>26</v>
      </c>
      <c r="D1300" s="5" t="s">
        <v>26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10</v>
      </c>
      <c r="Q1300" s="5">
        <v>0</v>
      </c>
      <c r="R1300" s="5">
        <v>0</v>
      </c>
      <c r="S1300" s="5" t="s">
        <v>26</v>
      </c>
      <c r="T1300" s="5"/>
    </row>
    <row r="1301" spans="1:20" x14ac:dyDescent="0.25">
      <c r="A1301" s="5">
        <f>1294</f>
      </c>
      <c r="B1301" s="5" t="s">
        <v>1320</v>
      </c>
      <c r="C1301" s="5" t="s">
        <v>26</v>
      </c>
      <c r="D1301" s="5" t="s">
        <v>26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10</v>
      </c>
      <c r="Q1301" s="5">
        <v>0</v>
      </c>
      <c r="R1301" s="5">
        <v>0</v>
      </c>
      <c r="S1301" s="5" t="s">
        <v>26</v>
      </c>
      <c r="T1301" s="5"/>
    </row>
    <row r="1302" spans="1:20" x14ac:dyDescent="0.25">
      <c r="A1302" s="5">
        <f>1295</f>
      </c>
      <c r="B1302" s="5" t="s">
        <v>1321</v>
      </c>
      <c r="C1302" s="5" t="s">
        <v>26</v>
      </c>
      <c r="D1302" s="5" t="s">
        <v>26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10</v>
      </c>
      <c r="Q1302" s="5">
        <v>0</v>
      </c>
      <c r="R1302" s="5">
        <v>0</v>
      </c>
      <c r="S1302" s="5" t="s">
        <v>26</v>
      </c>
      <c r="T1302" s="5"/>
    </row>
    <row r="1303" spans="1:20" x14ac:dyDescent="0.25">
      <c r="A1303" s="5">
        <f>1296</f>
      </c>
      <c r="B1303" s="5" t="s">
        <v>1322</v>
      </c>
      <c r="C1303" s="5" t="s">
        <v>26</v>
      </c>
      <c r="D1303" s="5" t="s">
        <v>26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10</v>
      </c>
      <c r="Q1303" s="5">
        <v>0</v>
      </c>
      <c r="R1303" s="5">
        <v>0</v>
      </c>
      <c r="S1303" s="5" t="s">
        <v>26</v>
      </c>
      <c r="T1303" s="5"/>
    </row>
    <row r="1304" spans="1:20" x14ac:dyDescent="0.25">
      <c r="A1304" s="5">
        <f>1297</f>
      </c>
      <c r="B1304" s="5" t="s">
        <v>1323</v>
      </c>
      <c r="C1304" s="5" t="s">
        <v>26</v>
      </c>
      <c r="D1304" s="5" t="s">
        <v>26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10</v>
      </c>
      <c r="Q1304" s="5">
        <v>0</v>
      </c>
      <c r="R1304" s="5">
        <v>0</v>
      </c>
      <c r="S1304" s="5" t="s">
        <v>26</v>
      </c>
      <c r="T1304" s="5"/>
    </row>
    <row r="1305" spans="1:20" x14ac:dyDescent="0.25">
      <c r="A1305" s="5">
        <f>1298</f>
      </c>
      <c r="B1305" s="5" t="s">
        <v>1324</v>
      </c>
      <c r="C1305" s="5" t="s">
        <v>26</v>
      </c>
      <c r="D1305" s="5" t="s">
        <v>26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10</v>
      </c>
      <c r="Q1305" s="5">
        <v>0</v>
      </c>
      <c r="R1305" s="5">
        <v>0</v>
      </c>
      <c r="S1305" s="5" t="s">
        <v>26</v>
      </c>
      <c r="T1305" s="5"/>
    </row>
    <row r="1306" spans="1:20" x14ac:dyDescent="0.25">
      <c r="A1306" s="5">
        <f>1299</f>
      </c>
      <c r="B1306" s="5" t="s">
        <v>1325</v>
      </c>
      <c r="C1306" s="5" t="s">
        <v>26</v>
      </c>
      <c r="D1306" s="5" t="s">
        <v>26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10</v>
      </c>
      <c r="Q1306" s="5">
        <v>0</v>
      </c>
      <c r="R1306" s="5">
        <v>0</v>
      </c>
      <c r="S1306" s="5" t="s">
        <v>26</v>
      </c>
      <c r="T1306" s="5"/>
    </row>
    <row r="1307" spans="1:20" x14ac:dyDescent="0.25">
      <c r="A1307" s="5">
        <f>1300</f>
      </c>
      <c r="B1307" s="5" t="s">
        <v>1326</v>
      </c>
      <c r="C1307" s="5" t="s">
        <v>26</v>
      </c>
      <c r="D1307" s="5" t="s">
        <v>26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10</v>
      </c>
      <c r="Q1307" s="5">
        <v>0</v>
      </c>
      <c r="R1307" s="5">
        <v>0</v>
      </c>
      <c r="S1307" s="5" t="s">
        <v>26</v>
      </c>
      <c r="T1307" s="5"/>
    </row>
    <row r="1308" spans="1:20" x14ac:dyDescent="0.25">
      <c r="A1308" s="5">
        <f>1301</f>
      </c>
      <c r="B1308" s="5" t="s">
        <v>1327</v>
      </c>
      <c r="C1308" s="5" t="s">
        <v>26</v>
      </c>
      <c r="D1308" s="5" t="s">
        <v>26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10</v>
      </c>
      <c r="Q1308" s="5">
        <v>0</v>
      </c>
      <c r="R1308" s="5">
        <v>0</v>
      </c>
      <c r="S1308" s="5" t="s">
        <v>26</v>
      </c>
      <c r="T1308" s="5"/>
    </row>
    <row r="1309" spans="1:20" x14ac:dyDescent="0.25">
      <c r="A1309" s="5">
        <f>1302</f>
      </c>
      <c r="B1309" s="5" t="s">
        <v>1328</v>
      </c>
      <c r="C1309" s="5" t="s">
        <v>26</v>
      </c>
      <c r="D1309" s="5" t="s">
        <v>26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10</v>
      </c>
      <c r="Q1309" s="5">
        <v>0</v>
      </c>
      <c r="R1309" s="5">
        <v>0</v>
      </c>
      <c r="S1309" s="5" t="s">
        <v>26</v>
      </c>
      <c r="T1309" s="5"/>
    </row>
    <row r="1310" spans="1:20" x14ac:dyDescent="0.25">
      <c r="A1310" s="5">
        <f>1303</f>
      </c>
      <c r="B1310" s="5" t="s">
        <v>1329</v>
      </c>
      <c r="C1310" s="5" t="s">
        <v>26</v>
      </c>
      <c r="D1310" s="5" t="s">
        <v>26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10</v>
      </c>
      <c r="Q1310" s="5">
        <v>0</v>
      </c>
      <c r="R1310" s="5">
        <v>0</v>
      </c>
      <c r="S1310" s="5" t="s">
        <v>26</v>
      </c>
      <c r="T1310" s="5"/>
    </row>
    <row r="1311" spans="1:20" x14ac:dyDescent="0.25">
      <c r="A1311" s="5">
        <f>1304</f>
      </c>
      <c r="B1311" s="5" t="s">
        <v>1330</v>
      </c>
      <c r="C1311" s="5" t="s">
        <v>26</v>
      </c>
      <c r="D1311" s="5" t="s">
        <v>26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10</v>
      </c>
      <c r="Q1311" s="5">
        <v>0</v>
      </c>
      <c r="R1311" s="5">
        <v>0</v>
      </c>
      <c r="S1311" s="5" t="s">
        <v>26</v>
      </c>
      <c r="T1311" s="5"/>
    </row>
    <row r="1312" spans="1:20" x14ac:dyDescent="0.25">
      <c r="A1312" s="5">
        <f>1305</f>
      </c>
      <c r="B1312" s="5" t="s">
        <v>1331</v>
      </c>
      <c r="C1312" s="5" t="s">
        <v>26</v>
      </c>
      <c r="D1312" s="5" t="s">
        <v>26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10</v>
      </c>
      <c r="Q1312" s="5">
        <v>0</v>
      </c>
      <c r="R1312" s="5">
        <v>0</v>
      </c>
      <c r="S1312" s="5" t="s">
        <v>26</v>
      </c>
      <c r="T1312" s="5"/>
    </row>
    <row r="1313" spans="1:20" x14ac:dyDescent="0.25">
      <c r="A1313" s="5">
        <f>1306</f>
      </c>
      <c r="B1313" s="5" t="s">
        <v>1332</v>
      </c>
      <c r="C1313" s="5" t="s">
        <v>26</v>
      </c>
      <c r="D1313" s="5" t="s">
        <v>26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10</v>
      </c>
      <c r="Q1313" s="5">
        <v>0</v>
      </c>
      <c r="R1313" s="5">
        <v>0</v>
      </c>
      <c r="S1313" s="5" t="s">
        <v>26</v>
      </c>
      <c r="T1313" s="5"/>
    </row>
    <row r="1314" spans="1:20" x14ac:dyDescent="0.25">
      <c r="A1314" s="5">
        <f>1307</f>
      </c>
      <c r="B1314" s="5" t="s">
        <v>1333</v>
      </c>
      <c r="C1314" s="5" t="s">
        <v>26</v>
      </c>
      <c r="D1314" s="5" t="s">
        <v>26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10</v>
      </c>
      <c r="Q1314" s="5">
        <v>0</v>
      </c>
      <c r="R1314" s="5">
        <v>0</v>
      </c>
      <c r="S1314" s="5" t="s">
        <v>26</v>
      </c>
      <c r="T1314" s="5"/>
    </row>
    <row r="1315" spans="1:20" x14ac:dyDescent="0.25">
      <c r="A1315" s="5">
        <f>1308</f>
      </c>
      <c r="B1315" s="5" t="s">
        <v>1334</v>
      </c>
      <c r="C1315" s="5" t="s">
        <v>26</v>
      </c>
      <c r="D1315" s="5" t="s">
        <v>26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10</v>
      </c>
      <c r="Q1315" s="5">
        <v>0</v>
      </c>
      <c r="R1315" s="5">
        <v>0</v>
      </c>
      <c r="S1315" s="5" t="s">
        <v>26</v>
      </c>
      <c r="T1315" s="5"/>
    </row>
    <row r="1316" spans="1:20" x14ac:dyDescent="0.25">
      <c r="A1316" s="5">
        <f>1309</f>
      </c>
      <c r="B1316" s="5" t="s">
        <v>1335</v>
      </c>
      <c r="C1316" s="5" t="s">
        <v>26</v>
      </c>
      <c r="D1316" s="5" t="s">
        <v>26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10</v>
      </c>
      <c r="Q1316" s="5">
        <v>0</v>
      </c>
      <c r="R1316" s="5">
        <v>0</v>
      </c>
      <c r="S1316" s="5" t="s">
        <v>26</v>
      </c>
      <c r="T1316" s="5"/>
    </row>
    <row r="1317" spans="1:20" x14ac:dyDescent="0.25">
      <c r="A1317" s="5">
        <f>1310</f>
      </c>
      <c r="B1317" s="5" t="s">
        <v>1336</v>
      </c>
      <c r="C1317" s="5" t="s">
        <v>26</v>
      </c>
      <c r="D1317" s="5" t="s">
        <v>26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10</v>
      </c>
      <c r="Q1317" s="5">
        <v>0</v>
      </c>
      <c r="R1317" s="5">
        <v>0</v>
      </c>
      <c r="S1317" s="5" t="s">
        <v>26</v>
      </c>
      <c r="T1317" s="5"/>
    </row>
    <row r="1318" spans="1:20" x14ac:dyDescent="0.25">
      <c r="A1318" s="5">
        <f>1311</f>
      </c>
      <c r="B1318" s="5" t="s">
        <v>1337</v>
      </c>
      <c r="C1318" s="5" t="s">
        <v>26</v>
      </c>
      <c r="D1318" s="5" t="s">
        <v>26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10</v>
      </c>
      <c r="Q1318" s="5">
        <v>0</v>
      </c>
      <c r="R1318" s="5">
        <v>0</v>
      </c>
      <c r="S1318" s="5" t="s">
        <v>26</v>
      </c>
      <c r="T1318" s="5"/>
    </row>
    <row r="1319" spans="1:20" x14ac:dyDescent="0.25">
      <c r="A1319" s="5">
        <f>1312</f>
      </c>
      <c r="B1319" s="5" t="s">
        <v>1338</v>
      </c>
      <c r="C1319" s="5" t="s">
        <v>26</v>
      </c>
      <c r="D1319" s="5" t="s">
        <v>26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10</v>
      </c>
      <c r="Q1319" s="5">
        <v>0</v>
      </c>
      <c r="R1319" s="5">
        <v>0</v>
      </c>
      <c r="S1319" s="5" t="s">
        <v>26</v>
      </c>
      <c r="T1319" s="5"/>
    </row>
    <row r="1320" spans="1:20" x14ac:dyDescent="0.25">
      <c r="A1320" s="5">
        <f>1313</f>
      </c>
      <c r="B1320" s="5" t="s">
        <v>1339</v>
      </c>
      <c r="C1320" s="5" t="s">
        <v>26</v>
      </c>
      <c r="D1320" s="5" t="s">
        <v>26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10</v>
      </c>
      <c r="Q1320" s="5">
        <v>0</v>
      </c>
      <c r="R1320" s="5">
        <v>0</v>
      </c>
      <c r="S1320" s="5" t="s">
        <v>26</v>
      </c>
      <c r="T1320" s="5"/>
    </row>
    <row r="1321" spans="1:20" x14ac:dyDescent="0.25">
      <c r="A1321" s="5">
        <f>1314</f>
      </c>
      <c r="B1321" s="5" t="s">
        <v>1340</v>
      </c>
      <c r="C1321" s="5" t="s">
        <v>26</v>
      </c>
      <c r="D1321" s="5" t="s">
        <v>26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10</v>
      </c>
      <c r="Q1321" s="5">
        <v>0</v>
      </c>
      <c r="R1321" s="5">
        <v>0</v>
      </c>
      <c r="S1321" s="5" t="s">
        <v>26</v>
      </c>
      <c r="T1321" s="5"/>
    </row>
    <row r="1322" spans="1:20" x14ac:dyDescent="0.25">
      <c r="A1322" s="5">
        <f>1315</f>
      </c>
      <c r="B1322" s="5" t="s">
        <v>1341</v>
      </c>
      <c r="C1322" s="5" t="s">
        <v>26</v>
      </c>
      <c r="D1322" s="5" t="s">
        <v>26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10</v>
      </c>
      <c r="Q1322" s="5">
        <v>0</v>
      </c>
      <c r="R1322" s="5">
        <v>0</v>
      </c>
      <c r="S1322" s="5" t="s">
        <v>26</v>
      </c>
      <c r="T1322" s="5"/>
    </row>
    <row r="1323" spans="1:20" x14ac:dyDescent="0.25">
      <c r="A1323" s="5">
        <f>1316</f>
      </c>
      <c r="B1323" s="5" t="s">
        <v>1342</v>
      </c>
      <c r="C1323" s="5" t="s">
        <v>26</v>
      </c>
      <c r="D1323" s="5" t="s">
        <v>26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10</v>
      </c>
      <c r="Q1323" s="5">
        <v>0</v>
      </c>
      <c r="R1323" s="5">
        <v>0</v>
      </c>
      <c r="S1323" s="5" t="s">
        <v>26</v>
      </c>
      <c r="T1323" s="5"/>
    </row>
    <row r="1324" spans="1:20" x14ac:dyDescent="0.25">
      <c r="A1324" s="5">
        <f>1317</f>
      </c>
      <c r="B1324" s="5" t="s">
        <v>1343</v>
      </c>
      <c r="C1324" s="5" t="s">
        <v>26</v>
      </c>
      <c r="D1324" s="5" t="s">
        <v>26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10</v>
      </c>
      <c r="Q1324" s="5">
        <v>0</v>
      </c>
      <c r="R1324" s="5">
        <v>0</v>
      </c>
      <c r="S1324" s="5" t="s">
        <v>26</v>
      </c>
      <c r="T1324" s="5"/>
    </row>
    <row r="1325" spans="1:20" x14ac:dyDescent="0.25">
      <c r="A1325" s="5">
        <f>1318</f>
      </c>
      <c r="B1325" s="5" t="s">
        <v>1344</v>
      </c>
      <c r="C1325" s="5" t="s">
        <v>26</v>
      </c>
      <c r="D1325" s="5" t="s">
        <v>26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10</v>
      </c>
      <c r="Q1325" s="5">
        <v>0</v>
      </c>
      <c r="R1325" s="5">
        <v>0</v>
      </c>
      <c r="S1325" s="5" t="s">
        <v>26</v>
      </c>
      <c r="T1325" s="5"/>
    </row>
    <row r="1326" spans="1:20" x14ac:dyDescent="0.25">
      <c r="A1326" s="5">
        <f>1319</f>
      </c>
      <c r="B1326" s="5" t="s">
        <v>1345</v>
      </c>
      <c r="C1326" s="5" t="s">
        <v>26</v>
      </c>
      <c r="D1326" s="5" t="s">
        <v>26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10</v>
      </c>
      <c r="Q1326" s="5">
        <v>0</v>
      </c>
      <c r="R1326" s="5">
        <v>0</v>
      </c>
      <c r="S1326" s="5" t="s">
        <v>26</v>
      </c>
      <c r="T1326" s="5"/>
    </row>
    <row r="1327" spans="1:20" x14ac:dyDescent="0.25">
      <c r="A1327" s="5">
        <f>1320</f>
      </c>
      <c r="B1327" s="5" t="s">
        <v>1346</v>
      </c>
      <c r="C1327" s="5" t="s">
        <v>26</v>
      </c>
      <c r="D1327" s="5" t="s">
        <v>26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10</v>
      </c>
      <c r="Q1327" s="5">
        <v>0</v>
      </c>
      <c r="R1327" s="5">
        <v>0</v>
      </c>
      <c r="S1327" s="5" t="s">
        <v>26</v>
      </c>
      <c r="T1327" s="5"/>
    </row>
    <row r="1328" spans="1:20" x14ac:dyDescent="0.25">
      <c r="A1328" s="5">
        <f>1321</f>
      </c>
      <c r="B1328" s="5" t="s">
        <v>1347</v>
      </c>
      <c r="C1328" s="5" t="s">
        <v>26</v>
      </c>
      <c r="D1328" s="5" t="s">
        <v>26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10</v>
      </c>
      <c r="Q1328" s="5">
        <v>0</v>
      </c>
      <c r="R1328" s="5">
        <v>0</v>
      </c>
      <c r="S1328" s="5" t="s">
        <v>26</v>
      </c>
      <c r="T1328" s="5"/>
    </row>
    <row r="1329" spans="1:20" x14ac:dyDescent="0.25">
      <c r="A1329" s="5">
        <f>1322</f>
      </c>
      <c r="B1329" s="5" t="s">
        <v>1348</v>
      </c>
      <c r="C1329" s="5" t="s">
        <v>26</v>
      </c>
      <c r="D1329" s="5" t="s">
        <v>26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10</v>
      </c>
      <c r="Q1329" s="5">
        <v>0</v>
      </c>
      <c r="R1329" s="5">
        <v>0</v>
      </c>
      <c r="S1329" s="5" t="s">
        <v>26</v>
      </c>
      <c r="T1329" s="5"/>
    </row>
    <row r="1330" spans="1:20" x14ac:dyDescent="0.25">
      <c r="A1330" s="5">
        <f>1323</f>
      </c>
      <c r="B1330" s="5" t="s">
        <v>1349</v>
      </c>
      <c r="C1330" s="5" t="s">
        <v>26</v>
      </c>
      <c r="D1330" s="5" t="s">
        <v>26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10</v>
      </c>
      <c r="Q1330" s="5">
        <v>0</v>
      </c>
      <c r="R1330" s="5">
        <v>0</v>
      </c>
      <c r="S1330" s="5" t="s">
        <v>26</v>
      </c>
      <c r="T1330" s="5"/>
    </row>
    <row r="1331" spans="1:20" x14ac:dyDescent="0.25">
      <c r="A1331" s="5">
        <f>1324</f>
      </c>
      <c r="B1331" s="5" t="s">
        <v>1350</v>
      </c>
      <c r="C1331" s="5" t="s">
        <v>26</v>
      </c>
      <c r="D1331" s="5" t="s">
        <v>26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10</v>
      </c>
      <c r="Q1331" s="5">
        <v>0</v>
      </c>
      <c r="R1331" s="5">
        <v>0</v>
      </c>
      <c r="S1331" s="5" t="s">
        <v>26</v>
      </c>
      <c r="T1331" s="5"/>
    </row>
    <row r="1332" spans="1:20" x14ac:dyDescent="0.25">
      <c r="A1332" s="5">
        <f>1325</f>
      </c>
      <c r="B1332" s="5" t="s">
        <v>1351</v>
      </c>
      <c r="C1332" s="5" t="s">
        <v>26</v>
      </c>
      <c r="D1332" s="5" t="s">
        <v>26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10</v>
      </c>
      <c r="Q1332" s="5">
        <v>0</v>
      </c>
      <c r="R1332" s="5">
        <v>0</v>
      </c>
      <c r="S1332" s="5" t="s">
        <v>26</v>
      </c>
      <c r="T1332" s="5"/>
    </row>
    <row r="1333" spans="1:20" x14ac:dyDescent="0.25">
      <c r="A1333" s="5">
        <f>1326</f>
      </c>
      <c r="B1333" s="5" t="s">
        <v>1352</v>
      </c>
      <c r="C1333" s="5" t="s">
        <v>26</v>
      </c>
      <c r="D1333" s="5" t="s">
        <v>26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10</v>
      </c>
      <c r="Q1333" s="5">
        <v>0</v>
      </c>
      <c r="R1333" s="5">
        <v>0</v>
      </c>
      <c r="S1333" s="5" t="s">
        <v>26</v>
      </c>
      <c r="T1333" s="5"/>
    </row>
    <row r="1334" spans="1:20" x14ac:dyDescent="0.25">
      <c r="A1334" s="5">
        <f>1327</f>
      </c>
      <c r="B1334" s="5" t="s">
        <v>1353</v>
      </c>
      <c r="C1334" s="5" t="s">
        <v>26</v>
      </c>
      <c r="D1334" s="5" t="s">
        <v>26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10</v>
      </c>
      <c r="Q1334" s="5">
        <v>0</v>
      </c>
      <c r="R1334" s="5">
        <v>0</v>
      </c>
      <c r="S1334" s="5" t="s">
        <v>26</v>
      </c>
      <c r="T1334" s="5"/>
    </row>
    <row r="1335" spans="1:20" x14ac:dyDescent="0.25">
      <c r="A1335" s="5">
        <f>1328</f>
      </c>
      <c r="B1335" s="5" t="s">
        <v>1354</v>
      </c>
      <c r="C1335" s="5" t="s">
        <v>26</v>
      </c>
      <c r="D1335" s="5" t="s">
        <v>26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10</v>
      </c>
      <c r="Q1335" s="5">
        <v>0</v>
      </c>
      <c r="R1335" s="5">
        <v>0</v>
      </c>
      <c r="S1335" s="5" t="s">
        <v>26</v>
      </c>
      <c r="T1335" s="5"/>
    </row>
    <row r="1336" spans="1:20" x14ac:dyDescent="0.25">
      <c r="A1336" s="5">
        <f>1329</f>
      </c>
      <c r="B1336" s="5" t="s">
        <v>1355</v>
      </c>
      <c r="C1336" s="5" t="s">
        <v>26</v>
      </c>
      <c r="D1336" s="5" t="s">
        <v>26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10</v>
      </c>
      <c r="Q1336" s="5">
        <v>0</v>
      </c>
      <c r="R1336" s="5">
        <v>0</v>
      </c>
      <c r="S1336" s="5" t="s">
        <v>26</v>
      </c>
      <c r="T1336" s="5"/>
    </row>
    <row r="1337" spans="1:20" x14ac:dyDescent="0.25">
      <c r="A1337" s="5">
        <f>1330</f>
      </c>
      <c r="B1337" s="5" t="s">
        <v>1356</v>
      </c>
      <c r="C1337" s="5" t="s">
        <v>26</v>
      </c>
      <c r="D1337" s="5" t="s">
        <v>26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10</v>
      </c>
      <c r="Q1337" s="5">
        <v>0</v>
      </c>
      <c r="R1337" s="5">
        <v>0</v>
      </c>
      <c r="S1337" s="5" t="s">
        <v>26</v>
      </c>
      <c r="T1337" s="5"/>
    </row>
    <row r="1338" spans="1:20" x14ac:dyDescent="0.25">
      <c r="A1338" s="5">
        <f>1331</f>
      </c>
      <c r="B1338" s="5" t="s">
        <v>1357</v>
      </c>
      <c r="C1338" s="5" t="s">
        <v>26</v>
      </c>
      <c r="D1338" s="5" t="s">
        <v>26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10</v>
      </c>
      <c r="Q1338" s="5">
        <v>0</v>
      </c>
      <c r="R1338" s="5">
        <v>0</v>
      </c>
      <c r="S1338" s="5" t="s">
        <v>26</v>
      </c>
      <c r="T1338" s="5"/>
    </row>
    <row r="1339" spans="1:20" x14ac:dyDescent="0.25">
      <c r="A1339" s="5">
        <f>1332</f>
      </c>
      <c r="B1339" s="5" t="s">
        <v>1358</v>
      </c>
      <c r="C1339" s="5" t="s">
        <v>26</v>
      </c>
      <c r="D1339" s="5" t="s">
        <v>26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10</v>
      </c>
      <c r="Q1339" s="5">
        <v>0</v>
      </c>
      <c r="R1339" s="5">
        <v>0</v>
      </c>
      <c r="S1339" s="5" t="s">
        <v>26</v>
      </c>
      <c r="T1339" s="5"/>
    </row>
    <row r="1340" spans="1:20" x14ac:dyDescent="0.25">
      <c r="A1340" s="5">
        <f>1333</f>
      </c>
      <c r="B1340" s="5" t="s">
        <v>1359</v>
      </c>
      <c r="C1340" s="5" t="s">
        <v>26</v>
      </c>
      <c r="D1340" s="5" t="s">
        <v>26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10</v>
      </c>
      <c r="Q1340" s="5">
        <v>0</v>
      </c>
      <c r="R1340" s="5">
        <v>0</v>
      </c>
      <c r="S1340" s="5" t="s">
        <v>26</v>
      </c>
      <c r="T1340" s="5"/>
    </row>
    <row r="1341" spans="1:20" x14ac:dyDescent="0.25">
      <c r="A1341" s="5">
        <f>1334</f>
      </c>
      <c r="B1341" s="5" t="s">
        <v>1360</v>
      </c>
      <c r="C1341" s="5" t="s">
        <v>26</v>
      </c>
      <c r="D1341" s="5" t="s">
        <v>26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10</v>
      </c>
      <c r="Q1341" s="5">
        <v>0</v>
      </c>
      <c r="R1341" s="5">
        <v>0</v>
      </c>
      <c r="S1341" s="5" t="s">
        <v>26</v>
      </c>
      <c r="T1341" s="5"/>
    </row>
    <row r="1342" spans="1:20" x14ac:dyDescent="0.25">
      <c r="A1342" s="5">
        <f>1335</f>
      </c>
      <c r="B1342" s="5" t="s">
        <v>1361</v>
      </c>
      <c r="C1342" s="5" t="s">
        <v>26</v>
      </c>
      <c r="D1342" s="5" t="s">
        <v>26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10</v>
      </c>
      <c r="Q1342" s="5">
        <v>0</v>
      </c>
      <c r="R1342" s="5">
        <v>0</v>
      </c>
      <c r="S1342" s="5" t="s">
        <v>26</v>
      </c>
      <c r="T1342" s="5"/>
    </row>
    <row r="1343" spans="1:20" x14ac:dyDescent="0.25">
      <c r="A1343" s="5">
        <f>1336</f>
      </c>
      <c r="B1343" s="5" t="s">
        <v>1362</v>
      </c>
      <c r="C1343" s="5" t="s">
        <v>26</v>
      </c>
      <c r="D1343" s="5" t="s">
        <v>26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10</v>
      </c>
      <c r="Q1343" s="5">
        <v>0</v>
      </c>
      <c r="R1343" s="5">
        <v>0</v>
      </c>
      <c r="S1343" s="5" t="s">
        <v>26</v>
      </c>
      <c r="T1343" s="5"/>
    </row>
    <row r="1344" spans="1:20" x14ac:dyDescent="0.25">
      <c r="A1344" s="5">
        <f>1337</f>
      </c>
      <c r="B1344" s="5" t="s">
        <v>1363</v>
      </c>
      <c r="C1344" s="5" t="s">
        <v>26</v>
      </c>
      <c r="D1344" s="5" t="s">
        <v>26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10</v>
      </c>
      <c r="Q1344" s="5">
        <v>0</v>
      </c>
      <c r="R1344" s="5">
        <v>0</v>
      </c>
      <c r="S1344" s="5" t="s">
        <v>26</v>
      </c>
      <c r="T1344" s="5"/>
    </row>
    <row r="1345" spans="1:20" x14ac:dyDescent="0.25">
      <c r="A1345" s="5">
        <f>1338</f>
      </c>
      <c r="B1345" s="5" t="s">
        <v>1364</v>
      </c>
      <c r="C1345" s="5" t="s">
        <v>26</v>
      </c>
      <c r="D1345" s="5" t="s">
        <v>26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10</v>
      </c>
      <c r="Q1345" s="5">
        <v>0</v>
      </c>
      <c r="R1345" s="5">
        <v>0</v>
      </c>
      <c r="S1345" s="5" t="s">
        <v>26</v>
      </c>
      <c r="T1345" s="5"/>
    </row>
    <row r="1346" spans="1:20" x14ac:dyDescent="0.25">
      <c r="A1346" s="5">
        <f>1339</f>
      </c>
      <c r="B1346" s="5" t="s">
        <v>1365</v>
      </c>
      <c r="C1346" s="5" t="s">
        <v>26</v>
      </c>
      <c r="D1346" s="5" t="s">
        <v>26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10</v>
      </c>
      <c r="Q1346" s="5">
        <v>0</v>
      </c>
      <c r="R1346" s="5">
        <v>0</v>
      </c>
      <c r="S1346" s="5" t="s">
        <v>26</v>
      </c>
      <c r="T1346" s="5"/>
    </row>
    <row r="1347" spans="1:20" x14ac:dyDescent="0.25">
      <c r="A1347" s="5">
        <f>1340</f>
      </c>
      <c r="B1347" s="5" t="s">
        <v>1366</v>
      </c>
      <c r="C1347" s="5" t="s">
        <v>26</v>
      </c>
      <c r="D1347" s="5" t="s">
        <v>26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10</v>
      </c>
      <c r="Q1347" s="5">
        <v>0</v>
      </c>
      <c r="R1347" s="5">
        <v>0</v>
      </c>
      <c r="S1347" s="5" t="s">
        <v>26</v>
      </c>
      <c r="T1347" s="5"/>
    </row>
    <row r="1348" spans="1:20" x14ac:dyDescent="0.25">
      <c r="A1348" s="5">
        <f>1341</f>
      </c>
      <c r="B1348" s="5" t="s">
        <v>1367</v>
      </c>
      <c r="C1348" s="5" t="s">
        <v>26</v>
      </c>
      <c r="D1348" s="5" t="s">
        <v>26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10</v>
      </c>
      <c r="Q1348" s="5">
        <v>0</v>
      </c>
      <c r="R1348" s="5">
        <v>0</v>
      </c>
      <c r="S1348" s="5" t="s">
        <v>26</v>
      </c>
      <c r="T1348" s="5"/>
    </row>
    <row r="1349" spans="1:20" x14ac:dyDescent="0.25">
      <c r="A1349" s="5">
        <f>1342</f>
      </c>
      <c r="B1349" s="5" t="s">
        <v>1368</v>
      </c>
      <c r="C1349" s="5" t="s">
        <v>26</v>
      </c>
      <c r="D1349" s="5" t="s">
        <v>26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10</v>
      </c>
      <c r="Q1349" s="5">
        <v>0</v>
      </c>
      <c r="R1349" s="5">
        <v>0</v>
      </c>
      <c r="S1349" s="5" t="s">
        <v>26</v>
      </c>
      <c r="T1349" s="5"/>
    </row>
    <row r="1350" spans="1:20" x14ac:dyDescent="0.25">
      <c r="A1350" s="5">
        <f>1343</f>
      </c>
      <c r="B1350" s="5" t="s">
        <v>1369</v>
      </c>
      <c r="C1350" s="5" t="s">
        <v>26</v>
      </c>
      <c r="D1350" s="5" t="s">
        <v>26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10</v>
      </c>
      <c r="Q1350" s="5">
        <v>0</v>
      </c>
      <c r="R1350" s="5">
        <v>0</v>
      </c>
      <c r="S1350" s="5" t="s">
        <v>26</v>
      </c>
      <c r="T1350" s="5"/>
    </row>
    <row r="1351" spans="1:20" x14ac:dyDescent="0.25">
      <c r="A1351" s="5">
        <f>1344</f>
      </c>
      <c r="B1351" s="5" t="s">
        <v>1370</v>
      </c>
      <c r="C1351" s="5" t="s">
        <v>26</v>
      </c>
      <c r="D1351" s="5" t="s">
        <v>26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10</v>
      </c>
      <c r="Q1351" s="5">
        <v>0</v>
      </c>
      <c r="R1351" s="5">
        <v>0</v>
      </c>
      <c r="S1351" s="5" t="s">
        <v>26</v>
      </c>
      <c r="T1351" s="5"/>
    </row>
    <row r="1352" spans="1:20" x14ac:dyDescent="0.25">
      <c r="A1352" s="5">
        <f>1345</f>
      </c>
      <c r="B1352" s="5" t="s">
        <v>1371</v>
      </c>
      <c r="C1352" s="5" t="s">
        <v>26</v>
      </c>
      <c r="D1352" s="5" t="s">
        <v>26</v>
      </c>
      <c r="E1352" s="5">
        <v>0</v>
      </c>
      <c r="F1352" s="5">
        <v>0</v>
      </c>
      <c r="G1352" s="5">
        <v>1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10</v>
      </c>
      <c r="Q1352" s="5">
        <v>0</v>
      </c>
      <c r="R1352" s="5">
        <v>0</v>
      </c>
      <c r="S1352" s="5" t="s">
        <v>26</v>
      </c>
      <c r="T1352" s="5"/>
    </row>
    <row r="1353" spans="1:20" x14ac:dyDescent="0.25">
      <c r="A1353" s="5">
        <f>1346</f>
      </c>
      <c r="B1353" s="5" t="s">
        <v>1372</v>
      </c>
      <c r="C1353" s="5" t="s">
        <v>26</v>
      </c>
      <c r="D1353" s="5" t="s">
        <v>26</v>
      </c>
      <c r="E1353" s="5">
        <v>0</v>
      </c>
      <c r="F1353" s="5">
        <v>0</v>
      </c>
      <c r="G1353" s="5">
        <v>1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10</v>
      </c>
      <c r="Q1353" s="5">
        <v>0</v>
      </c>
      <c r="R1353" s="5">
        <v>0</v>
      </c>
      <c r="S1353" s="5" t="s">
        <v>26</v>
      </c>
      <c r="T1353" s="5"/>
    </row>
    <row r="1354" spans="1:20" x14ac:dyDescent="0.25">
      <c r="A1354" s="5">
        <f>1347</f>
      </c>
      <c r="B1354" s="5" t="s">
        <v>1373</v>
      </c>
      <c r="C1354" s="5" t="s">
        <v>26</v>
      </c>
      <c r="D1354" s="5" t="s">
        <v>26</v>
      </c>
      <c r="E1354" s="5">
        <v>0</v>
      </c>
      <c r="F1354" s="5">
        <v>0</v>
      </c>
      <c r="G1354" s="5">
        <v>1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10</v>
      </c>
      <c r="Q1354" s="5">
        <v>16</v>
      </c>
      <c r="R1354" s="5">
        <v>0</v>
      </c>
      <c r="S1354" s="5" t="s">
        <v>29</v>
      </c>
      <c r="T1354" s="5"/>
    </row>
    <row r="1355" spans="1:20" x14ac:dyDescent="0.25">
      <c r="A1355" s="5">
        <f>1348</f>
      </c>
      <c r="B1355" s="5" t="s">
        <v>1374</v>
      </c>
      <c r="C1355" s="5" t="s">
        <v>26</v>
      </c>
      <c r="D1355" s="5" t="s">
        <v>29</v>
      </c>
      <c r="E1355" s="5">
        <v>0</v>
      </c>
      <c r="F1355" s="5">
        <v>0</v>
      </c>
      <c r="G1355" s="5">
        <v>1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10</v>
      </c>
      <c r="Q1355" s="5">
        <v>16</v>
      </c>
      <c r="R1355" s="5">
        <v>0</v>
      </c>
      <c r="S1355" s="5" t="s">
        <v>29</v>
      </c>
      <c r="T1355" s="5"/>
    </row>
    <row r="1356" spans="1:20" x14ac:dyDescent="0.25">
      <c r="A1356" s="5">
        <f>1349</f>
      </c>
      <c r="B1356" s="5" t="s">
        <v>1375</v>
      </c>
      <c r="C1356" s="5" t="s">
        <v>26</v>
      </c>
      <c r="D1356" s="5" t="s">
        <v>29</v>
      </c>
      <c r="E1356" s="5">
        <v>0</v>
      </c>
      <c r="F1356" s="5">
        <v>0</v>
      </c>
      <c r="G1356" s="5">
        <v>1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10</v>
      </c>
      <c r="Q1356" s="5">
        <v>16</v>
      </c>
      <c r="R1356" s="5">
        <v>0</v>
      </c>
      <c r="S1356" s="5" t="s">
        <v>29</v>
      </c>
      <c r="T1356" s="5"/>
    </row>
    <row r="1357" spans="1:20" x14ac:dyDescent="0.25">
      <c r="A1357" s="5">
        <f>1350</f>
      </c>
      <c r="B1357" s="5" t="s">
        <v>1376</v>
      </c>
      <c r="C1357" s="5" t="s">
        <v>26</v>
      </c>
      <c r="D1357" s="5" t="s">
        <v>29</v>
      </c>
      <c r="E1357" s="5">
        <v>0</v>
      </c>
      <c r="F1357" s="5">
        <v>0</v>
      </c>
      <c r="G1357" s="5">
        <v>1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10</v>
      </c>
      <c r="Q1357" s="5">
        <v>16</v>
      </c>
      <c r="R1357" s="5">
        <v>0</v>
      </c>
      <c r="S1357" s="5" t="s">
        <v>29</v>
      </c>
      <c r="T1357" s="5"/>
    </row>
    <row r="1358" spans="1:20" x14ac:dyDescent="0.25">
      <c r="A1358" s="5">
        <f>1351</f>
      </c>
      <c r="B1358" s="5" t="s">
        <v>1377</v>
      </c>
      <c r="C1358" s="5" t="s">
        <v>26</v>
      </c>
      <c r="D1358" s="5" t="s">
        <v>29</v>
      </c>
      <c r="E1358" s="5">
        <v>0</v>
      </c>
      <c r="F1358" s="5">
        <v>0</v>
      </c>
      <c r="G1358" s="5">
        <v>1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10</v>
      </c>
      <c r="Q1358" s="5">
        <v>16</v>
      </c>
      <c r="R1358" s="5">
        <v>0</v>
      </c>
      <c r="S1358" s="5" t="s">
        <v>29</v>
      </c>
      <c r="T1358" s="5"/>
    </row>
    <row r="1359" spans="1:20" x14ac:dyDescent="0.25">
      <c r="A1359" s="5">
        <f>1352</f>
      </c>
      <c r="B1359" s="5" t="s">
        <v>1378</v>
      </c>
      <c r="C1359" s="5" t="s">
        <v>26</v>
      </c>
      <c r="D1359" s="5" t="s">
        <v>29</v>
      </c>
      <c r="E1359" s="5">
        <v>0</v>
      </c>
      <c r="F1359" s="5">
        <v>0</v>
      </c>
      <c r="G1359" s="5">
        <v>1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10</v>
      </c>
      <c r="Q1359" s="5">
        <v>16</v>
      </c>
      <c r="R1359" s="5">
        <v>0</v>
      </c>
      <c r="S1359" s="5" t="s">
        <v>29</v>
      </c>
      <c r="T1359" s="5"/>
    </row>
    <row r="1360" spans="1:20" x14ac:dyDescent="0.25">
      <c r="A1360" s="5">
        <f>1353</f>
      </c>
      <c r="B1360" s="5" t="s">
        <v>1379</v>
      </c>
      <c r="C1360" s="5" t="s">
        <v>26</v>
      </c>
      <c r="D1360" s="5" t="s">
        <v>29</v>
      </c>
      <c r="E1360" s="5">
        <v>0</v>
      </c>
      <c r="F1360" s="5">
        <v>0</v>
      </c>
      <c r="G1360" s="5">
        <v>1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10</v>
      </c>
      <c r="Q1360" s="5">
        <v>16</v>
      </c>
      <c r="R1360" s="5">
        <v>0</v>
      </c>
      <c r="S1360" s="5" t="s">
        <v>29</v>
      </c>
      <c r="T1360" s="5"/>
    </row>
    <row r="1361" spans="1:20" x14ac:dyDescent="0.25">
      <c r="A1361" s="5">
        <f>1354</f>
      </c>
      <c r="B1361" s="5" t="s">
        <v>1380</v>
      </c>
      <c r="C1361" s="5" t="s">
        <v>26</v>
      </c>
      <c r="D1361" s="5" t="s">
        <v>29</v>
      </c>
      <c r="E1361" s="5">
        <v>0</v>
      </c>
      <c r="F1361" s="5">
        <v>0</v>
      </c>
      <c r="G1361" s="5">
        <v>1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10</v>
      </c>
      <c r="Q1361" s="5">
        <v>16</v>
      </c>
      <c r="R1361" s="5">
        <v>0</v>
      </c>
      <c r="S1361" s="5" t="s">
        <v>29</v>
      </c>
      <c r="T1361" s="5"/>
    </row>
    <row r="1362" spans="1:20" x14ac:dyDescent="0.25">
      <c r="A1362" s="5">
        <f>1355</f>
      </c>
      <c r="B1362" s="5" t="s">
        <v>1381</v>
      </c>
      <c r="C1362" s="5" t="s">
        <v>29</v>
      </c>
      <c r="D1362" s="5" t="s">
        <v>26</v>
      </c>
      <c r="E1362" s="5">
        <v>0</v>
      </c>
      <c r="F1362" s="5">
        <v>0</v>
      </c>
      <c r="G1362" s="5">
        <v>1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10</v>
      </c>
      <c r="Q1362" s="5">
        <v>16</v>
      </c>
      <c r="R1362" s="5">
        <v>0</v>
      </c>
      <c r="S1362" s="5" t="s">
        <v>29</v>
      </c>
      <c r="T1362" s="5"/>
    </row>
    <row r="1363" spans="1:20" x14ac:dyDescent="0.25">
      <c r="A1363" s="5">
        <f>1356</f>
      </c>
      <c r="B1363" s="5" t="s">
        <v>1382</v>
      </c>
      <c r="C1363" s="5" t="s">
        <v>29</v>
      </c>
      <c r="D1363" s="5" t="s">
        <v>26</v>
      </c>
      <c r="E1363" s="5">
        <v>0</v>
      </c>
      <c r="F1363" s="5">
        <v>0</v>
      </c>
      <c r="G1363" s="5">
        <v>1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10</v>
      </c>
      <c r="Q1363" s="5">
        <v>16</v>
      </c>
      <c r="R1363" s="5">
        <v>0</v>
      </c>
      <c r="S1363" s="5" t="s">
        <v>29</v>
      </c>
      <c r="T1363" s="5"/>
    </row>
    <row r="1364" spans="1:20" x14ac:dyDescent="0.25">
      <c r="A1364" s="5">
        <f>1357</f>
      </c>
      <c r="B1364" s="5" t="s">
        <v>1383</v>
      </c>
      <c r="C1364" s="5" t="s">
        <v>29</v>
      </c>
      <c r="D1364" s="5" t="s">
        <v>26</v>
      </c>
      <c r="E1364" s="5">
        <v>0</v>
      </c>
      <c r="F1364" s="5">
        <v>0</v>
      </c>
      <c r="G1364" s="5">
        <v>1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10</v>
      </c>
      <c r="Q1364" s="5">
        <v>16</v>
      </c>
      <c r="R1364" s="5">
        <v>0</v>
      </c>
      <c r="S1364" s="5" t="s">
        <v>29</v>
      </c>
      <c r="T1364" s="5"/>
    </row>
    <row r="1365" spans="1:20" x14ac:dyDescent="0.25">
      <c r="A1365" s="5">
        <f>1358</f>
      </c>
      <c r="B1365" s="5" t="s">
        <v>1384</v>
      </c>
      <c r="C1365" s="5" t="s">
        <v>29</v>
      </c>
      <c r="D1365" s="5" t="s">
        <v>26</v>
      </c>
      <c r="E1365" s="5">
        <v>0</v>
      </c>
      <c r="F1365" s="5">
        <v>0</v>
      </c>
      <c r="G1365" s="5">
        <v>1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10</v>
      </c>
      <c r="Q1365" s="5">
        <v>16</v>
      </c>
      <c r="R1365" s="5">
        <v>0</v>
      </c>
      <c r="S1365" s="5" t="s">
        <v>29</v>
      </c>
      <c r="T1365" s="5"/>
    </row>
    <row r="1366" spans="1:20" x14ac:dyDescent="0.25">
      <c r="A1366" s="5">
        <f>1359</f>
      </c>
      <c r="B1366" s="5" t="s">
        <v>1385</v>
      </c>
      <c r="C1366" s="5" t="s">
        <v>29</v>
      </c>
      <c r="D1366" s="5" t="s">
        <v>26</v>
      </c>
      <c r="E1366" s="5">
        <v>0</v>
      </c>
      <c r="F1366" s="5">
        <v>0</v>
      </c>
      <c r="G1366" s="5">
        <v>1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10</v>
      </c>
      <c r="Q1366" s="5">
        <v>16</v>
      </c>
      <c r="R1366" s="5">
        <v>0</v>
      </c>
      <c r="S1366" s="5" t="s">
        <v>29</v>
      </c>
      <c r="T1366" s="5"/>
    </row>
    <row r="1367" spans="1:20" x14ac:dyDescent="0.25">
      <c r="A1367" s="5">
        <f>1360</f>
      </c>
      <c r="B1367" s="5" t="s">
        <v>1386</v>
      </c>
      <c r="C1367" s="5" t="s">
        <v>29</v>
      </c>
      <c r="D1367" s="5" t="s">
        <v>26</v>
      </c>
      <c r="E1367" s="5">
        <v>0</v>
      </c>
      <c r="F1367" s="5">
        <v>0</v>
      </c>
      <c r="G1367" s="5">
        <v>1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10</v>
      </c>
      <c r="Q1367" s="5">
        <v>16</v>
      </c>
      <c r="R1367" s="5">
        <v>0</v>
      </c>
      <c r="S1367" s="5" t="s">
        <v>29</v>
      </c>
      <c r="T1367" s="5"/>
    </row>
    <row r="1368" spans="1:20" x14ac:dyDescent="0.25">
      <c r="A1368" s="5">
        <f>1361</f>
      </c>
      <c r="B1368" s="5" t="s">
        <v>1387</v>
      </c>
      <c r="C1368" s="5" t="s">
        <v>29</v>
      </c>
      <c r="D1368" s="5" t="s">
        <v>26</v>
      </c>
      <c r="E1368" s="5">
        <v>0</v>
      </c>
      <c r="F1368" s="5">
        <v>0</v>
      </c>
      <c r="G1368" s="5">
        <v>1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10</v>
      </c>
      <c r="Q1368" s="5">
        <v>16</v>
      </c>
      <c r="R1368" s="5">
        <v>0</v>
      </c>
      <c r="S1368" s="5" t="s">
        <v>29</v>
      </c>
      <c r="T1368" s="5"/>
    </row>
    <row r="1369" spans="1:20" x14ac:dyDescent="0.25">
      <c r="A1369" s="5">
        <f>1362</f>
      </c>
      <c r="B1369" s="5" t="s">
        <v>1388</v>
      </c>
      <c r="C1369" s="5" t="s">
        <v>29</v>
      </c>
      <c r="D1369" s="5" t="s">
        <v>26</v>
      </c>
      <c r="E1369" s="5">
        <v>0</v>
      </c>
      <c r="F1369" s="5">
        <v>0</v>
      </c>
      <c r="G1369" s="5">
        <v>1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10</v>
      </c>
      <c r="Q1369" s="5">
        <v>16</v>
      </c>
      <c r="R1369" s="5">
        <v>0</v>
      </c>
      <c r="S1369" s="5" t="s">
        <v>29</v>
      </c>
      <c r="T1369" s="5"/>
    </row>
    <row r="1370" spans="1:20" x14ac:dyDescent="0.25">
      <c r="A1370" s="5">
        <f>1363</f>
      </c>
      <c r="B1370" s="5" t="s">
        <v>1389</v>
      </c>
      <c r="C1370" s="5" t="s">
        <v>29</v>
      </c>
      <c r="D1370" s="5" t="s">
        <v>26</v>
      </c>
      <c r="E1370" s="5">
        <v>0</v>
      </c>
      <c r="F1370" s="5">
        <v>0</v>
      </c>
      <c r="G1370" s="5">
        <v>1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10</v>
      </c>
      <c r="Q1370" s="5">
        <v>16</v>
      </c>
      <c r="R1370" s="5">
        <v>0</v>
      </c>
      <c r="S1370" s="5" t="s">
        <v>29</v>
      </c>
      <c r="T1370" s="5"/>
    </row>
    <row r="1371" spans="1:20" x14ac:dyDescent="0.25">
      <c r="A1371" s="5">
        <f>1364</f>
      </c>
      <c r="B1371" s="5" t="s">
        <v>1390</v>
      </c>
      <c r="C1371" s="5" t="s">
        <v>29</v>
      </c>
      <c r="D1371" s="5" t="s">
        <v>26</v>
      </c>
      <c r="E1371" s="5">
        <v>0</v>
      </c>
      <c r="F1371" s="5">
        <v>0</v>
      </c>
      <c r="G1371" s="5">
        <v>1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10</v>
      </c>
      <c r="Q1371" s="5">
        <v>16</v>
      </c>
      <c r="R1371" s="5">
        <v>0</v>
      </c>
      <c r="S1371" s="5" t="s">
        <v>29</v>
      </c>
      <c r="T1371" s="5"/>
    </row>
    <row r="1372" spans="1:20" x14ac:dyDescent="0.25">
      <c r="A1372" s="5">
        <f>1365</f>
      </c>
      <c r="B1372" s="5" t="s">
        <v>1391</v>
      </c>
      <c r="C1372" s="5" t="s">
        <v>29</v>
      </c>
      <c r="D1372" s="5" t="s">
        <v>26</v>
      </c>
      <c r="E1372" s="5">
        <v>0</v>
      </c>
      <c r="F1372" s="5">
        <v>0</v>
      </c>
      <c r="G1372" s="5">
        <v>1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10</v>
      </c>
      <c r="Q1372" s="5">
        <v>16</v>
      </c>
      <c r="R1372" s="5">
        <v>0</v>
      </c>
      <c r="S1372" s="5" t="s">
        <v>29</v>
      </c>
      <c r="T1372" s="5"/>
    </row>
    <row r="1373" spans="1:20" x14ac:dyDescent="0.25">
      <c r="A1373" s="5">
        <f>1366</f>
      </c>
      <c r="B1373" s="5" t="s">
        <v>1392</v>
      </c>
      <c r="C1373" s="5" t="s">
        <v>29</v>
      </c>
      <c r="D1373" s="5" t="s">
        <v>26</v>
      </c>
      <c r="E1373" s="5">
        <v>0</v>
      </c>
      <c r="F1373" s="5">
        <v>0</v>
      </c>
      <c r="G1373" s="5">
        <v>1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10</v>
      </c>
      <c r="Q1373" s="5">
        <v>16</v>
      </c>
      <c r="R1373" s="5">
        <v>0</v>
      </c>
      <c r="S1373" s="5" t="s">
        <v>29</v>
      </c>
      <c r="T1373" s="5"/>
    </row>
    <row r="1374" spans="1:20" x14ac:dyDescent="0.25">
      <c r="A1374" s="5">
        <f>1367</f>
      </c>
      <c r="B1374" s="5" t="s">
        <v>1393</v>
      </c>
      <c r="C1374" s="5" t="s">
        <v>29</v>
      </c>
      <c r="D1374" s="5" t="s">
        <v>26</v>
      </c>
      <c r="E1374" s="5">
        <v>0</v>
      </c>
      <c r="F1374" s="5">
        <v>0</v>
      </c>
      <c r="G1374" s="5">
        <v>1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10</v>
      </c>
      <c r="Q1374" s="5">
        <v>16</v>
      </c>
      <c r="R1374" s="5">
        <v>0</v>
      </c>
      <c r="S1374" s="5" t="s">
        <v>29</v>
      </c>
      <c r="T1374" s="5"/>
    </row>
    <row r="1375" spans="1:20" x14ac:dyDescent="0.25">
      <c r="A1375" s="5">
        <f>1368</f>
      </c>
      <c r="B1375" s="5" t="s">
        <v>1394</v>
      </c>
      <c r="C1375" s="5" t="s">
        <v>29</v>
      </c>
      <c r="D1375" s="5" t="s">
        <v>26</v>
      </c>
      <c r="E1375" s="5">
        <v>0</v>
      </c>
      <c r="F1375" s="5">
        <v>0</v>
      </c>
      <c r="G1375" s="5">
        <v>1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10</v>
      </c>
      <c r="Q1375" s="5">
        <v>16</v>
      </c>
      <c r="R1375" s="5">
        <v>0</v>
      </c>
      <c r="S1375" s="5" t="s">
        <v>29</v>
      </c>
      <c r="T1375" s="5"/>
    </row>
    <row r="1376" spans="1:20" x14ac:dyDescent="0.25">
      <c r="A1376" s="5">
        <f>1369</f>
      </c>
      <c r="B1376" s="5" t="s">
        <v>1395</v>
      </c>
      <c r="C1376" s="5" t="s">
        <v>29</v>
      </c>
      <c r="D1376" s="5" t="s">
        <v>26</v>
      </c>
      <c r="E1376" s="5">
        <v>0</v>
      </c>
      <c r="F1376" s="5">
        <v>0</v>
      </c>
      <c r="G1376" s="5">
        <v>1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10</v>
      </c>
      <c r="Q1376" s="5">
        <v>16</v>
      </c>
      <c r="R1376" s="5">
        <v>0</v>
      </c>
      <c r="S1376" s="5" t="s">
        <v>29</v>
      </c>
      <c r="T1376" s="5"/>
    </row>
    <row r="1377" spans="1:20" x14ac:dyDescent="0.25">
      <c r="A1377" s="5">
        <f>1370</f>
      </c>
      <c r="B1377" s="5" t="s">
        <v>1396</v>
      </c>
      <c r="C1377" s="5" t="s">
        <v>29</v>
      </c>
      <c r="D1377" s="5" t="s">
        <v>26</v>
      </c>
      <c r="E1377" s="5">
        <v>0</v>
      </c>
      <c r="F1377" s="5">
        <v>0</v>
      </c>
      <c r="G1377" s="5">
        <v>1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10</v>
      </c>
      <c r="Q1377" s="5">
        <v>16</v>
      </c>
      <c r="R1377" s="5">
        <v>0</v>
      </c>
      <c r="S1377" s="5" t="s">
        <v>29</v>
      </c>
      <c r="T1377" s="5"/>
    </row>
    <row r="1378" spans="1:20" x14ac:dyDescent="0.25">
      <c r="A1378" s="5">
        <f>1371</f>
      </c>
      <c r="B1378" s="5" t="s">
        <v>1397</v>
      </c>
      <c r="C1378" s="5" t="s">
        <v>29</v>
      </c>
      <c r="D1378" s="5" t="s">
        <v>26</v>
      </c>
      <c r="E1378" s="5">
        <v>0</v>
      </c>
      <c r="F1378" s="5">
        <v>0</v>
      </c>
      <c r="G1378" s="5">
        <v>1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10</v>
      </c>
      <c r="Q1378" s="5">
        <v>16</v>
      </c>
      <c r="R1378" s="5">
        <v>0</v>
      </c>
      <c r="S1378" s="5" t="s">
        <v>29</v>
      </c>
      <c r="T1378" s="5"/>
    </row>
    <row r="1379" spans="1:20" x14ac:dyDescent="0.25">
      <c r="A1379" s="5">
        <f>1372</f>
      </c>
      <c r="B1379" s="5" t="s">
        <v>1398</v>
      </c>
      <c r="C1379" s="5" t="s">
        <v>29</v>
      </c>
      <c r="D1379" s="5" t="s">
        <v>26</v>
      </c>
      <c r="E1379" s="5">
        <v>0</v>
      </c>
      <c r="F1379" s="5">
        <v>0</v>
      </c>
      <c r="G1379" s="5">
        <v>1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10</v>
      </c>
      <c r="Q1379" s="5">
        <v>16</v>
      </c>
      <c r="R1379" s="5">
        <v>0</v>
      </c>
      <c r="S1379" s="5" t="s">
        <v>29</v>
      </c>
      <c r="T1379" s="5"/>
    </row>
    <row r="1380" spans="1:20" x14ac:dyDescent="0.25">
      <c r="A1380" s="5">
        <f>1373</f>
      </c>
      <c r="B1380" s="5" t="s">
        <v>1399</v>
      </c>
      <c r="C1380" s="5" t="s">
        <v>29</v>
      </c>
      <c r="D1380" s="5" t="s">
        <v>26</v>
      </c>
      <c r="E1380" s="5">
        <v>0</v>
      </c>
      <c r="F1380" s="5">
        <v>0</v>
      </c>
      <c r="G1380" s="5">
        <v>1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10</v>
      </c>
      <c r="Q1380" s="5">
        <v>16</v>
      </c>
      <c r="R1380" s="5">
        <v>0</v>
      </c>
      <c r="S1380" s="5" t="s">
        <v>29</v>
      </c>
      <c r="T1380" s="5"/>
    </row>
    <row r="1381" spans="1:20" x14ac:dyDescent="0.25">
      <c r="A1381" s="5">
        <f>1374</f>
      </c>
      <c r="B1381" s="5" t="s">
        <v>1400</v>
      </c>
      <c r="C1381" s="5" t="s">
        <v>29</v>
      </c>
      <c r="D1381" s="5" t="s">
        <v>26</v>
      </c>
      <c r="E1381" s="5">
        <v>0</v>
      </c>
      <c r="F1381" s="5">
        <v>0</v>
      </c>
      <c r="G1381" s="5">
        <v>1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10</v>
      </c>
      <c r="Q1381" s="5">
        <v>16</v>
      </c>
      <c r="R1381" s="5">
        <v>0</v>
      </c>
      <c r="S1381" s="5" t="s">
        <v>29</v>
      </c>
      <c r="T1381" s="5"/>
    </row>
    <row r="1382" spans="1:20" x14ac:dyDescent="0.25">
      <c r="A1382" s="5">
        <f>1375</f>
      </c>
      <c r="B1382" s="5" t="s">
        <v>1401</v>
      </c>
      <c r="C1382" s="5" t="s">
        <v>29</v>
      </c>
      <c r="D1382" s="5" t="s">
        <v>26</v>
      </c>
      <c r="E1382" s="5">
        <v>0</v>
      </c>
      <c r="F1382" s="5">
        <v>0</v>
      </c>
      <c r="G1382" s="5">
        <v>1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10</v>
      </c>
      <c r="Q1382" s="5">
        <v>16</v>
      </c>
      <c r="R1382" s="5">
        <v>0</v>
      </c>
      <c r="S1382" s="5" t="s">
        <v>29</v>
      </c>
      <c r="T1382" s="5"/>
    </row>
    <row r="1383" spans="1:20" x14ac:dyDescent="0.25">
      <c r="A1383" s="5">
        <f>1376</f>
      </c>
      <c r="B1383" s="5" t="s">
        <v>1402</v>
      </c>
      <c r="C1383" s="5" t="s">
        <v>29</v>
      </c>
      <c r="D1383" s="5" t="s">
        <v>26</v>
      </c>
      <c r="E1383" s="5">
        <v>0</v>
      </c>
      <c r="F1383" s="5">
        <v>0</v>
      </c>
      <c r="G1383" s="5">
        <v>1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10</v>
      </c>
      <c r="Q1383" s="5">
        <v>16</v>
      </c>
      <c r="R1383" s="5">
        <v>0</v>
      </c>
      <c r="S1383" s="5" t="s">
        <v>29</v>
      </c>
      <c r="T1383" s="5"/>
    </row>
    <row r="1384" spans="1:20" x14ac:dyDescent="0.25">
      <c r="A1384" s="5">
        <f>1377</f>
      </c>
      <c r="B1384" s="5" t="s">
        <v>1403</v>
      </c>
      <c r="C1384" s="5" t="s">
        <v>29</v>
      </c>
      <c r="D1384" s="5" t="s">
        <v>26</v>
      </c>
      <c r="E1384" s="5">
        <v>0</v>
      </c>
      <c r="F1384" s="5">
        <v>0</v>
      </c>
      <c r="G1384" s="5">
        <v>1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10</v>
      </c>
      <c r="Q1384" s="5">
        <v>16</v>
      </c>
      <c r="R1384" s="5">
        <v>0</v>
      </c>
      <c r="S1384" s="5" t="s">
        <v>29</v>
      </c>
      <c r="T1384" s="5"/>
    </row>
    <row r="1385" spans="1:20" x14ac:dyDescent="0.25">
      <c r="A1385" s="5">
        <f>1378</f>
      </c>
      <c r="B1385" s="5" t="s">
        <v>1404</v>
      </c>
      <c r="C1385" s="5" t="s">
        <v>29</v>
      </c>
      <c r="D1385" s="5" t="s">
        <v>26</v>
      </c>
      <c r="E1385" s="5">
        <v>0</v>
      </c>
      <c r="F1385" s="5">
        <v>0</v>
      </c>
      <c r="G1385" s="5">
        <v>1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10</v>
      </c>
      <c r="Q1385" s="5">
        <v>16</v>
      </c>
      <c r="R1385" s="5">
        <v>0</v>
      </c>
      <c r="S1385" s="5" t="s">
        <v>29</v>
      </c>
      <c r="T1385" s="5"/>
    </row>
    <row r="1386" spans="1:20" x14ac:dyDescent="0.25">
      <c r="A1386" s="5">
        <f>1379</f>
      </c>
      <c r="B1386" s="5" t="s">
        <v>1405</v>
      </c>
      <c r="C1386" s="5" t="s">
        <v>29</v>
      </c>
      <c r="D1386" s="5" t="s">
        <v>26</v>
      </c>
      <c r="E1386" s="5">
        <v>0</v>
      </c>
      <c r="F1386" s="5">
        <v>0</v>
      </c>
      <c r="G1386" s="5">
        <v>1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10</v>
      </c>
      <c r="Q1386" s="5">
        <v>16</v>
      </c>
      <c r="R1386" s="5">
        <v>0</v>
      </c>
      <c r="S1386" s="5" t="s">
        <v>29</v>
      </c>
      <c r="T1386" s="5"/>
    </row>
    <row r="1387" spans="1:20" x14ac:dyDescent="0.25">
      <c r="A1387" s="5">
        <f>1380</f>
      </c>
      <c r="B1387" s="5" t="s">
        <v>1406</v>
      </c>
      <c r="C1387" s="5" t="s">
        <v>29</v>
      </c>
      <c r="D1387" s="5" t="s">
        <v>26</v>
      </c>
      <c r="E1387" s="5">
        <v>0</v>
      </c>
      <c r="F1387" s="5">
        <v>0</v>
      </c>
      <c r="G1387" s="5">
        <v>1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10</v>
      </c>
      <c r="Q1387" s="5">
        <v>16</v>
      </c>
      <c r="R1387" s="5">
        <v>0</v>
      </c>
      <c r="S1387" s="5" t="s">
        <v>29</v>
      </c>
      <c r="T1387" s="5"/>
    </row>
    <row r="1388" spans="1:20" x14ac:dyDescent="0.25">
      <c r="A1388" s="5">
        <f>1381</f>
      </c>
      <c r="B1388" s="5" t="s">
        <v>1407</v>
      </c>
      <c r="C1388" s="5" t="s">
        <v>29</v>
      </c>
      <c r="D1388" s="5" t="s">
        <v>26</v>
      </c>
      <c r="E1388" s="5">
        <v>0</v>
      </c>
      <c r="F1388" s="5">
        <v>0</v>
      </c>
      <c r="G1388" s="5">
        <v>1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10</v>
      </c>
      <c r="Q1388" s="5">
        <v>16</v>
      </c>
      <c r="R1388" s="5">
        <v>0</v>
      </c>
      <c r="S1388" s="5" t="s">
        <v>29</v>
      </c>
      <c r="T1388" s="5"/>
    </row>
    <row r="1389" spans="1:20" x14ac:dyDescent="0.25">
      <c r="A1389" s="5">
        <f>1382</f>
      </c>
      <c r="B1389" s="5" t="s">
        <v>1408</v>
      </c>
      <c r="C1389" s="5" t="s">
        <v>29</v>
      </c>
      <c r="D1389" s="5" t="s">
        <v>26</v>
      </c>
      <c r="E1389" s="5">
        <v>0</v>
      </c>
      <c r="F1389" s="5">
        <v>0</v>
      </c>
      <c r="G1389" s="5">
        <v>1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10</v>
      </c>
      <c r="Q1389" s="5">
        <v>16</v>
      </c>
      <c r="R1389" s="5">
        <v>0</v>
      </c>
      <c r="S1389" s="5" t="s">
        <v>29</v>
      </c>
      <c r="T1389" s="5"/>
    </row>
    <row r="1390" spans="1:20" x14ac:dyDescent="0.25">
      <c r="A1390" s="5">
        <f>1383</f>
      </c>
      <c r="B1390" s="5" t="s">
        <v>1409</v>
      </c>
      <c r="C1390" s="5" t="s">
        <v>29</v>
      </c>
      <c r="D1390" s="5" t="s">
        <v>26</v>
      </c>
      <c r="E1390" s="5">
        <v>0</v>
      </c>
      <c r="F1390" s="5">
        <v>0</v>
      </c>
      <c r="G1390" s="5">
        <v>1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10</v>
      </c>
      <c r="Q1390" s="5">
        <v>16</v>
      </c>
      <c r="R1390" s="5">
        <v>0</v>
      </c>
      <c r="S1390" s="5" t="s">
        <v>29</v>
      </c>
      <c r="T1390" s="5"/>
    </row>
    <row r="1391" spans="1:20" x14ac:dyDescent="0.25">
      <c r="A1391" s="5">
        <f>1384</f>
      </c>
      <c r="B1391" s="5" t="s">
        <v>1410</v>
      </c>
      <c r="C1391" s="5" t="s">
        <v>29</v>
      </c>
      <c r="D1391" s="5" t="s">
        <v>26</v>
      </c>
      <c r="E1391" s="5">
        <v>0</v>
      </c>
      <c r="F1391" s="5">
        <v>0</v>
      </c>
      <c r="G1391" s="5">
        <v>1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10</v>
      </c>
      <c r="Q1391" s="5">
        <v>16</v>
      </c>
      <c r="R1391" s="5">
        <v>0</v>
      </c>
      <c r="S1391" s="5" t="s">
        <v>29</v>
      </c>
      <c r="T1391" s="5"/>
    </row>
    <row r="1392" spans="1:20" x14ac:dyDescent="0.25">
      <c r="A1392" s="5">
        <f>1385</f>
      </c>
      <c r="B1392" s="5" t="s">
        <v>1411</v>
      </c>
      <c r="C1392" s="5" t="s">
        <v>29</v>
      </c>
      <c r="D1392" s="5" t="s">
        <v>26</v>
      </c>
      <c r="E1392" s="5">
        <v>0</v>
      </c>
      <c r="F1392" s="5">
        <v>0</v>
      </c>
      <c r="G1392" s="5">
        <v>1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10</v>
      </c>
      <c r="Q1392" s="5">
        <v>16</v>
      </c>
      <c r="R1392" s="5">
        <v>0</v>
      </c>
      <c r="S1392" s="5" t="s">
        <v>29</v>
      </c>
      <c r="T1392" s="5"/>
    </row>
    <row r="1393" spans="1:20" x14ac:dyDescent="0.25">
      <c r="A1393" s="5">
        <f>1386</f>
      </c>
      <c r="B1393" s="5" t="s">
        <v>1412</v>
      </c>
      <c r="C1393" s="5" t="s">
        <v>29</v>
      </c>
      <c r="D1393" s="5" t="s">
        <v>26</v>
      </c>
      <c r="E1393" s="5">
        <v>0</v>
      </c>
      <c r="F1393" s="5">
        <v>0</v>
      </c>
      <c r="G1393" s="5">
        <v>1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10</v>
      </c>
      <c r="Q1393" s="5">
        <v>16</v>
      </c>
      <c r="R1393" s="5">
        <v>0</v>
      </c>
      <c r="S1393" s="5" t="s">
        <v>29</v>
      </c>
      <c r="T1393" s="5"/>
    </row>
    <row r="1394" spans="1:20" x14ac:dyDescent="0.25">
      <c r="A1394" s="5">
        <f>1387</f>
      </c>
      <c r="B1394" s="5" t="s">
        <v>1413</v>
      </c>
      <c r="C1394" s="5" t="s">
        <v>29</v>
      </c>
      <c r="D1394" s="5" t="s">
        <v>26</v>
      </c>
      <c r="E1394" s="5">
        <v>0</v>
      </c>
      <c r="F1394" s="5">
        <v>0</v>
      </c>
      <c r="G1394" s="5">
        <v>1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10</v>
      </c>
      <c r="Q1394" s="5">
        <v>16</v>
      </c>
      <c r="R1394" s="5">
        <v>0</v>
      </c>
      <c r="S1394" s="5" t="s">
        <v>29</v>
      </c>
      <c r="T1394" s="5"/>
    </row>
    <row r="1395" spans="1:20" x14ac:dyDescent="0.25">
      <c r="A1395" s="5">
        <f>1388</f>
      </c>
      <c r="B1395" s="5" t="s">
        <v>1414</v>
      </c>
      <c r="C1395" s="5" t="s">
        <v>29</v>
      </c>
      <c r="D1395" s="5" t="s">
        <v>26</v>
      </c>
      <c r="E1395" s="5">
        <v>0</v>
      </c>
      <c r="F1395" s="5">
        <v>0</v>
      </c>
      <c r="G1395" s="5">
        <v>1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10</v>
      </c>
      <c r="Q1395" s="5">
        <v>16</v>
      </c>
      <c r="R1395" s="5">
        <v>0</v>
      </c>
      <c r="S1395" s="5" t="s">
        <v>29</v>
      </c>
      <c r="T1395" s="5"/>
    </row>
    <row r="1396" spans="1:20" x14ac:dyDescent="0.25">
      <c r="A1396" s="5">
        <f>1389</f>
      </c>
      <c r="B1396" s="5" t="s">
        <v>1415</v>
      </c>
      <c r="C1396" s="5" t="s">
        <v>29</v>
      </c>
      <c r="D1396" s="5" t="s">
        <v>26</v>
      </c>
      <c r="E1396" s="5">
        <v>0</v>
      </c>
      <c r="F1396" s="5">
        <v>0</v>
      </c>
      <c r="G1396" s="5">
        <v>1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10</v>
      </c>
      <c r="Q1396" s="5">
        <v>16</v>
      </c>
      <c r="R1396" s="5">
        <v>0</v>
      </c>
      <c r="S1396" s="5" t="s">
        <v>29</v>
      </c>
      <c r="T1396" s="5"/>
    </row>
    <row r="1397" spans="1:20" x14ac:dyDescent="0.25">
      <c r="A1397" s="5">
        <f>1390</f>
      </c>
      <c r="B1397" s="5" t="s">
        <v>1416</v>
      </c>
      <c r="C1397" s="5" t="s">
        <v>29</v>
      </c>
      <c r="D1397" s="5" t="s">
        <v>26</v>
      </c>
      <c r="E1397" s="5">
        <v>0</v>
      </c>
      <c r="F1397" s="5">
        <v>0</v>
      </c>
      <c r="G1397" s="5">
        <v>1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10</v>
      </c>
      <c r="Q1397" s="5">
        <v>16</v>
      </c>
      <c r="R1397" s="5">
        <v>0</v>
      </c>
      <c r="S1397" s="5" t="s">
        <v>29</v>
      </c>
      <c r="T1397" s="5"/>
    </row>
    <row r="1398" spans="1:20" x14ac:dyDescent="0.25">
      <c r="A1398" s="5">
        <f>1391</f>
      </c>
      <c r="B1398" s="5" t="s">
        <v>1417</v>
      </c>
      <c r="C1398" s="5" t="s">
        <v>29</v>
      </c>
      <c r="D1398" s="5" t="s">
        <v>26</v>
      </c>
      <c r="E1398" s="5">
        <v>0</v>
      </c>
      <c r="F1398" s="5">
        <v>0</v>
      </c>
      <c r="G1398" s="5">
        <v>1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10</v>
      </c>
      <c r="Q1398" s="5">
        <v>16</v>
      </c>
      <c r="R1398" s="5">
        <v>0</v>
      </c>
      <c r="S1398" s="5" t="s">
        <v>29</v>
      </c>
      <c r="T1398" s="5"/>
    </row>
    <row r="1399" spans="1:20" x14ac:dyDescent="0.25">
      <c r="A1399" s="5">
        <f>1392</f>
      </c>
      <c r="B1399" s="5" t="s">
        <v>1418</v>
      </c>
      <c r="C1399" s="5" t="s">
        <v>29</v>
      </c>
      <c r="D1399" s="5" t="s">
        <v>26</v>
      </c>
      <c r="E1399" s="5">
        <v>0</v>
      </c>
      <c r="F1399" s="5">
        <v>0</v>
      </c>
      <c r="G1399" s="5">
        <v>1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10</v>
      </c>
      <c r="Q1399" s="5">
        <v>16</v>
      </c>
      <c r="R1399" s="5">
        <v>0</v>
      </c>
      <c r="S1399" s="5" t="s">
        <v>29</v>
      </c>
      <c r="T1399" s="5"/>
    </row>
    <row r="1400" spans="1:20" x14ac:dyDescent="0.25">
      <c r="A1400" s="5">
        <f>1393</f>
      </c>
      <c r="B1400" s="5" t="s">
        <v>1419</v>
      </c>
      <c r="C1400" s="5" t="s">
        <v>29</v>
      </c>
      <c r="D1400" s="5" t="s">
        <v>26</v>
      </c>
      <c r="E1400" s="5">
        <v>0</v>
      </c>
      <c r="F1400" s="5">
        <v>0</v>
      </c>
      <c r="G1400" s="5">
        <v>1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10</v>
      </c>
      <c r="Q1400" s="5">
        <v>16</v>
      </c>
      <c r="R1400" s="5">
        <v>0</v>
      </c>
      <c r="S1400" s="5" t="s">
        <v>29</v>
      </c>
      <c r="T1400" s="5"/>
    </row>
    <row r="1401" spans="1:20" x14ac:dyDescent="0.25">
      <c r="A1401" s="5">
        <f>1394</f>
      </c>
      <c r="B1401" s="5" t="s">
        <v>1420</v>
      </c>
      <c r="C1401" s="5" t="s">
        <v>29</v>
      </c>
      <c r="D1401" s="5" t="s">
        <v>26</v>
      </c>
      <c r="E1401" s="5">
        <v>0</v>
      </c>
      <c r="F1401" s="5">
        <v>0</v>
      </c>
      <c r="G1401" s="5">
        <v>1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10</v>
      </c>
      <c r="Q1401" s="5">
        <v>16</v>
      </c>
      <c r="R1401" s="5">
        <v>0</v>
      </c>
      <c r="S1401" s="5" t="s">
        <v>29</v>
      </c>
      <c r="T1401" s="5"/>
    </row>
    <row r="1402" spans="1:20" x14ac:dyDescent="0.25">
      <c r="A1402" s="5">
        <f>1395</f>
      </c>
      <c r="B1402" s="5" t="s">
        <v>1421</v>
      </c>
      <c r="C1402" s="5" t="s">
        <v>29</v>
      </c>
      <c r="D1402" s="5" t="s">
        <v>26</v>
      </c>
      <c r="E1402" s="5">
        <v>0</v>
      </c>
      <c r="F1402" s="5">
        <v>0</v>
      </c>
      <c r="G1402" s="5">
        <v>1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10</v>
      </c>
      <c r="Q1402" s="5">
        <v>16</v>
      </c>
      <c r="R1402" s="5">
        <v>0</v>
      </c>
      <c r="S1402" s="5" t="s">
        <v>29</v>
      </c>
      <c r="T1402" s="5"/>
    </row>
    <row r="1403" spans="1:20" x14ac:dyDescent="0.25">
      <c r="A1403" s="5">
        <f>1396</f>
      </c>
      <c r="B1403" s="5" t="s">
        <v>1422</v>
      </c>
      <c r="C1403" s="5" t="s">
        <v>29</v>
      </c>
      <c r="D1403" s="5" t="s">
        <v>26</v>
      </c>
      <c r="E1403" s="5">
        <v>0</v>
      </c>
      <c r="F1403" s="5">
        <v>0</v>
      </c>
      <c r="G1403" s="5">
        <v>1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10</v>
      </c>
      <c r="Q1403" s="5">
        <v>16</v>
      </c>
      <c r="R1403" s="5">
        <v>0</v>
      </c>
      <c r="S1403" s="5" t="s">
        <v>29</v>
      </c>
      <c r="T1403" s="5"/>
    </row>
    <row r="1404" spans="1:20" x14ac:dyDescent="0.25">
      <c r="A1404" s="5">
        <f>1397</f>
      </c>
      <c r="B1404" s="5" t="s">
        <v>1423</v>
      </c>
      <c r="C1404" s="5" t="s">
        <v>29</v>
      </c>
      <c r="D1404" s="5" t="s">
        <v>26</v>
      </c>
      <c r="E1404" s="5">
        <v>0</v>
      </c>
      <c r="F1404" s="5">
        <v>0</v>
      </c>
      <c r="G1404" s="5">
        <v>1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10</v>
      </c>
      <c r="Q1404" s="5">
        <v>16</v>
      </c>
      <c r="R1404" s="5">
        <v>0</v>
      </c>
      <c r="S1404" s="5" t="s">
        <v>29</v>
      </c>
      <c r="T1404" s="5"/>
    </row>
    <row r="1405" spans="1:20" x14ac:dyDescent="0.25">
      <c r="A1405" s="5">
        <f>1398</f>
      </c>
      <c r="B1405" s="5" t="s">
        <v>1424</v>
      </c>
      <c r="C1405" s="5" t="s">
        <v>29</v>
      </c>
      <c r="D1405" s="5" t="s">
        <v>26</v>
      </c>
      <c r="E1405" s="5">
        <v>0</v>
      </c>
      <c r="F1405" s="5">
        <v>0</v>
      </c>
      <c r="G1405" s="5">
        <v>1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10</v>
      </c>
      <c r="Q1405" s="5">
        <v>16</v>
      </c>
      <c r="R1405" s="5">
        <v>0</v>
      </c>
      <c r="S1405" s="5" t="s">
        <v>29</v>
      </c>
      <c r="T1405" s="5"/>
    </row>
    <row r="1406" spans="1:20" x14ac:dyDescent="0.25">
      <c r="A1406" s="5">
        <f>1399</f>
      </c>
      <c r="B1406" s="5" t="s">
        <v>1425</v>
      </c>
      <c r="C1406" s="5" t="s">
        <v>29</v>
      </c>
      <c r="D1406" s="5" t="s">
        <v>26</v>
      </c>
      <c r="E1406" s="5">
        <v>0</v>
      </c>
      <c r="F1406" s="5">
        <v>0</v>
      </c>
      <c r="G1406" s="5">
        <v>1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10</v>
      </c>
      <c r="Q1406" s="5">
        <v>16</v>
      </c>
      <c r="R1406" s="5">
        <v>0</v>
      </c>
      <c r="S1406" s="5" t="s">
        <v>29</v>
      </c>
      <c r="T1406" s="5"/>
    </row>
    <row r="1407" spans="1:20" x14ac:dyDescent="0.25">
      <c r="A1407" s="5">
        <f>1400</f>
      </c>
      <c r="B1407" s="5" t="s">
        <v>1426</v>
      </c>
      <c r="C1407" s="5" t="s">
        <v>29</v>
      </c>
      <c r="D1407" s="5" t="s">
        <v>26</v>
      </c>
      <c r="E1407" s="5">
        <v>0</v>
      </c>
      <c r="F1407" s="5">
        <v>0</v>
      </c>
      <c r="G1407" s="5">
        <v>1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10</v>
      </c>
      <c r="Q1407" s="5">
        <v>16</v>
      </c>
      <c r="R1407" s="5">
        <v>0</v>
      </c>
      <c r="S1407" s="5" t="s">
        <v>29</v>
      </c>
      <c r="T1407" s="5"/>
    </row>
    <row r="1408" spans="1:20" x14ac:dyDescent="0.25">
      <c r="A1408" s="5">
        <f>1401</f>
      </c>
      <c r="B1408" s="5" t="s">
        <v>1427</v>
      </c>
      <c r="C1408" s="5" t="s">
        <v>29</v>
      </c>
      <c r="D1408" s="5" t="s">
        <v>26</v>
      </c>
      <c r="E1408" s="5">
        <v>0</v>
      </c>
      <c r="F1408" s="5">
        <v>0</v>
      </c>
      <c r="G1408" s="5">
        <v>1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10</v>
      </c>
      <c r="Q1408" s="5">
        <v>16</v>
      </c>
      <c r="R1408" s="5">
        <v>0</v>
      </c>
      <c r="S1408" s="5" t="s">
        <v>29</v>
      </c>
      <c r="T1408" s="5"/>
    </row>
    <row r="1409" spans="1:20" x14ac:dyDescent="0.25">
      <c r="A1409" s="5">
        <f>1402</f>
      </c>
      <c r="B1409" s="5" t="s">
        <v>1428</v>
      </c>
      <c r="C1409" s="5" t="s">
        <v>29</v>
      </c>
      <c r="D1409" s="5" t="s">
        <v>26</v>
      </c>
      <c r="E1409" s="5">
        <v>0</v>
      </c>
      <c r="F1409" s="5">
        <v>0</v>
      </c>
      <c r="G1409" s="5">
        <v>1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10</v>
      </c>
      <c r="Q1409" s="5">
        <v>16</v>
      </c>
      <c r="R1409" s="5">
        <v>0</v>
      </c>
      <c r="S1409" s="5" t="s">
        <v>29</v>
      </c>
      <c r="T1409" s="5"/>
    </row>
    <row r="1410" spans="1:20" x14ac:dyDescent="0.25">
      <c r="A1410" s="5">
        <f>1403</f>
      </c>
      <c r="B1410" s="5" t="s">
        <v>1429</v>
      </c>
      <c r="C1410" s="5" t="s">
        <v>29</v>
      </c>
      <c r="D1410" s="5" t="s">
        <v>26</v>
      </c>
      <c r="E1410" s="5">
        <v>0</v>
      </c>
      <c r="F1410" s="5">
        <v>0</v>
      </c>
      <c r="G1410" s="5">
        <v>1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10</v>
      </c>
      <c r="Q1410" s="5">
        <v>16</v>
      </c>
      <c r="R1410" s="5">
        <v>0</v>
      </c>
      <c r="S1410" s="5" t="s">
        <v>29</v>
      </c>
      <c r="T1410" s="5"/>
    </row>
    <row r="1411" spans="1:20" x14ac:dyDescent="0.25">
      <c r="A1411" s="5">
        <f>1404</f>
      </c>
      <c r="B1411" s="5" t="s">
        <v>1430</v>
      </c>
      <c r="C1411" s="5" t="s">
        <v>29</v>
      </c>
      <c r="D1411" s="5" t="s">
        <v>26</v>
      </c>
      <c r="E1411" s="5">
        <v>0</v>
      </c>
      <c r="F1411" s="5">
        <v>0</v>
      </c>
      <c r="G1411" s="5">
        <v>1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10</v>
      </c>
      <c r="Q1411" s="5">
        <v>16</v>
      </c>
      <c r="R1411" s="5">
        <v>0</v>
      </c>
      <c r="S1411" s="5" t="s">
        <v>29</v>
      </c>
      <c r="T1411" s="5"/>
    </row>
    <row r="1412" spans="1:20" x14ac:dyDescent="0.25">
      <c r="A1412" s="5">
        <f>1405</f>
      </c>
      <c r="B1412" s="5" t="s">
        <v>1431</v>
      </c>
      <c r="C1412" s="5" t="s">
        <v>29</v>
      </c>
      <c r="D1412" s="5" t="s">
        <v>26</v>
      </c>
      <c r="E1412" s="5">
        <v>0</v>
      </c>
      <c r="F1412" s="5">
        <v>0</v>
      </c>
      <c r="G1412" s="5">
        <v>1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10</v>
      </c>
      <c r="Q1412" s="5">
        <v>16</v>
      </c>
      <c r="R1412" s="5">
        <v>0</v>
      </c>
      <c r="S1412" s="5" t="s">
        <v>29</v>
      </c>
      <c r="T1412" s="5"/>
    </row>
    <row r="1413" spans="1:20" x14ac:dyDescent="0.25">
      <c r="A1413" s="5">
        <f>1406</f>
      </c>
      <c r="B1413" s="5" t="s">
        <v>1432</v>
      </c>
      <c r="C1413" s="5" t="s">
        <v>29</v>
      </c>
      <c r="D1413" s="5" t="s">
        <v>26</v>
      </c>
      <c r="E1413" s="5">
        <v>0</v>
      </c>
      <c r="F1413" s="5">
        <v>0</v>
      </c>
      <c r="G1413" s="5">
        <v>1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10</v>
      </c>
      <c r="Q1413" s="5">
        <v>16</v>
      </c>
      <c r="R1413" s="5">
        <v>0</v>
      </c>
      <c r="S1413" s="5" t="s">
        <v>29</v>
      </c>
      <c r="T1413" s="5"/>
    </row>
    <row r="1414" spans="1:20" x14ac:dyDescent="0.25">
      <c r="A1414" s="5">
        <f>1407</f>
      </c>
      <c r="B1414" s="5" t="s">
        <v>1433</v>
      </c>
      <c r="C1414" s="5" t="s">
        <v>29</v>
      </c>
      <c r="D1414" s="5" t="s">
        <v>26</v>
      </c>
      <c r="E1414" s="5">
        <v>0</v>
      </c>
      <c r="F1414" s="5">
        <v>0</v>
      </c>
      <c r="G1414" s="5">
        <v>1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10</v>
      </c>
      <c r="Q1414" s="5">
        <v>16</v>
      </c>
      <c r="R1414" s="5">
        <v>0</v>
      </c>
      <c r="S1414" s="5" t="s">
        <v>29</v>
      </c>
      <c r="T1414" s="5"/>
    </row>
    <row r="1415" spans="1:20" x14ac:dyDescent="0.25">
      <c r="A1415" s="5">
        <f>1408</f>
      </c>
      <c r="B1415" s="5" t="s">
        <v>1434</v>
      </c>
      <c r="C1415" s="5" t="s">
        <v>29</v>
      </c>
      <c r="D1415" s="5" t="s">
        <v>26</v>
      </c>
      <c r="E1415" s="5">
        <v>0</v>
      </c>
      <c r="F1415" s="5">
        <v>0</v>
      </c>
      <c r="G1415" s="5">
        <v>1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10</v>
      </c>
      <c r="Q1415" s="5">
        <v>16</v>
      </c>
      <c r="R1415" s="5">
        <v>0</v>
      </c>
      <c r="S1415" s="5" t="s">
        <v>29</v>
      </c>
      <c r="T1415" s="5"/>
    </row>
    <row r="1416" spans="1:20" x14ac:dyDescent="0.25">
      <c r="A1416" s="5">
        <f>1409</f>
      </c>
      <c r="B1416" s="5" t="s">
        <v>1435</v>
      </c>
      <c r="C1416" s="5" t="s">
        <v>29</v>
      </c>
      <c r="D1416" s="5" t="s">
        <v>26</v>
      </c>
      <c r="E1416" s="5">
        <v>0</v>
      </c>
      <c r="F1416" s="5">
        <v>0</v>
      </c>
      <c r="G1416" s="5">
        <v>1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10</v>
      </c>
      <c r="Q1416" s="5">
        <v>16</v>
      </c>
      <c r="R1416" s="5">
        <v>0</v>
      </c>
      <c r="S1416" s="5" t="s">
        <v>29</v>
      </c>
      <c r="T1416" s="5"/>
    </row>
    <row r="1417" spans="1:20" x14ac:dyDescent="0.25">
      <c r="A1417" s="5">
        <f>1410</f>
      </c>
      <c r="B1417" s="5" t="s">
        <v>1436</v>
      </c>
      <c r="C1417" s="5" t="s">
        <v>29</v>
      </c>
      <c r="D1417" s="5" t="s">
        <v>26</v>
      </c>
      <c r="E1417" s="5">
        <v>0</v>
      </c>
      <c r="F1417" s="5">
        <v>0</v>
      </c>
      <c r="G1417" s="5">
        <v>1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10</v>
      </c>
      <c r="Q1417" s="5">
        <v>16</v>
      </c>
      <c r="R1417" s="5">
        <v>0</v>
      </c>
      <c r="S1417" s="5" t="s">
        <v>29</v>
      </c>
      <c r="T1417" s="5"/>
    </row>
    <row r="1418" spans="1:20" x14ac:dyDescent="0.25">
      <c r="A1418" s="5">
        <f>1411</f>
      </c>
      <c r="B1418" s="5" t="s">
        <v>1437</v>
      </c>
      <c r="C1418" s="5" t="s">
        <v>29</v>
      </c>
      <c r="D1418" s="5" t="s">
        <v>26</v>
      </c>
      <c r="E1418" s="5">
        <v>0</v>
      </c>
      <c r="F1418" s="5">
        <v>0</v>
      </c>
      <c r="G1418" s="5">
        <v>1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10</v>
      </c>
      <c r="Q1418" s="5">
        <v>16</v>
      </c>
      <c r="R1418" s="5">
        <v>0</v>
      </c>
      <c r="S1418" s="5" t="s">
        <v>29</v>
      </c>
      <c r="T1418" s="5"/>
    </row>
    <row r="1419" spans="1:20" x14ac:dyDescent="0.25">
      <c r="A1419" s="5">
        <f>1412</f>
      </c>
      <c r="B1419" s="5" t="s">
        <v>1438</v>
      </c>
      <c r="C1419" s="5" t="s">
        <v>29</v>
      </c>
      <c r="D1419" s="5" t="s">
        <v>26</v>
      </c>
      <c r="E1419" s="5">
        <v>0</v>
      </c>
      <c r="F1419" s="5">
        <v>0</v>
      </c>
      <c r="G1419" s="5">
        <v>1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10</v>
      </c>
      <c r="Q1419" s="5">
        <v>16</v>
      </c>
      <c r="R1419" s="5">
        <v>0</v>
      </c>
      <c r="S1419" s="5" t="s">
        <v>29</v>
      </c>
      <c r="T1419" s="5"/>
    </row>
    <row r="1420" spans="1:20" x14ac:dyDescent="0.25">
      <c r="A1420" s="5">
        <f>1413</f>
      </c>
      <c r="B1420" s="5" t="s">
        <v>1439</v>
      </c>
      <c r="C1420" s="5" t="s">
        <v>29</v>
      </c>
      <c r="D1420" s="5" t="s">
        <v>26</v>
      </c>
      <c r="E1420" s="5">
        <v>0</v>
      </c>
      <c r="F1420" s="5">
        <v>0</v>
      </c>
      <c r="G1420" s="5">
        <v>1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10</v>
      </c>
      <c r="Q1420" s="5">
        <v>16</v>
      </c>
      <c r="R1420" s="5">
        <v>0</v>
      </c>
      <c r="S1420" s="5" t="s">
        <v>29</v>
      </c>
      <c r="T1420" s="5"/>
    </row>
    <row r="1421" spans="1:20" x14ac:dyDescent="0.25">
      <c r="A1421" s="5">
        <f>1414</f>
      </c>
      <c r="B1421" s="5" t="s">
        <v>1440</v>
      </c>
      <c r="C1421" s="5" t="s">
        <v>29</v>
      </c>
      <c r="D1421" s="5" t="s">
        <v>26</v>
      </c>
      <c r="E1421" s="5">
        <v>0</v>
      </c>
      <c r="F1421" s="5">
        <v>0</v>
      </c>
      <c r="G1421" s="5">
        <v>1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10</v>
      </c>
      <c r="Q1421" s="5">
        <v>16</v>
      </c>
      <c r="R1421" s="5">
        <v>0</v>
      </c>
      <c r="S1421" s="5" t="s">
        <v>29</v>
      </c>
      <c r="T1421" s="5"/>
    </row>
    <row r="1422" spans="1:20" x14ac:dyDescent="0.25">
      <c r="A1422" s="5">
        <f>1415</f>
      </c>
      <c r="B1422" s="5" t="s">
        <v>1441</v>
      </c>
      <c r="C1422" s="5" t="s">
        <v>29</v>
      </c>
      <c r="D1422" s="5" t="s">
        <v>26</v>
      </c>
      <c r="E1422" s="5">
        <v>0</v>
      </c>
      <c r="F1422" s="5">
        <v>0</v>
      </c>
      <c r="G1422" s="5">
        <v>1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10</v>
      </c>
      <c r="Q1422" s="5">
        <v>16</v>
      </c>
      <c r="R1422" s="5">
        <v>0</v>
      </c>
      <c r="S1422" s="5" t="s">
        <v>29</v>
      </c>
      <c r="T1422" s="5"/>
    </row>
    <row r="1423" spans="1:20" x14ac:dyDescent="0.25">
      <c r="A1423" s="5">
        <f>1416</f>
      </c>
      <c r="B1423" s="5" t="s">
        <v>1442</v>
      </c>
      <c r="C1423" s="5" t="s">
        <v>29</v>
      </c>
      <c r="D1423" s="5" t="s">
        <v>26</v>
      </c>
      <c r="E1423" s="5">
        <v>0</v>
      </c>
      <c r="F1423" s="5">
        <v>0</v>
      </c>
      <c r="G1423" s="5">
        <v>1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10</v>
      </c>
      <c r="Q1423" s="5">
        <v>16</v>
      </c>
      <c r="R1423" s="5">
        <v>0</v>
      </c>
      <c r="S1423" s="5" t="s">
        <v>29</v>
      </c>
      <c r="T1423" s="5"/>
    </row>
    <row r="1424" spans="1:20" x14ac:dyDescent="0.25">
      <c r="A1424" s="5">
        <f>1417</f>
      </c>
      <c r="B1424" s="5" t="s">
        <v>1443</v>
      </c>
      <c r="C1424" s="5" t="s">
        <v>29</v>
      </c>
      <c r="D1424" s="5" t="s">
        <v>26</v>
      </c>
      <c r="E1424" s="5">
        <v>0</v>
      </c>
      <c r="F1424" s="5">
        <v>0</v>
      </c>
      <c r="G1424" s="5">
        <v>1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10</v>
      </c>
      <c r="Q1424" s="5">
        <v>16</v>
      </c>
      <c r="R1424" s="5">
        <v>0</v>
      </c>
      <c r="S1424" s="5" t="s">
        <v>29</v>
      </c>
      <c r="T1424" s="5"/>
    </row>
    <row r="1425" spans="1:20" x14ac:dyDescent="0.25">
      <c r="A1425" s="5">
        <f>1418</f>
      </c>
      <c r="B1425" s="5" t="s">
        <v>1444</v>
      </c>
      <c r="C1425" s="5" t="s">
        <v>29</v>
      </c>
      <c r="D1425" s="5" t="s">
        <v>26</v>
      </c>
      <c r="E1425" s="5">
        <v>0</v>
      </c>
      <c r="F1425" s="5">
        <v>0</v>
      </c>
      <c r="G1425" s="5">
        <v>1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10</v>
      </c>
      <c r="Q1425" s="5">
        <v>16</v>
      </c>
      <c r="R1425" s="5">
        <v>0</v>
      </c>
      <c r="S1425" s="5" t="s">
        <v>29</v>
      </c>
      <c r="T1425" s="5"/>
    </row>
    <row r="1426" spans="1:20" x14ac:dyDescent="0.25">
      <c r="A1426" s="5">
        <f>1419</f>
      </c>
      <c r="B1426" s="5" t="s">
        <v>1445</v>
      </c>
      <c r="C1426" s="5" t="s">
        <v>26</v>
      </c>
      <c r="D1426" s="5" t="s">
        <v>29</v>
      </c>
      <c r="E1426" s="5">
        <v>0</v>
      </c>
      <c r="F1426" s="5">
        <v>0</v>
      </c>
      <c r="G1426" s="5">
        <v>1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10</v>
      </c>
      <c r="Q1426" s="5">
        <v>16</v>
      </c>
      <c r="R1426" s="5">
        <v>0</v>
      </c>
      <c r="S1426" s="5" t="s">
        <v>29</v>
      </c>
      <c r="T1426" s="5"/>
    </row>
    <row r="1427" spans="1:20" x14ac:dyDescent="0.25">
      <c r="A1427" s="5">
        <f>1420</f>
      </c>
      <c r="B1427" s="5" t="s">
        <v>1446</v>
      </c>
      <c r="C1427" s="5" t="s">
        <v>26</v>
      </c>
      <c r="D1427" s="5" t="s">
        <v>29</v>
      </c>
      <c r="E1427" s="5">
        <v>0</v>
      </c>
      <c r="F1427" s="5">
        <v>0</v>
      </c>
      <c r="G1427" s="5">
        <v>1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10</v>
      </c>
      <c r="Q1427" s="5">
        <v>16</v>
      </c>
      <c r="R1427" s="5">
        <v>0</v>
      </c>
      <c r="S1427" s="5" t="s">
        <v>29</v>
      </c>
      <c r="T1427" s="5"/>
    </row>
    <row r="1428" spans="1:20" x14ac:dyDescent="0.25">
      <c r="A1428" s="5">
        <f>1421</f>
      </c>
      <c r="B1428" s="5" t="s">
        <v>1447</v>
      </c>
      <c r="C1428" s="5" t="s">
        <v>26</v>
      </c>
      <c r="D1428" s="5" t="s">
        <v>29</v>
      </c>
      <c r="E1428" s="5">
        <v>0</v>
      </c>
      <c r="F1428" s="5">
        <v>0</v>
      </c>
      <c r="G1428" s="5">
        <v>1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10</v>
      </c>
      <c r="Q1428" s="5">
        <v>16</v>
      </c>
      <c r="R1428" s="5">
        <v>0</v>
      </c>
      <c r="S1428" s="5" t="s">
        <v>29</v>
      </c>
      <c r="T1428" s="5"/>
    </row>
    <row r="1429" spans="1:20" x14ac:dyDescent="0.25">
      <c r="A1429" s="5">
        <f>1422</f>
      </c>
      <c r="B1429" s="5" t="s">
        <v>1448</v>
      </c>
      <c r="C1429" s="5" t="s">
        <v>26</v>
      </c>
      <c r="D1429" s="5" t="s">
        <v>29</v>
      </c>
      <c r="E1429" s="5">
        <v>0</v>
      </c>
      <c r="F1429" s="5">
        <v>0</v>
      </c>
      <c r="G1429" s="5">
        <v>1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10</v>
      </c>
      <c r="Q1429" s="5">
        <v>16</v>
      </c>
      <c r="R1429" s="5">
        <v>0</v>
      </c>
      <c r="S1429" s="5" t="s">
        <v>29</v>
      </c>
      <c r="T1429" s="5"/>
    </row>
    <row r="1430" spans="1:20" x14ac:dyDescent="0.25">
      <c r="A1430" s="5">
        <f>1423</f>
      </c>
      <c r="B1430" s="5" t="s">
        <v>1449</v>
      </c>
      <c r="C1430" s="5" t="s">
        <v>26</v>
      </c>
      <c r="D1430" s="5" t="s">
        <v>29</v>
      </c>
      <c r="E1430" s="5">
        <v>0</v>
      </c>
      <c r="F1430" s="5">
        <v>0</v>
      </c>
      <c r="G1430" s="5">
        <v>1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10</v>
      </c>
      <c r="Q1430" s="5">
        <v>16</v>
      </c>
      <c r="R1430" s="5">
        <v>0</v>
      </c>
      <c r="S1430" s="5" t="s">
        <v>29</v>
      </c>
      <c r="T1430" s="5"/>
    </row>
    <row r="1431" spans="1:20" x14ac:dyDescent="0.25">
      <c r="A1431" s="5">
        <f>1424</f>
      </c>
      <c r="B1431" s="5" t="s">
        <v>1450</v>
      </c>
      <c r="C1431" s="5" t="s">
        <v>26</v>
      </c>
      <c r="D1431" s="5" t="s">
        <v>29</v>
      </c>
      <c r="E1431" s="5">
        <v>0</v>
      </c>
      <c r="F1431" s="5">
        <v>0</v>
      </c>
      <c r="G1431" s="5">
        <v>1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10</v>
      </c>
      <c r="Q1431" s="5">
        <v>16</v>
      </c>
      <c r="R1431" s="5">
        <v>0</v>
      </c>
      <c r="S1431" s="5" t="s">
        <v>29</v>
      </c>
      <c r="T1431" s="5"/>
    </row>
    <row r="1432" spans="1:20" x14ac:dyDescent="0.25">
      <c r="A1432" s="5">
        <f>1425</f>
      </c>
      <c r="B1432" s="5" t="s">
        <v>1451</v>
      </c>
      <c r="C1432" s="5" t="s">
        <v>26</v>
      </c>
      <c r="D1432" s="5" t="s">
        <v>29</v>
      </c>
      <c r="E1432" s="5">
        <v>0</v>
      </c>
      <c r="F1432" s="5">
        <v>0</v>
      </c>
      <c r="G1432" s="5">
        <v>1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10</v>
      </c>
      <c r="Q1432" s="5">
        <v>16</v>
      </c>
      <c r="R1432" s="5">
        <v>0</v>
      </c>
      <c r="S1432" s="5" t="s">
        <v>29</v>
      </c>
      <c r="T1432" s="5"/>
    </row>
    <row r="1433" spans="1:20" x14ac:dyDescent="0.25">
      <c r="A1433" s="5">
        <f>1426</f>
      </c>
      <c r="B1433" s="5" t="s">
        <v>1452</v>
      </c>
      <c r="C1433" s="5" t="s">
        <v>26</v>
      </c>
      <c r="D1433" s="5" t="s">
        <v>29</v>
      </c>
      <c r="E1433" s="5">
        <v>0</v>
      </c>
      <c r="F1433" s="5">
        <v>0</v>
      </c>
      <c r="G1433" s="5">
        <v>1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10</v>
      </c>
      <c r="Q1433" s="5">
        <v>16</v>
      </c>
      <c r="R1433" s="5">
        <v>0</v>
      </c>
      <c r="S1433" s="5" t="s">
        <v>29</v>
      </c>
      <c r="T1433" s="5"/>
    </row>
    <row r="1434" spans="1:20" x14ac:dyDescent="0.25">
      <c r="A1434" s="5">
        <f>1427</f>
      </c>
      <c r="B1434" s="5" t="s">
        <v>1453</v>
      </c>
      <c r="C1434" s="5" t="s">
        <v>26</v>
      </c>
      <c r="D1434" s="5" t="s">
        <v>29</v>
      </c>
      <c r="E1434" s="5">
        <v>0</v>
      </c>
      <c r="F1434" s="5">
        <v>0</v>
      </c>
      <c r="G1434" s="5">
        <v>1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10</v>
      </c>
      <c r="Q1434" s="5">
        <v>16</v>
      </c>
      <c r="R1434" s="5">
        <v>0</v>
      </c>
      <c r="S1434" s="5" t="s">
        <v>29</v>
      </c>
      <c r="T1434" s="5"/>
    </row>
    <row r="1435" spans="1:20" x14ac:dyDescent="0.25">
      <c r="A1435" s="5">
        <f>1428</f>
      </c>
      <c r="B1435" s="5" t="s">
        <v>1454</v>
      </c>
      <c r="C1435" s="5" t="s">
        <v>26</v>
      </c>
      <c r="D1435" s="5" t="s">
        <v>29</v>
      </c>
      <c r="E1435" s="5">
        <v>0</v>
      </c>
      <c r="F1435" s="5">
        <v>0</v>
      </c>
      <c r="G1435" s="5">
        <v>1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10</v>
      </c>
      <c r="Q1435" s="5">
        <v>16</v>
      </c>
      <c r="R1435" s="5">
        <v>0</v>
      </c>
      <c r="S1435" s="5" t="s">
        <v>29</v>
      </c>
      <c r="T1435" s="5"/>
    </row>
    <row r="1436" spans="1:20" x14ac:dyDescent="0.25">
      <c r="A1436" s="5">
        <f>1429</f>
      </c>
      <c r="B1436" s="5" t="s">
        <v>1455</v>
      </c>
      <c r="C1436" s="5" t="s">
        <v>26</v>
      </c>
      <c r="D1436" s="5" t="s">
        <v>29</v>
      </c>
      <c r="E1436" s="5">
        <v>0</v>
      </c>
      <c r="F1436" s="5">
        <v>0</v>
      </c>
      <c r="G1436" s="5">
        <v>1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10</v>
      </c>
      <c r="Q1436" s="5">
        <v>16</v>
      </c>
      <c r="R1436" s="5">
        <v>0</v>
      </c>
      <c r="S1436" s="5" t="s">
        <v>29</v>
      </c>
      <c r="T1436" s="5"/>
    </row>
    <row r="1437" spans="1:20" x14ac:dyDescent="0.25">
      <c r="A1437" s="5">
        <f>1430</f>
      </c>
      <c r="B1437" s="5" t="s">
        <v>1456</v>
      </c>
      <c r="C1437" s="5" t="s">
        <v>26</v>
      </c>
      <c r="D1437" s="5" t="s">
        <v>29</v>
      </c>
      <c r="E1437" s="5">
        <v>0</v>
      </c>
      <c r="F1437" s="5">
        <v>0</v>
      </c>
      <c r="G1437" s="5">
        <v>1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10</v>
      </c>
      <c r="Q1437" s="5">
        <v>16</v>
      </c>
      <c r="R1437" s="5">
        <v>0</v>
      </c>
      <c r="S1437" s="5" t="s">
        <v>29</v>
      </c>
      <c r="T1437" s="5"/>
    </row>
    <row r="1438" spans="1:20" x14ac:dyDescent="0.25">
      <c r="A1438" s="5">
        <f>1431</f>
      </c>
      <c r="B1438" s="5" t="s">
        <v>1457</v>
      </c>
      <c r="C1438" s="5" t="s">
        <v>26</v>
      </c>
      <c r="D1438" s="5" t="s">
        <v>29</v>
      </c>
      <c r="E1438" s="5">
        <v>0</v>
      </c>
      <c r="F1438" s="5">
        <v>0</v>
      </c>
      <c r="G1438" s="5">
        <v>1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10</v>
      </c>
      <c r="Q1438" s="5">
        <v>16</v>
      </c>
      <c r="R1438" s="5">
        <v>0</v>
      </c>
      <c r="S1438" s="5" t="s">
        <v>29</v>
      </c>
      <c r="T1438" s="5"/>
    </row>
    <row r="1439" spans="1:20" x14ac:dyDescent="0.25">
      <c r="A1439" s="5">
        <f>1432</f>
      </c>
      <c r="B1439" s="5" t="s">
        <v>1458</v>
      </c>
      <c r="C1439" s="5" t="s">
        <v>26</v>
      </c>
      <c r="D1439" s="5" t="s">
        <v>29</v>
      </c>
      <c r="E1439" s="5">
        <v>0</v>
      </c>
      <c r="F1439" s="5">
        <v>0</v>
      </c>
      <c r="G1439" s="5">
        <v>1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10</v>
      </c>
      <c r="Q1439" s="5">
        <v>16</v>
      </c>
      <c r="R1439" s="5">
        <v>0</v>
      </c>
      <c r="S1439" s="5" t="s">
        <v>29</v>
      </c>
      <c r="T1439" s="5"/>
    </row>
    <row r="1440" spans="1:20" x14ac:dyDescent="0.25">
      <c r="A1440" s="5">
        <f>1433</f>
      </c>
      <c r="B1440" s="5" t="s">
        <v>1459</v>
      </c>
      <c r="C1440" s="5" t="s">
        <v>26</v>
      </c>
      <c r="D1440" s="5" t="s">
        <v>29</v>
      </c>
      <c r="E1440" s="5">
        <v>0</v>
      </c>
      <c r="F1440" s="5">
        <v>0</v>
      </c>
      <c r="G1440" s="5">
        <v>1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10</v>
      </c>
      <c r="Q1440" s="5">
        <v>16</v>
      </c>
      <c r="R1440" s="5">
        <v>0</v>
      </c>
      <c r="S1440" s="5" t="s">
        <v>29</v>
      </c>
      <c r="T1440" s="5"/>
    </row>
    <row r="1441" spans="1:20" x14ac:dyDescent="0.25">
      <c r="A1441" s="5">
        <f>1434</f>
      </c>
      <c r="B1441" s="5" t="s">
        <v>1460</v>
      </c>
      <c r="C1441" s="5" t="s">
        <v>26</v>
      </c>
      <c r="D1441" s="5" t="s">
        <v>29</v>
      </c>
      <c r="E1441" s="5">
        <v>0</v>
      </c>
      <c r="F1441" s="5">
        <v>0</v>
      </c>
      <c r="G1441" s="5">
        <v>1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10</v>
      </c>
      <c r="Q1441" s="5">
        <v>16</v>
      </c>
      <c r="R1441" s="5">
        <v>0</v>
      </c>
      <c r="S1441" s="5" t="s">
        <v>29</v>
      </c>
      <c r="T1441" s="5"/>
    </row>
    <row r="1442" spans="1:20" x14ac:dyDescent="0.25">
      <c r="A1442" s="5">
        <f>1435</f>
      </c>
      <c r="B1442" s="5" t="s">
        <v>1461</v>
      </c>
      <c r="C1442" s="5" t="s">
        <v>26</v>
      </c>
      <c r="D1442" s="5" t="s">
        <v>29</v>
      </c>
      <c r="E1442" s="5">
        <v>0</v>
      </c>
      <c r="F1442" s="5">
        <v>0</v>
      </c>
      <c r="G1442" s="5">
        <v>1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10</v>
      </c>
      <c r="Q1442" s="5">
        <v>16</v>
      </c>
      <c r="R1442" s="5">
        <v>0</v>
      </c>
      <c r="S1442" s="5" t="s">
        <v>29</v>
      </c>
      <c r="T1442" s="5"/>
    </row>
    <row r="1443" spans="1:20" x14ac:dyDescent="0.25">
      <c r="A1443" s="5">
        <f>1436</f>
      </c>
      <c r="B1443" s="5" t="s">
        <v>1462</v>
      </c>
      <c r="C1443" s="5" t="s">
        <v>26</v>
      </c>
      <c r="D1443" s="5" t="s">
        <v>29</v>
      </c>
      <c r="E1443" s="5">
        <v>0</v>
      </c>
      <c r="F1443" s="5">
        <v>0</v>
      </c>
      <c r="G1443" s="5">
        <v>1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10</v>
      </c>
      <c r="Q1443" s="5">
        <v>16</v>
      </c>
      <c r="R1443" s="5">
        <v>0</v>
      </c>
      <c r="S1443" s="5" t="s">
        <v>29</v>
      </c>
      <c r="T1443" s="5"/>
    </row>
    <row r="1444" spans="1:20" x14ac:dyDescent="0.25">
      <c r="A1444" s="5">
        <f>1437</f>
      </c>
      <c r="B1444" s="5" t="s">
        <v>1463</v>
      </c>
      <c r="C1444" s="5" t="s">
        <v>26</v>
      </c>
      <c r="D1444" s="5" t="s">
        <v>29</v>
      </c>
      <c r="E1444" s="5">
        <v>0</v>
      </c>
      <c r="F1444" s="5">
        <v>0</v>
      </c>
      <c r="G1444" s="5">
        <v>1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10</v>
      </c>
      <c r="Q1444" s="5">
        <v>16</v>
      </c>
      <c r="R1444" s="5">
        <v>0</v>
      </c>
      <c r="S1444" s="5" t="s">
        <v>29</v>
      </c>
      <c r="T1444" s="5"/>
    </row>
    <row r="1445" spans="1:20" x14ac:dyDescent="0.25">
      <c r="A1445" s="5">
        <f>1438</f>
      </c>
      <c r="B1445" s="5" t="s">
        <v>1464</v>
      </c>
      <c r="C1445" s="5" t="s">
        <v>26</v>
      </c>
      <c r="D1445" s="5" t="s">
        <v>29</v>
      </c>
      <c r="E1445" s="5">
        <v>0</v>
      </c>
      <c r="F1445" s="5">
        <v>0</v>
      </c>
      <c r="G1445" s="5">
        <v>1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10</v>
      </c>
      <c r="Q1445" s="5">
        <v>16</v>
      </c>
      <c r="R1445" s="5">
        <v>0</v>
      </c>
      <c r="S1445" s="5" t="s">
        <v>29</v>
      </c>
      <c r="T1445" s="5"/>
    </row>
    <row r="1446" spans="1:20" x14ac:dyDescent="0.25">
      <c r="A1446" s="5">
        <f>1439</f>
      </c>
      <c r="B1446" s="5" t="s">
        <v>1465</v>
      </c>
      <c r="C1446" s="5" t="s">
        <v>26</v>
      </c>
      <c r="D1446" s="5" t="s">
        <v>29</v>
      </c>
      <c r="E1446" s="5">
        <v>0</v>
      </c>
      <c r="F1446" s="5">
        <v>0</v>
      </c>
      <c r="G1446" s="5">
        <v>1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10</v>
      </c>
      <c r="Q1446" s="5">
        <v>16</v>
      </c>
      <c r="R1446" s="5">
        <v>0</v>
      </c>
      <c r="S1446" s="5" t="s">
        <v>29</v>
      </c>
      <c r="T1446" s="5"/>
    </row>
    <row r="1447" spans="1:20" x14ac:dyDescent="0.25">
      <c r="A1447" s="5">
        <f>1440</f>
      </c>
      <c r="B1447" s="5" t="s">
        <v>1466</v>
      </c>
      <c r="C1447" s="5" t="s">
        <v>26</v>
      </c>
      <c r="D1447" s="5" t="s">
        <v>29</v>
      </c>
      <c r="E1447" s="5">
        <v>0</v>
      </c>
      <c r="F1447" s="5">
        <v>0</v>
      </c>
      <c r="G1447" s="5">
        <v>1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10</v>
      </c>
      <c r="Q1447" s="5">
        <v>16</v>
      </c>
      <c r="R1447" s="5">
        <v>0</v>
      </c>
      <c r="S1447" s="5" t="s">
        <v>29</v>
      </c>
      <c r="T1447" s="5"/>
    </row>
    <row r="1448" spans="1:20" x14ac:dyDescent="0.25">
      <c r="A1448" s="5">
        <f>1441</f>
      </c>
      <c r="B1448" s="5" t="s">
        <v>1467</v>
      </c>
      <c r="C1448" s="5" t="s">
        <v>26</v>
      </c>
      <c r="D1448" s="5" t="s">
        <v>29</v>
      </c>
      <c r="E1448" s="5">
        <v>0</v>
      </c>
      <c r="F1448" s="5">
        <v>0</v>
      </c>
      <c r="G1448" s="5">
        <v>1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10</v>
      </c>
      <c r="Q1448" s="5">
        <v>16</v>
      </c>
      <c r="R1448" s="5">
        <v>0</v>
      </c>
      <c r="S1448" s="5" t="s">
        <v>29</v>
      </c>
      <c r="T1448" s="5"/>
    </row>
    <row r="1449" spans="1:20" x14ac:dyDescent="0.25">
      <c r="A1449" s="5">
        <f>1442</f>
      </c>
      <c r="B1449" s="5" t="s">
        <v>1468</v>
      </c>
      <c r="C1449" s="5" t="s">
        <v>26</v>
      </c>
      <c r="D1449" s="5" t="s">
        <v>29</v>
      </c>
      <c r="E1449" s="5">
        <v>0</v>
      </c>
      <c r="F1449" s="5">
        <v>0</v>
      </c>
      <c r="G1449" s="5">
        <v>1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10</v>
      </c>
      <c r="Q1449" s="5">
        <v>16</v>
      </c>
      <c r="R1449" s="5">
        <v>0</v>
      </c>
      <c r="S1449" s="5" t="s">
        <v>29</v>
      </c>
      <c r="T1449" s="5"/>
    </row>
    <row r="1450" spans="1:20" x14ac:dyDescent="0.25">
      <c r="A1450" s="5">
        <f>1443</f>
      </c>
      <c r="B1450" s="5" t="s">
        <v>1469</v>
      </c>
      <c r="C1450" s="5" t="s">
        <v>26</v>
      </c>
      <c r="D1450" s="5" t="s">
        <v>29</v>
      </c>
      <c r="E1450" s="5">
        <v>0</v>
      </c>
      <c r="F1450" s="5">
        <v>0</v>
      </c>
      <c r="G1450" s="5">
        <v>1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10</v>
      </c>
      <c r="Q1450" s="5">
        <v>16</v>
      </c>
      <c r="R1450" s="5">
        <v>0</v>
      </c>
      <c r="S1450" s="5" t="s">
        <v>29</v>
      </c>
      <c r="T1450" s="5"/>
    </row>
    <row r="1451" spans="1:20" x14ac:dyDescent="0.25">
      <c r="A1451" s="5">
        <f>1444</f>
      </c>
      <c r="B1451" s="5" t="s">
        <v>1470</v>
      </c>
      <c r="C1451" s="5" t="s">
        <v>26</v>
      </c>
      <c r="D1451" s="5" t="s">
        <v>29</v>
      </c>
      <c r="E1451" s="5">
        <v>0</v>
      </c>
      <c r="F1451" s="5">
        <v>0</v>
      </c>
      <c r="G1451" s="5">
        <v>1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10</v>
      </c>
      <c r="Q1451" s="5">
        <v>16</v>
      </c>
      <c r="R1451" s="5">
        <v>0</v>
      </c>
      <c r="S1451" s="5" t="s">
        <v>29</v>
      </c>
      <c r="T1451" s="5"/>
    </row>
    <row r="1452" spans="1:20" x14ac:dyDescent="0.25">
      <c r="A1452" s="5">
        <f>1445</f>
      </c>
      <c r="B1452" s="5" t="s">
        <v>1471</v>
      </c>
      <c r="C1452" s="5" t="s">
        <v>26</v>
      </c>
      <c r="D1452" s="5" t="s">
        <v>29</v>
      </c>
      <c r="E1452" s="5">
        <v>0</v>
      </c>
      <c r="F1452" s="5">
        <v>0</v>
      </c>
      <c r="G1452" s="5">
        <v>1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10</v>
      </c>
      <c r="Q1452" s="5">
        <v>16</v>
      </c>
      <c r="R1452" s="5">
        <v>0</v>
      </c>
      <c r="S1452" s="5" t="s">
        <v>29</v>
      </c>
      <c r="T1452" s="5"/>
    </row>
    <row r="1453" spans="1:20" x14ac:dyDescent="0.25">
      <c r="A1453" s="5">
        <f>1446</f>
      </c>
      <c r="B1453" s="5" t="s">
        <v>1472</v>
      </c>
      <c r="C1453" s="5" t="s">
        <v>26</v>
      </c>
      <c r="D1453" s="5" t="s">
        <v>29</v>
      </c>
      <c r="E1453" s="5">
        <v>0</v>
      </c>
      <c r="F1453" s="5">
        <v>0</v>
      </c>
      <c r="G1453" s="5">
        <v>1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10</v>
      </c>
      <c r="Q1453" s="5">
        <v>16</v>
      </c>
      <c r="R1453" s="5">
        <v>0</v>
      </c>
      <c r="S1453" s="5" t="s">
        <v>29</v>
      </c>
      <c r="T1453" s="5"/>
    </row>
    <row r="1454" spans="1:20" x14ac:dyDescent="0.25">
      <c r="A1454" s="5">
        <f>1447</f>
      </c>
      <c r="B1454" s="5" t="s">
        <v>1473</v>
      </c>
      <c r="C1454" s="5" t="s">
        <v>26</v>
      </c>
      <c r="D1454" s="5" t="s">
        <v>29</v>
      </c>
      <c r="E1454" s="5">
        <v>0</v>
      </c>
      <c r="F1454" s="5">
        <v>0</v>
      </c>
      <c r="G1454" s="5">
        <v>1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10</v>
      </c>
      <c r="Q1454" s="5">
        <v>16</v>
      </c>
      <c r="R1454" s="5">
        <v>0</v>
      </c>
      <c r="S1454" s="5" t="s">
        <v>29</v>
      </c>
      <c r="T1454" s="5"/>
    </row>
    <row r="1455" spans="1:20" x14ac:dyDescent="0.25">
      <c r="A1455" s="5">
        <f>1448</f>
      </c>
      <c r="B1455" s="5" t="s">
        <v>1474</v>
      </c>
      <c r="C1455" s="5" t="s">
        <v>26</v>
      </c>
      <c r="D1455" s="5" t="s">
        <v>29</v>
      </c>
      <c r="E1455" s="5">
        <v>0</v>
      </c>
      <c r="F1455" s="5">
        <v>0</v>
      </c>
      <c r="G1455" s="5">
        <v>1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10</v>
      </c>
      <c r="Q1455" s="5">
        <v>16</v>
      </c>
      <c r="R1455" s="5">
        <v>0</v>
      </c>
      <c r="S1455" s="5" t="s">
        <v>29</v>
      </c>
      <c r="T1455" s="5"/>
    </row>
    <row r="1456" spans="1:20" x14ac:dyDescent="0.25">
      <c r="A1456" s="5">
        <f>1449</f>
      </c>
      <c r="B1456" s="5" t="s">
        <v>1475</v>
      </c>
      <c r="C1456" s="5" t="s">
        <v>26</v>
      </c>
      <c r="D1456" s="5" t="s">
        <v>29</v>
      </c>
      <c r="E1456" s="5">
        <v>0</v>
      </c>
      <c r="F1456" s="5">
        <v>0</v>
      </c>
      <c r="G1456" s="5">
        <v>1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10</v>
      </c>
      <c r="Q1456" s="5">
        <v>16</v>
      </c>
      <c r="R1456" s="5">
        <v>0</v>
      </c>
      <c r="S1456" s="5" t="s">
        <v>29</v>
      </c>
      <c r="T1456" s="5"/>
    </row>
    <row r="1457" spans="1:20" x14ac:dyDescent="0.25">
      <c r="A1457" s="5">
        <f>1450</f>
      </c>
      <c r="B1457" s="5" t="s">
        <v>1476</v>
      </c>
      <c r="C1457" s="5" t="s">
        <v>26</v>
      </c>
      <c r="D1457" s="5" t="s">
        <v>29</v>
      </c>
      <c r="E1457" s="5">
        <v>0</v>
      </c>
      <c r="F1457" s="5">
        <v>0</v>
      </c>
      <c r="G1457" s="5">
        <v>1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10</v>
      </c>
      <c r="Q1457" s="5">
        <v>16</v>
      </c>
      <c r="R1457" s="5">
        <v>0</v>
      </c>
      <c r="S1457" s="5" t="s">
        <v>29</v>
      </c>
      <c r="T1457" s="5"/>
    </row>
    <row r="1458" spans="1:20" x14ac:dyDescent="0.25">
      <c r="A1458" s="5">
        <f>1451</f>
      </c>
      <c r="B1458" s="5" t="s">
        <v>1477</v>
      </c>
      <c r="C1458" s="5" t="s">
        <v>26</v>
      </c>
      <c r="D1458" s="5" t="s">
        <v>29</v>
      </c>
      <c r="E1458" s="5">
        <v>0</v>
      </c>
      <c r="F1458" s="5">
        <v>0</v>
      </c>
      <c r="G1458" s="5">
        <v>1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10</v>
      </c>
      <c r="Q1458" s="5">
        <v>16</v>
      </c>
      <c r="R1458" s="5">
        <v>0</v>
      </c>
      <c r="S1458" s="5" t="s">
        <v>29</v>
      </c>
      <c r="T1458" s="5"/>
    </row>
    <row r="1459" spans="1:20" x14ac:dyDescent="0.25">
      <c r="A1459" s="5">
        <f>1452</f>
      </c>
      <c r="B1459" s="5" t="s">
        <v>1478</v>
      </c>
      <c r="C1459" s="5" t="s">
        <v>26</v>
      </c>
      <c r="D1459" s="5" t="s">
        <v>29</v>
      </c>
      <c r="E1459" s="5">
        <v>0</v>
      </c>
      <c r="F1459" s="5">
        <v>0</v>
      </c>
      <c r="G1459" s="5">
        <v>1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10</v>
      </c>
      <c r="Q1459" s="5">
        <v>16</v>
      </c>
      <c r="R1459" s="5">
        <v>0</v>
      </c>
      <c r="S1459" s="5" t="s">
        <v>29</v>
      </c>
      <c r="T1459" s="5"/>
    </row>
    <row r="1460" spans="1:20" x14ac:dyDescent="0.25">
      <c r="A1460" s="5">
        <f>1453</f>
      </c>
      <c r="B1460" s="5" t="s">
        <v>1479</v>
      </c>
      <c r="C1460" s="5" t="s">
        <v>26</v>
      </c>
      <c r="D1460" s="5" t="s">
        <v>29</v>
      </c>
      <c r="E1460" s="5">
        <v>0</v>
      </c>
      <c r="F1460" s="5">
        <v>0</v>
      </c>
      <c r="G1460" s="5">
        <v>1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10</v>
      </c>
      <c r="Q1460" s="5">
        <v>16</v>
      </c>
      <c r="R1460" s="5">
        <v>0</v>
      </c>
      <c r="S1460" s="5" t="s">
        <v>29</v>
      </c>
      <c r="T1460" s="5"/>
    </row>
    <row r="1461" spans="1:20" x14ac:dyDescent="0.25">
      <c r="A1461" s="5">
        <f>1454</f>
      </c>
      <c r="B1461" s="5" t="s">
        <v>1480</v>
      </c>
      <c r="C1461" s="5" t="s">
        <v>26</v>
      </c>
      <c r="D1461" s="5" t="s">
        <v>29</v>
      </c>
      <c r="E1461" s="5">
        <v>0</v>
      </c>
      <c r="F1461" s="5">
        <v>0</v>
      </c>
      <c r="G1461" s="5">
        <v>1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10</v>
      </c>
      <c r="Q1461" s="5">
        <v>16</v>
      </c>
      <c r="R1461" s="5">
        <v>0</v>
      </c>
      <c r="S1461" s="5" t="s">
        <v>29</v>
      </c>
      <c r="T1461" s="5"/>
    </row>
    <row r="1462" spans="1:20" x14ac:dyDescent="0.25">
      <c r="A1462" s="5">
        <f>1455</f>
      </c>
      <c r="B1462" s="5" t="s">
        <v>1481</v>
      </c>
      <c r="C1462" s="5" t="s">
        <v>26</v>
      </c>
      <c r="D1462" s="5" t="s">
        <v>29</v>
      </c>
      <c r="E1462" s="5">
        <v>0</v>
      </c>
      <c r="F1462" s="5">
        <v>0</v>
      </c>
      <c r="G1462" s="5">
        <v>1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10</v>
      </c>
      <c r="Q1462" s="5">
        <v>16</v>
      </c>
      <c r="R1462" s="5">
        <v>0</v>
      </c>
      <c r="S1462" s="5" t="s">
        <v>29</v>
      </c>
      <c r="T1462" s="5"/>
    </row>
    <row r="1463" spans="1:20" x14ac:dyDescent="0.25">
      <c r="A1463" s="5">
        <f>1456</f>
      </c>
      <c r="B1463" s="5" t="s">
        <v>1482</v>
      </c>
      <c r="C1463" s="5" t="s">
        <v>26</v>
      </c>
      <c r="D1463" s="5" t="s">
        <v>29</v>
      </c>
      <c r="E1463" s="5">
        <v>0</v>
      </c>
      <c r="F1463" s="5">
        <v>0</v>
      </c>
      <c r="G1463" s="5">
        <v>1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10</v>
      </c>
      <c r="Q1463" s="5">
        <v>16</v>
      </c>
      <c r="R1463" s="5">
        <v>0</v>
      </c>
      <c r="S1463" s="5" t="s">
        <v>29</v>
      </c>
      <c r="T1463" s="5"/>
    </row>
    <row r="1464" spans="1:20" x14ac:dyDescent="0.25">
      <c r="A1464" s="5">
        <f>1457</f>
      </c>
      <c r="B1464" s="5" t="s">
        <v>1483</v>
      </c>
      <c r="C1464" s="5" t="s">
        <v>26</v>
      </c>
      <c r="D1464" s="5" t="s">
        <v>29</v>
      </c>
      <c r="E1464" s="5">
        <v>0</v>
      </c>
      <c r="F1464" s="5">
        <v>0</v>
      </c>
      <c r="G1464" s="5">
        <v>1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10</v>
      </c>
      <c r="Q1464" s="5">
        <v>16</v>
      </c>
      <c r="R1464" s="5">
        <v>0</v>
      </c>
      <c r="S1464" s="5" t="s">
        <v>29</v>
      </c>
      <c r="T1464" s="5"/>
    </row>
    <row r="1465" spans="1:20" x14ac:dyDescent="0.25">
      <c r="A1465" s="5">
        <f>1458</f>
      </c>
      <c r="B1465" s="5" t="s">
        <v>1484</v>
      </c>
      <c r="C1465" s="5" t="s">
        <v>26</v>
      </c>
      <c r="D1465" s="5" t="s">
        <v>29</v>
      </c>
      <c r="E1465" s="5">
        <v>0</v>
      </c>
      <c r="F1465" s="5">
        <v>0</v>
      </c>
      <c r="G1465" s="5">
        <v>1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10</v>
      </c>
      <c r="Q1465" s="5">
        <v>16</v>
      </c>
      <c r="R1465" s="5">
        <v>0</v>
      </c>
      <c r="S1465" s="5" t="s">
        <v>29</v>
      </c>
      <c r="T1465" s="5"/>
    </row>
    <row r="1466" spans="1:20" x14ac:dyDescent="0.25">
      <c r="A1466" s="5">
        <f>1459</f>
      </c>
      <c r="B1466" s="5" t="s">
        <v>1485</v>
      </c>
      <c r="C1466" s="5" t="s">
        <v>26</v>
      </c>
      <c r="D1466" s="5" t="s">
        <v>29</v>
      </c>
      <c r="E1466" s="5">
        <v>0</v>
      </c>
      <c r="F1466" s="5">
        <v>0</v>
      </c>
      <c r="G1466" s="5">
        <v>1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10</v>
      </c>
      <c r="Q1466" s="5">
        <v>16</v>
      </c>
      <c r="R1466" s="5">
        <v>0</v>
      </c>
      <c r="S1466" s="5" t="s">
        <v>29</v>
      </c>
      <c r="T1466" s="5"/>
    </row>
    <row r="1467" spans="1:20" x14ac:dyDescent="0.25">
      <c r="A1467" s="5">
        <f>1460</f>
      </c>
      <c r="B1467" s="5" t="s">
        <v>1486</v>
      </c>
      <c r="C1467" s="5" t="s">
        <v>26</v>
      </c>
      <c r="D1467" s="5" t="s">
        <v>29</v>
      </c>
      <c r="E1467" s="5">
        <v>0</v>
      </c>
      <c r="F1467" s="5">
        <v>0</v>
      </c>
      <c r="G1467" s="5">
        <v>1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10</v>
      </c>
      <c r="Q1467" s="5">
        <v>16</v>
      </c>
      <c r="R1467" s="5">
        <v>0</v>
      </c>
      <c r="S1467" s="5" t="s">
        <v>29</v>
      </c>
      <c r="T1467" s="5"/>
    </row>
    <row r="1468" spans="1:20" x14ac:dyDescent="0.25">
      <c r="A1468" s="5">
        <f>1461</f>
      </c>
      <c r="B1468" s="5" t="s">
        <v>1487</v>
      </c>
      <c r="C1468" s="5" t="s">
        <v>26</v>
      </c>
      <c r="D1468" s="5" t="s">
        <v>29</v>
      </c>
      <c r="E1468" s="5">
        <v>0</v>
      </c>
      <c r="F1468" s="5">
        <v>0</v>
      </c>
      <c r="G1468" s="5">
        <v>1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10</v>
      </c>
      <c r="Q1468" s="5">
        <v>16</v>
      </c>
      <c r="R1468" s="5">
        <v>0</v>
      </c>
      <c r="S1468" s="5" t="s">
        <v>29</v>
      </c>
      <c r="T1468" s="5"/>
    </row>
    <row r="1469" spans="1:20" x14ac:dyDescent="0.25">
      <c r="A1469" s="5">
        <f>1462</f>
      </c>
      <c r="B1469" s="5" t="s">
        <v>1488</v>
      </c>
      <c r="C1469" s="5" t="s">
        <v>26</v>
      </c>
      <c r="D1469" s="5" t="s">
        <v>29</v>
      </c>
      <c r="E1469" s="5">
        <v>0</v>
      </c>
      <c r="F1469" s="5">
        <v>0</v>
      </c>
      <c r="G1469" s="5">
        <v>1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10</v>
      </c>
      <c r="Q1469" s="5">
        <v>16</v>
      </c>
      <c r="R1469" s="5">
        <v>0</v>
      </c>
      <c r="S1469" s="5" t="s">
        <v>29</v>
      </c>
      <c r="T1469" s="5"/>
    </row>
    <row r="1470" spans="1:20" x14ac:dyDescent="0.25">
      <c r="A1470" s="5">
        <f>1463</f>
      </c>
      <c r="B1470" s="5" t="s">
        <v>1489</v>
      </c>
      <c r="C1470" s="5" t="s">
        <v>26</v>
      </c>
      <c r="D1470" s="5" t="s">
        <v>29</v>
      </c>
      <c r="E1470" s="5">
        <v>0</v>
      </c>
      <c r="F1470" s="5">
        <v>0</v>
      </c>
      <c r="G1470" s="5">
        <v>1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10</v>
      </c>
      <c r="Q1470" s="5">
        <v>16</v>
      </c>
      <c r="R1470" s="5">
        <v>0</v>
      </c>
      <c r="S1470" s="5" t="s">
        <v>29</v>
      </c>
      <c r="T1470" s="5"/>
    </row>
    <row r="1471" spans="1:20" x14ac:dyDescent="0.25">
      <c r="A1471" s="5">
        <f>1464</f>
      </c>
      <c r="B1471" s="5" t="s">
        <v>1490</v>
      </c>
      <c r="C1471" s="5" t="s">
        <v>26</v>
      </c>
      <c r="D1471" s="5" t="s">
        <v>29</v>
      </c>
      <c r="E1471" s="5">
        <v>0</v>
      </c>
      <c r="F1471" s="5">
        <v>0</v>
      </c>
      <c r="G1471" s="5">
        <v>1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10</v>
      </c>
      <c r="Q1471" s="5">
        <v>16</v>
      </c>
      <c r="R1471" s="5">
        <v>0</v>
      </c>
      <c r="S1471" s="5" t="s">
        <v>29</v>
      </c>
      <c r="T1471" s="5"/>
    </row>
    <row r="1472" spans="1:20" x14ac:dyDescent="0.25">
      <c r="A1472" s="5">
        <f>1465</f>
      </c>
      <c r="B1472" s="5" t="s">
        <v>1491</v>
      </c>
      <c r="C1472" s="5" t="s">
        <v>26</v>
      </c>
      <c r="D1472" s="5" t="s">
        <v>29</v>
      </c>
      <c r="E1472" s="5">
        <v>0</v>
      </c>
      <c r="F1472" s="5">
        <v>0</v>
      </c>
      <c r="G1472" s="5">
        <v>1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10</v>
      </c>
      <c r="Q1472" s="5">
        <v>16</v>
      </c>
      <c r="R1472" s="5">
        <v>0</v>
      </c>
      <c r="S1472" s="5" t="s">
        <v>29</v>
      </c>
      <c r="T1472" s="5"/>
    </row>
    <row r="1473" spans="1:20" x14ac:dyDescent="0.25">
      <c r="A1473" s="5">
        <f>1466</f>
      </c>
      <c r="B1473" s="5" t="s">
        <v>1492</v>
      </c>
      <c r="C1473" s="5" t="s">
        <v>26</v>
      </c>
      <c r="D1473" s="5" t="s">
        <v>29</v>
      </c>
      <c r="E1473" s="5">
        <v>0</v>
      </c>
      <c r="F1473" s="5">
        <v>0</v>
      </c>
      <c r="G1473" s="5">
        <v>1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10</v>
      </c>
      <c r="Q1473" s="5">
        <v>16</v>
      </c>
      <c r="R1473" s="5">
        <v>0</v>
      </c>
      <c r="S1473" s="5" t="s">
        <v>29</v>
      </c>
      <c r="T1473" s="5"/>
    </row>
    <row r="1474" spans="1:20" x14ac:dyDescent="0.25">
      <c r="A1474" s="5">
        <f>1467</f>
      </c>
      <c r="B1474" s="5" t="s">
        <v>1493</v>
      </c>
      <c r="C1474" s="5" t="s">
        <v>26</v>
      </c>
      <c r="D1474" s="5" t="s">
        <v>29</v>
      </c>
      <c r="E1474" s="5">
        <v>0</v>
      </c>
      <c r="F1474" s="5">
        <v>0</v>
      </c>
      <c r="G1474" s="5">
        <v>1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10</v>
      </c>
      <c r="Q1474" s="5">
        <v>16</v>
      </c>
      <c r="R1474" s="5">
        <v>0</v>
      </c>
      <c r="S1474" s="5" t="s">
        <v>29</v>
      </c>
      <c r="T1474" s="5"/>
    </row>
    <row r="1475" spans="1:20" x14ac:dyDescent="0.25">
      <c r="A1475" s="5">
        <f>1468</f>
      </c>
      <c r="B1475" s="5" t="s">
        <v>1494</v>
      </c>
      <c r="C1475" s="5" t="s">
        <v>26</v>
      </c>
      <c r="D1475" s="5" t="s">
        <v>29</v>
      </c>
      <c r="E1475" s="5">
        <v>0</v>
      </c>
      <c r="F1475" s="5">
        <v>0</v>
      </c>
      <c r="G1475" s="5">
        <v>1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10</v>
      </c>
      <c r="Q1475" s="5">
        <v>16</v>
      </c>
      <c r="R1475" s="5">
        <v>0</v>
      </c>
      <c r="S1475" s="5" t="s">
        <v>29</v>
      </c>
      <c r="T1475" s="5"/>
    </row>
    <row r="1476" spans="1:20" x14ac:dyDescent="0.25">
      <c r="A1476" s="5">
        <f>1469</f>
      </c>
      <c r="B1476" s="5" t="s">
        <v>1495</v>
      </c>
      <c r="C1476" s="5" t="s">
        <v>26</v>
      </c>
      <c r="D1476" s="5" t="s">
        <v>29</v>
      </c>
      <c r="E1476" s="5">
        <v>0</v>
      </c>
      <c r="F1476" s="5">
        <v>0</v>
      </c>
      <c r="G1476" s="5">
        <v>1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10</v>
      </c>
      <c r="Q1476" s="5">
        <v>16</v>
      </c>
      <c r="R1476" s="5">
        <v>0</v>
      </c>
      <c r="S1476" s="5" t="s">
        <v>29</v>
      </c>
      <c r="T1476" s="5"/>
    </row>
    <row r="1477" spans="1:20" x14ac:dyDescent="0.25">
      <c r="A1477" s="5">
        <f>1470</f>
      </c>
      <c r="B1477" s="5" t="s">
        <v>1496</v>
      </c>
      <c r="C1477" s="5" t="s">
        <v>26</v>
      </c>
      <c r="D1477" s="5" t="s">
        <v>29</v>
      </c>
      <c r="E1477" s="5">
        <v>0</v>
      </c>
      <c r="F1477" s="5">
        <v>0</v>
      </c>
      <c r="G1477" s="5">
        <v>1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10</v>
      </c>
      <c r="Q1477" s="5">
        <v>16</v>
      </c>
      <c r="R1477" s="5">
        <v>0</v>
      </c>
      <c r="S1477" s="5" t="s">
        <v>29</v>
      </c>
      <c r="T1477" s="5"/>
    </row>
    <row r="1478" spans="1:20" x14ac:dyDescent="0.25">
      <c r="A1478" s="5">
        <f>1471</f>
      </c>
      <c r="B1478" s="5" t="s">
        <v>1497</v>
      </c>
      <c r="C1478" s="5" t="s">
        <v>26</v>
      </c>
      <c r="D1478" s="5" t="s">
        <v>29</v>
      </c>
      <c r="E1478" s="5">
        <v>0</v>
      </c>
      <c r="F1478" s="5">
        <v>0</v>
      </c>
      <c r="G1478" s="5">
        <v>1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10</v>
      </c>
      <c r="Q1478" s="5">
        <v>16</v>
      </c>
      <c r="R1478" s="5">
        <v>0</v>
      </c>
      <c r="S1478" s="5" t="s">
        <v>29</v>
      </c>
      <c r="T1478" s="5"/>
    </row>
    <row r="1479" spans="1:20" x14ac:dyDescent="0.25">
      <c r="A1479" s="5">
        <f>1472</f>
      </c>
      <c r="B1479" s="5" t="s">
        <v>1498</v>
      </c>
      <c r="C1479" s="5" t="s">
        <v>26</v>
      </c>
      <c r="D1479" s="5" t="s">
        <v>29</v>
      </c>
      <c r="E1479" s="5">
        <v>0</v>
      </c>
      <c r="F1479" s="5">
        <v>0</v>
      </c>
      <c r="G1479" s="5">
        <v>1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10</v>
      </c>
      <c r="Q1479" s="5">
        <v>16</v>
      </c>
      <c r="R1479" s="5">
        <v>0</v>
      </c>
      <c r="S1479" s="5" t="s">
        <v>29</v>
      </c>
      <c r="T1479" s="5"/>
    </row>
    <row r="1480" spans="1:20" x14ac:dyDescent="0.25">
      <c r="A1480" s="5">
        <f>1473</f>
      </c>
      <c r="B1480" s="5" t="s">
        <v>1499</v>
      </c>
      <c r="C1480" s="5" t="s">
        <v>26</v>
      </c>
      <c r="D1480" s="5" t="s">
        <v>29</v>
      </c>
      <c r="E1480" s="5">
        <v>0</v>
      </c>
      <c r="F1480" s="5">
        <v>0</v>
      </c>
      <c r="G1480" s="5">
        <v>1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10</v>
      </c>
      <c r="Q1480" s="5">
        <v>16</v>
      </c>
      <c r="R1480" s="5">
        <v>0</v>
      </c>
      <c r="S1480" s="5" t="s">
        <v>29</v>
      </c>
      <c r="T1480" s="5"/>
    </row>
    <row r="1481" spans="1:20" x14ac:dyDescent="0.25">
      <c r="A1481" s="5">
        <f>1474</f>
      </c>
      <c r="B1481" s="5" t="s">
        <v>1500</v>
      </c>
      <c r="C1481" s="5" t="s">
        <v>26</v>
      </c>
      <c r="D1481" s="5" t="s">
        <v>29</v>
      </c>
      <c r="E1481" s="5">
        <v>0</v>
      </c>
      <c r="F1481" s="5">
        <v>0</v>
      </c>
      <c r="G1481" s="5">
        <v>1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10</v>
      </c>
      <c r="Q1481" s="5">
        <v>16</v>
      </c>
      <c r="R1481" s="5">
        <v>0</v>
      </c>
      <c r="S1481" s="5" t="s">
        <v>29</v>
      </c>
      <c r="T1481" s="5"/>
    </row>
    <row r="1482" spans="1:20" x14ac:dyDescent="0.25">
      <c r="A1482" s="5">
        <f>1475</f>
      </c>
      <c r="B1482" s="5" t="s">
        <v>1501</v>
      </c>
      <c r="C1482" s="5" t="s">
        <v>26</v>
      </c>
      <c r="D1482" s="5" t="s">
        <v>29</v>
      </c>
      <c r="E1482" s="5">
        <v>0</v>
      </c>
      <c r="F1482" s="5">
        <v>0</v>
      </c>
      <c r="G1482" s="5">
        <v>1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10</v>
      </c>
      <c r="Q1482" s="5">
        <v>16</v>
      </c>
      <c r="R1482" s="5">
        <v>0</v>
      </c>
      <c r="S1482" s="5" t="s">
        <v>29</v>
      </c>
      <c r="T1482" s="5"/>
    </row>
    <row r="1483" spans="1:20" x14ac:dyDescent="0.25">
      <c r="A1483" s="5">
        <f>1476</f>
      </c>
      <c r="B1483" s="5" t="s">
        <v>1502</v>
      </c>
      <c r="C1483" s="5" t="s">
        <v>26</v>
      </c>
      <c r="D1483" s="5" t="s">
        <v>29</v>
      </c>
      <c r="E1483" s="5">
        <v>0</v>
      </c>
      <c r="F1483" s="5">
        <v>0</v>
      </c>
      <c r="G1483" s="5">
        <v>1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10</v>
      </c>
      <c r="Q1483" s="5">
        <v>16</v>
      </c>
      <c r="R1483" s="5">
        <v>0</v>
      </c>
      <c r="S1483" s="5" t="s">
        <v>29</v>
      </c>
      <c r="T1483" s="5"/>
    </row>
    <row r="1484" spans="1:20" x14ac:dyDescent="0.25">
      <c r="A1484" s="5">
        <f>1477</f>
      </c>
      <c r="B1484" s="5" t="s">
        <v>1503</v>
      </c>
      <c r="C1484" s="5" t="s">
        <v>26</v>
      </c>
      <c r="D1484" s="5" t="s">
        <v>29</v>
      </c>
      <c r="E1484" s="5">
        <v>0</v>
      </c>
      <c r="F1484" s="5">
        <v>0</v>
      </c>
      <c r="G1484" s="5">
        <v>1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10</v>
      </c>
      <c r="Q1484" s="5">
        <v>16</v>
      </c>
      <c r="R1484" s="5">
        <v>0</v>
      </c>
      <c r="S1484" s="5" t="s">
        <v>29</v>
      </c>
      <c r="T1484" s="5"/>
    </row>
    <row r="1485" spans="1:20" x14ac:dyDescent="0.25">
      <c r="A1485" s="5">
        <f>1478</f>
      </c>
      <c r="B1485" s="5" t="s">
        <v>1504</v>
      </c>
      <c r="C1485" s="5" t="s">
        <v>26</v>
      </c>
      <c r="D1485" s="5" t="s">
        <v>29</v>
      </c>
      <c r="E1485" s="5">
        <v>0</v>
      </c>
      <c r="F1485" s="5">
        <v>0</v>
      </c>
      <c r="G1485" s="5">
        <v>1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10</v>
      </c>
      <c r="Q1485" s="5">
        <v>16</v>
      </c>
      <c r="R1485" s="5">
        <v>0</v>
      </c>
      <c r="S1485" s="5" t="s">
        <v>29</v>
      </c>
      <c r="T1485" s="5"/>
    </row>
    <row r="1486" spans="1:20" x14ac:dyDescent="0.25">
      <c r="A1486" s="5">
        <f>1479</f>
      </c>
      <c r="B1486" s="5" t="s">
        <v>1505</v>
      </c>
      <c r="C1486" s="5" t="s">
        <v>26</v>
      </c>
      <c r="D1486" s="5" t="s">
        <v>29</v>
      </c>
      <c r="E1486" s="5">
        <v>0</v>
      </c>
      <c r="F1486" s="5">
        <v>0</v>
      </c>
      <c r="G1486" s="5">
        <v>1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10</v>
      </c>
      <c r="Q1486" s="5">
        <v>16</v>
      </c>
      <c r="R1486" s="5">
        <v>0</v>
      </c>
      <c r="S1486" s="5" t="s">
        <v>29</v>
      </c>
      <c r="T1486" s="5"/>
    </row>
    <row r="1487" spans="1:20" x14ac:dyDescent="0.25">
      <c r="A1487" s="5">
        <f>1480</f>
      </c>
      <c r="B1487" s="5" t="s">
        <v>1506</v>
      </c>
      <c r="C1487" s="5" t="s">
        <v>26</v>
      </c>
      <c r="D1487" s="5" t="s">
        <v>29</v>
      </c>
      <c r="E1487" s="5">
        <v>0</v>
      </c>
      <c r="F1487" s="5">
        <v>0</v>
      </c>
      <c r="G1487" s="5">
        <v>1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10</v>
      </c>
      <c r="Q1487" s="5">
        <v>16</v>
      </c>
      <c r="R1487" s="5">
        <v>0</v>
      </c>
      <c r="S1487" s="5" t="s">
        <v>29</v>
      </c>
      <c r="T1487" s="5"/>
    </row>
    <row r="1488" spans="1:20" x14ac:dyDescent="0.25">
      <c r="A1488" s="5">
        <f>1481</f>
      </c>
      <c r="B1488" s="5" t="s">
        <v>1507</v>
      </c>
      <c r="C1488" s="5" t="s">
        <v>26</v>
      </c>
      <c r="D1488" s="5" t="s">
        <v>29</v>
      </c>
      <c r="E1488" s="5">
        <v>0</v>
      </c>
      <c r="F1488" s="5">
        <v>0</v>
      </c>
      <c r="G1488" s="5">
        <v>1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10</v>
      </c>
      <c r="Q1488" s="5">
        <v>16</v>
      </c>
      <c r="R1488" s="5">
        <v>0</v>
      </c>
      <c r="S1488" s="5" t="s">
        <v>29</v>
      </c>
      <c r="T1488" s="5"/>
    </row>
    <row r="1489" spans="1:20" x14ac:dyDescent="0.25">
      <c r="A1489" s="5">
        <f>1482</f>
      </c>
      <c r="B1489" s="5" t="s">
        <v>1508</v>
      </c>
      <c r="C1489" s="5" t="s">
        <v>26</v>
      </c>
      <c r="D1489" s="5" t="s">
        <v>29</v>
      </c>
      <c r="E1489" s="5">
        <v>0</v>
      </c>
      <c r="F1489" s="5">
        <v>0</v>
      </c>
      <c r="G1489" s="5">
        <v>1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10</v>
      </c>
      <c r="Q1489" s="5">
        <v>16</v>
      </c>
      <c r="R1489" s="5">
        <v>0</v>
      </c>
      <c r="S1489" s="5" t="s">
        <v>29</v>
      </c>
      <c r="T1489" s="5"/>
    </row>
    <row r="1490" spans="1:20" x14ac:dyDescent="0.25">
      <c r="A1490" s="5">
        <f>1483</f>
      </c>
      <c r="B1490" s="5" t="s">
        <v>1509</v>
      </c>
      <c r="C1490" s="5" t="s">
        <v>26</v>
      </c>
      <c r="D1490" s="5" t="s">
        <v>29</v>
      </c>
      <c r="E1490" s="5">
        <v>0</v>
      </c>
      <c r="F1490" s="5">
        <v>0</v>
      </c>
      <c r="G1490" s="5">
        <v>1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10</v>
      </c>
      <c r="Q1490" s="5">
        <v>16</v>
      </c>
      <c r="R1490" s="5">
        <v>0</v>
      </c>
      <c r="S1490" s="5" t="s">
        <v>29</v>
      </c>
      <c r="T1490" s="5"/>
    </row>
    <row r="1491" spans="1:20" x14ac:dyDescent="0.25">
      <c r="A1491" s="5">
        <f>1484</f>
      </c>
      <c r="B1491" s="5" t="s">
        <v>1510</v>
      </c>
      <c r="C1491" s="5" t="s">
        <v>26</v>
      </c>
      <c r="D1491" s="5" t="s">
        <v>29</v>
      </c>
      <c r="E1491" s="5">
        <v>0</v>
      </c>
      <c r="F1491" s="5">
        <v>0</v>
      </c>
      <c r="G1491" s="5">
        <v>1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10</v>
      </c>
      <c r="Q1491" s="5">
        <v>16</v>
      </c>
      <c r="R1491" s="5">
        <v>0</v>
      </c>
      <c r="S1491" s="5" t="s">
        <v>29</v>
      </c>
      <c r="T1491" s="5"/>
    </row>
    <row r="1492" spans="1:20" x14ac:dyDescent="0.25">
      <c r="A1492" s="5">
        <f>1485</f>
      </c>
      <c r="B1492" s="5" t="s">
        <v>1511</v>
      </c>
      <c r="C1492" s="5" t="s">
        <v>26</v>
      </c>
      <c r="D1492" s="5" t="s">
        <v>29</v>
      </c>
      <c r="E1492" s="5">
        <v>0</v>
      </c>
      <c r="F1492" s="5">
        <v>0</v>
      </c>
      <c r="G1492" s="5">
        <v>1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10</v>
      </c>
      <c r="Q1492" s="5">
        <v>16</v>
      </c>
      <c r="R1492" s="5">
        <v>0</v>
      </c>
      <c r="S1492" s="5" t="s">
        <v>29</v>
      </c>
      <c r="T1492" s="5"/>
    </row>
    <row r="1493" spans="1:20" x14ac:dyDescent="0.25">
      <c r="A1493" s="5">
        <f>1486</f>
      </c>
      <c r="B1493" s="5" t="s">
        <v>1512</v>
      </c>
      <c r="C1493" s="5" t="s">
        <v>26</v>
      </c>
      <c r="D1493" s="5" t="s">
        <v>29</v>
      </c>
      <c r="E1493" s="5">
        <v>0</v>
      </c>
      <c r="F1493" s="5">
        <v>0</v>
      </c>
      <c r="G1493" s="5">
        <v>1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10</v>
      </c>
      <c r="Q1493" s="5">
        <v>16</v>
      </c>
      <c r="R1493" s="5">
        <v>0</v>
      </c>
      <c r="S1493" s="5" t="s">
        <v>29</v>
      </c>
      <c r="T1493" s="5"/>
    </row>
    <row r="1494" spans="1:20" x14ac:dyDescent="0.25">
      <c r="A1494" s="5">
        <f>1487</f>
      </c>
      <c r="B1494" s="5" t="s">
        <v>1513</v>
      </c>
      <c r="C1494" s="5" t="s">
        <v>26</v>
      </c>
      <c r="D1494" s="5" t="s">
        <v>29</v>
      </c>
      <c r="E1494" s="5">
        <v>0</v>
      </c>
      <c r="F1494" s="5">
        <v>0</v>
      </c>
      <c r="G1494" s="5">
        <v>1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10</v>
      </c>
      <c r="Q1494" s="5">
        <v>16</v>
      </c>
      <c r="R1494" s="5">
        <v>0</v>
      </c>
      <c r="S1494" s="5" t="s">
        <v>29</v>
      </c>
      <c r="T1494" s="5"/>
    </row>
    <row r="1495" spans="1:20" x14ac:dyDescent="0.25">
      <c r="A1495" s="5">
        <f>1488</f>
      </c>
      <c r="B1495" s="5" t="s">
        <v>1514</v>
      </c>
      <c r="C1495" s="5" t="s">
        <v>26</v>
      </c>
      <c r="D1495" s="5" t="s">
        <v>29</v>
      </c>
      <c r="E1495" s="5">
        <v>0</v>
      </c>
      <c r="F1495" s="5">
        <v>0</v>
      </c>
      <c r="G1495" s="5">
        <v>1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10</v>
      </c>
      <c r="Q1495" s="5">
        <v>16</v>
      </c>
      <c r="R1495" s="5">
        <v>0</v>
      </c>
      <c r="S1495" s="5" t="s">
        <v>29</v>
      </c>
      <c r="T1495" s="5"/>
    </row>
    <row r="1496" spans="1:20" x14ac:dyDescent="0.25">
      <c r="A1496" s="5">
        <f>1489</f>
      </c>
      <c r="B1496" s="5" t="s">
        <v>1515</v>
      </c>
      <c r="C1496" s="5" t="s">
        <v>26</v>
      </c>
      <c r="D1496" s="5" t="s">
        <v>29</v>
      </c>
      <c r="E1496" s="5">
        <v>0</v>
      </c>
      <c r="F1496" s="5">
        <v>0</v>
      </c>
      <c r="G1496" s="5">
        <v>1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10</v>
      </c>
      <c r="Q1496" s="5">
        <v>16</v>
      </c>
      <c r="R1496" s="5">
        <v>0</v>
      </c>
      <c r="S1496" s="5" t="s">
        <v>29</v>
      </c>
      <c r="T1496" s="5"/>
    </row>
    <row r="1497" spans="1:20" x14ac:dyDescent="0.25">
      <c r="A1497" s="5">
        <f>1490</f>
      </c>
      <c r="B1497" s="5" t="s">
        <v>1516</v>
      </c>
      <c r="C1497" s="5" t="s">
        <v>26</v>
      </c>
      <c r="D1497" s="5" t="s">
        <v>29</v>
      </c>
      <c r="E1497" s="5">
        <v>0</v>
      </c>
      <c r="F1497" s="5">
        <v>0</v>
      </c>
      <c r="G1497" s="5">
        <v>1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10</v>
      </c>
      <c r="Q1497" s="5">
        <v>16</v>
      </c>
      <c r="R1497" s="5">
        <v>0</v>
      </c>
      <c r="S1497" s="5" t="s">
        <v>29</v>
      </c>
      <c r="T1497" s="5"/>
    </row>
    <row r="1498" spans="1:20" x14ac:dyDescent="0.25">
      <c r="A1498" s="5">
        <f>1491</f>
      </c>
      <c r="B1498" s="5" t="s">
        <v>1517</v>
      </c>
      <c r="C1498" s="5" t="s">
        <v>26</v>
      </c>
      <c r="D1498" s="5" t="s">
        <v>29</v>
      </c>
      <c r="E1498" s="5">
        <v>0</v>
      </c>
      <c r="F1498" s="5">
        <v>0</v>
      </c>
      <c r="G1498" s="5">
        <v>1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10</v>
      </c>
      <c r="Q1498" s="5">
        <v>16</v>
      </c>
      <c r="R1498" s="5">
        <v>0</v>
      </c>
      <c r="S1498" s="5" t="s">
        <v>29</v>
      </c>
      <c r="T1498" s="5"/>
    </row>
    <row r="1499" spans="1:20" x14ac:dyDescent="0.25">
      <c r="A1499" s="5">
        <f>1492</f>
      </c>
      <c r="B1499" s="5" t="s">
        <v>1518</v>
      </c>
      <c r="C1499" s="5" t="s">
        <v>26</v>
      </c>
      <c r="D1499" s="5" t="s">
        <v>29</v>
      </c>
      <c r="E1499" s="5">
        <v>0</v>
      </c>
      <c r="F1499" s="5">
        <v>0</v>
      </c>
      <c r="G1499" s="5">
        <v>1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10</v>
      </c>
      <c r="Q1499" s="5">
        <v>16</v>
      </c>
      <c r="R1499" s="5">
        <v>0</v>
      </c>
      <c r="S1499" s="5" t="s">
        <v>29</v>
      </c>
      <c r="T1499" s="5"/>
    </row>
    <row r="1500" spans="1:20" x14ac:dyDescent="0.25">
      <c r="A1500" s="5">
        <f>1493</f>
      </c>
      <c r="B1500" s="5" t="s">
        <v>1519</v>
      </c>
      <c r="C1500" s="5" t="s">
        <v>26</v>
      </c>
      <c r="D1500" s="5" t="s">
        <v>29</v>
      </c>
      <c r="E1500" s="5">
        <v>0</v>
      </c>
      <c r="F1500" s="5">
        <v>0</v>
      </c>
      <c r="G1500" s="5">
        <v>1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10</v>
      </c>
      <c r="Q1500" s="5">
        <v>16</v>
      </c>
      <c r="R1500" s="5">
        <v>0</v>
      </c>
      <c r="S1500" s="5" t="s">
        <v>29</v>
      </c>
      <c r="T1500" s="5"/>
    </row>
    <row r="1501" spans="1:20" x14ac:dyDescent="0.25">
      <c r="A1501" s="5">
        <f>1494</f>
      </c>
      <c r="B1501" s="5" t="s">
        <v>1520</v>
      </c>
      <c r="C1501" s="5" t="s">
        <v>26</v>
      </c>
      <c r="D1501" s="5" t="s">
        <v>29</v>
      </c>
      <c r="E1501" s="5">
        <v>0</v>
      </c>
      <c r="F1501" s="5">
        <v>0</v>
      </c>
      <c r="G1501" s="5">
        <v>1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10</v>
      </c>
      <c r="Q1501" s="5">
        <v>16</v>
      </c>
      <c r="R1501" s="5">
        <v>0</v>
      </c>
      <c r="S1501" s="5" t="s">
        <v>29</v>
      </c>
      <c r="T1501" s="5"/>
    </row>
    <row r="1502" spans="1:20" x14ac:dyDescent="0.25">
      <c r="A1502" s="5">
        <f>1495</f>
      </c>
      <c r="B1502" s="5" t="s">
        <v>1521</v>
      </c>
      <c r="C1502" s="5" t="s">
        <v>26</v>
      </c>
      <c r="D1502" s="5" t="s">
        <v>29</v>
      </c>
      <c r="E1502" s="5">
        <v>0</v>
      </c>
      <c r="F1502" s="5">
        <v>0</v>
      </c>
      <c r="G1502" s="5">
        <v>1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10</v>
      </c>
      <c r="Q1502" s="5">
        <v>16</v>
      </c>
      <c r="R1502" s="5">
        <v>0</v>
      </c>
      <c r="S1502" s="5" t="s">
        <v>29</v>
      </c>
      <c r="T1502" s="5"/>
    </row>
    <row r="1503" spans="1:20" x14ac:dyDescent="0.25">
      <c r="A1503" s="5">
        <f>1496</f>
      </c>
      <c r="B1503" s="5" t="s">
        <v>1522</v>
      </c>
      <c r="C1503" s="5" t="s">
        <v>26</v>
      </c>
      <c r="D1503" s="5" t="s">
        <v>29</v>
      </c>
      <c r="E1503" s="5">
        <v>0</v>
      </c>
      <c r="F1503" s="5">
        <v>0</v>
      </c>
      <c r="G1503" s="5">
        <v>1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10</v>
      </c>
      <c r="Q1503" s="5">
        <v>16</v>
      </c>
      <c r="R1503" s="5">
        <v>0</v>
      </c>
      <c r="S1503" s="5" t="s">
        <v>29</v>
      </c>
      <c r="T1503" s="5"/>
    </row>
    <row r="1504" spans="1:20" x14ac:dyDescent="0.25">
      <c r="A1504" s="5">
        <f>1497</f>
      </c>
      <c r="B1504" s="5" t="s">
        <v>1523</v>
      </c>
      <c r="C1504" s="5" t="s">
        <v>26</v>
      </c>
      <c r="D1504" s="5" t="s">
        <v>29</v>
      </c>
      <c r="E1504" s="5">
        <v>0</v>
      </c>
      <c r="F1504" s="5">
        <v>0</v>
      </c>
      <c r="G1504" s="5">
        <v>1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10</v>
      </c>
      <c r="Q1504" s="5">
        <v>16</v>
      </c>
      <c r="R1504" s="5">
        <v>0</v>
      </c>
      <c r="S1504" s="5" t="s">
        <v>29</v>
      </c>
      <c r="T1504" s="5"/>
    </row>
    <row r="1505" spans="1:20" x14ac:dyDescent="0.25">
      <c r="A1505" s="5">
        <f>1498</f>
      </c>
      <c r="B1505" s="5" t="s">
        <v>1524</v>
      </c>
      <c r="C1505" s="5" t="s">
        <v>26</v>
      </c>
      <c r="D1505" s="5" t="s">
        <v>29</v>
      </c>
      <c r="E1505" s="5">
        <v>0</v>
      </c>
      <c r="F1505" s="5">
        <v>0</v>
      </c>
      <c r="G1505" s="5">
        <v>1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10</v>
      </c>
      <c r="Q1505" s="5">
        <v>16</v>
      </c>
      <c r="R1505" s="5">
        <v>0</v>
      </c>
      <c r="S1505" s="5" t="s">
        <v>29</v>
      </c>
      <c r="T1505" s="5"/>
    </row>
    <row r="1506" spans="1:20" x14ac:dyDescent="0.25">
      <c r="A1506" s="5">
        <f>1499</f>
      </c>
      <c r="B1506" s="5" t="s">
        <v>1525</v>
      </c>
      <c r="C1506" s="5" t="s">
        <v>26</v>
      </c>
      <c r="D1506" s="5" t="s">
        <v>29</v>
      </c>
      <c r="E1506" s="5">
        <v>0</v>
      </c>
      <c r="F1506" s="5">
        <v>0</v>
      </c>
      <c r="G1506" s="5">
        <v>1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10</v>
      </c>
      <c r="Q1506" s="5">
        <v>16</v>
      </c>
      <c r="R1506" s="5">
        <v>0</v>
      </c>
      <c r="S1506" s="5" t="s">
        <v>29</v>
      </c>
      <c r="T1506" s="5"/>
    </row>
    <row r="1507" spans="1:20" x14ac:dyDescent="0.25">
      <c r="A1507" s="5">
        <f>1500</f>
      </c>
      <c r="B1507" s="5" t="s">
        <v>1526</v>
      </c>
      <c r="C1507" s="5" t="s">
        <v>26</v>
      </c>
      <c r="D1507" s="5" t="s">
        <v>29</v>
      </c>
      <c r="E1507" s="5">
        <v>0</v>
      </c>
      <c r="F1507" s="5">
        <v>0</v>
      </c>
      <c r="G1507" s="5">
        <v>1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10</v>
      </c>
      <c r="Q1507" s="5">
        <v>16</v>
      </c>
      <c r="R1507" s="5">
        <v>0</v>
      </c>
      <c r="S1507" s="5" t="s">
        <v>29</v>
      </c>
      <c r="T1507" s="5"/>
    </row>
    <row r="1508" spans="1:20" x14ac:dyDescent="0.25">
      <c r="A1508" s="5">
        <f>1501</f>
      </c>
      <c r="B1508" s="5" t="s">
        <v>1527</v>
      </c>
      <c r="C1508" s="5" t="s">
        <v>26</v>
      </c>
      <c r="D1508" s="5" t="s">
        <v>29</v>
      </c>
      <c r="E1508" s="5">
        <v>0</v>
      </c>
      <c r="F1508" s="5">
        <v>0</v>
      </c>
      <c r="G1508" s="5">
        <v>1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10</v>
      </c>
      <c r="Q1508" s="5">
        <v>16</v>
      </c>
      <c r="R1508" s="5">
        <v>0</v>
      </c>
      <c r="S1508" s="5" t="s">
        <v>29</v>
      </c>
      <c r="T1508" s="5"/>
    </row>
    <row r="1509" spans="1:20" x14ac:dyDescent="0.25">
      <c r="A1509" s="5">
        <f>1502</f>
      </c>
      <c r="B1509" s="5" t="s">
        <v>1528</v>
      </c>
      <c r="C1509" s="5" t="s">
        <v>26</v>
      </c>
      <c r="D1509" s="5" t="s">
        <v>29</v>
      </c>
      <c r="E1509" s="5">
        <v>0</v>
      </c>
      <c r="F1509" s="5">
        <v>0</v>
      </c>
      <c r="G1509" s="5">
        <v>1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10</v>
      </c>
      <c r="Q1509" s="5">
        <v>16</v>
      </c>
      <c r="R1509" s="5">
        <v>0</v>
      </c>
      <c r="S1509" s="5" t="s">
        <v>29</v>
      </c>
      <c r="T1509" s="5"/>
    </row>
    <row r="1510" spans="1:20" x14ac:dyDescent="0.25">
      <c r="A1510" s="5">
        <f>1503</f>
      </c>
      <c r="B1510" s="5" t="s">
        <v>1529</v>
      </c>
      <c r="C1510" s="5" t="s">
        <v>26</v>
      </c>
      <c r="D1510" s="5" t="s">
        <v>29</v>
      </c>
      <c r="E1510" s="5">
        <v>0</v>
      </c>
      <c r="F1510" s="5">
        <v>0</v>
      </c>
      <c r="G1510" s="5">
        <v>1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10</v>
      </c>
      <c r="Q1510" s="5">
        <v>16</v>
      </c>
      <c r="R1510" s="5">
        <v>0</v>
      </c>
      <c r="S1510" s="5" t="s">
        <v>29</v>
      </c>
      <c r="T1510" s="5"/>
    </row>
    <row r="1511" spans="1:20" x14ac:dyDescent="0.25">
      <c r="A1511" s="5">
        <f>1504</f>
      </c>
      <c r="B1511" s="5" t="s">
        <v>1530</v>
      </c>
      <c r="C1511" s="5" t="s">
        <v>26</v>
      </c>
      <c r="D1511" s="5" t="s">
        <v>29</v>
      </c>
      <c r="E1511" s="5">
        <v>0</v>
      </c>
      <c r="F1511" s="5">
        <v>0</v>
      </c>
      <c r="G1511" s="5">
        <v>1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10</v>
      </c>
      <c r="Q1511" s="5">
        <v>16</v>
      </c>
      <c r="R1511" s="5">
        <v>0</v>
      </c>
      <c r="S1511" s="5" t="s">
        <v>29</v>
      </c>
      <c r="T1511" s="5"/>
    </row>
    <row r="1512" spans="1:20" x14ac:dyDescent="0.25">
      <c r="A1512" s="5">
        <f>1505</f>
      </c>
      <c r="B1512" s="5" t="s">
        <v>1531</v>
      </c>
      <c r="C1512" s="5" t="s">
        <v>26</v>
      </c>
      <c r="D1512" s="5" t="s">
        <v>29</v>
      </c>
      <c r="E1512" s="5">
        <v>0</v>
      </c>
      <c r="F1512" s="5">
        <v>0</v>
      </c>
      <c r="G1512" s="5">
        <v>1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10</v>
      </c>
      <c r="Q1512" s="5">
        <v>16</v>
      </c>
      <c r="R1512" s="5">
        <v>0</v>
      </c>
      <c r="S1512" s="5" t="s">
        <v>29</v>
      </c>
      <c r="T1512" s="5"/>
    </row>
    <row r="1513" spans="1:20" x14ac:dyDescent="0.25">
      <c r="A1513" s="5">
        <f>1506</f>
      </c>
      <c r="B1513" s="5" t="s">
        <v>1532</v>
      </c>
      <c r="C1513" s="5" t="s">
        <v>26</v>
      </c>
      <c r="D1513" s="5" t="s">
        <v>29</v>
      </c>
      <c r="E1513" s="5">
        <v>0</v>
      </c>
      <c r="F1513" s="5">
        <v>0</v>
      </c>
      <c r="G1513" s="5">
        <v>1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10</v>
      </c>
      <c r="Q1513" s="5">
        <v>16</v>
      </c>
      <c r="R1513" s="5">
        <v>0</v>
      </c>
      <c r="S1513" s="5" t="s">
        <v>29</v>
      </c>
      <c r="T1513" s="5"/>
    </row>
    <row r="1514" spans="1:20" x14ac:dyDescent="0.25">
      <c r="A1514" s="5">
        <f>1507</f>
      </c>
      <c r="B1514" s="5" t="s">
        <v>1533</v>
      </c>
      <c r="C1514" s="5" t="s">
        <v>26</v>
      </c>
      <c r="D1514" s="5" t="s">
        <v>29</v>
      </c>
      <c r="E1514" s="5">
        <v>0</v>
      </c>
      <c r="F1514" s="5">
        <v>0</v>
      </c>
      <c r="G1514" s="5">
        <v>1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10</v>
      </c>
      <c r="Q1514" s="5">
        <v>16</v>
      </c>
      <c r="R1514" s="5">
        <v>0</v>
      </c>
      <c r="S1514" s="5" t="s">
        <v>29</v>
      </c>
      <c r="T1514" s="5"/>
    </row>
    <row r="1515" spans="1:20" x14ac:dyDescent="0.25">
      <c r="A1515" s="5">
        <f>1508</f>
      </c>
      <c r="B1515" s="5" t="s">
        <v>1534</v>
      </c>
      <c r="C1515" s="5" t="s">
        <v>26</v>
      </c>
      <c r="D1515" s="5" t="s">
        <v>29</v>
      </c>
      <c r="E1515" s="5">
        <v>0</v>
      </c>
      <c r="F1515" s="5">
        <v>0</v>
      </c>
      <c r="G1515" s="5">
        <v>1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10</v>
      </c>
      <c r="Q1515" s="5">
        <v>16</v>
      </c>
      <c r="R1515" s="5">
        <v>0</v>
      </c>
      <c r="S1515" s="5" t="s">
        <v>29</v>
      </c>
      <c r="T1515" s="5"/>
    </row>
    <row r="1516" spans="1:20" x14ac:dyDescent="0.25">
      <c r="A1516" s="5">
        <f>1509</f>
      </c>
      <c r="B1516" s="5" t="s">
        <v>1535</v>
      </c>
      <c r="C1516" s="5" t="s">
        <v>26</v>
      </c>
      <c r="D1516" s="5" t="s">
        <v>29</v>
      </c>
      <c r="E1516" s="5">
        <v>0</v>
      </c>
      <c r="F1516" s="5">
        <v>0</v>
      </c>
      <c r="G1516" s="5">
        <v>1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10</v>
      </c>
      <c r="Q1516" s="5">
        <v>16</v>
      </c>
      <c r="R1516" s="5">
        <v>0</v>
      </c>
      <c r="S1516" s="5" t="s">
        <v>29</v>
      </c>
      <c r="T1516" s="5"/>
    </row>
    <row r="1517" spans="1:20" x14ac:dyDescent="0.25">
      <c r="A1517" s="5">
        <f>1510</f>
      </c>
      <c r="B1517" s="5" t="s">
        <v>1536</v>
      </c>
      <c r="C1517" s="5" t="s">
        <v>26</v>
      </c>
      <c r="D1517" s="5" t="s">
        <v>29</v>
      </c>
      <c r="E1517" s="5">
        <v>0</v>
      </c>
      <c r="F1517" s="5">
        <v>0</v>
      </c>
      <c r="G1517" s="5">
        <v>1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10</v>
      </c>
      <c r="Q1517" s="5">
        <v>16</v>
      </c>
      <c r="R1517" s="5">
        <v>0</v>
      </c>
      <c r="S1517" s="5" t="s">
        <v>29</v>
      </c>
      <c r="T1517" s="5"/>
    </row>
    <row r="1518" spans="1:20" x14ac:dyDescent="0.25">
      <c r="A1518" s="5">
        <f>1511</f>
      </c>
      <c r="B1518" s="5" t="s">
        <v>1537</v>
      </c>
      <c r="C1518" s="5" t="s">
        <v>26</v>
      </c>
      <c r="D1518" s="5" t="s">
        <v>29</v>
      </c>
      <c r="E1518" s="5">
        <v>0</v>
      </c>
      <c r="F1518" s="5">
        <v>0</v>
      </c>
      <c r="G1518" s="5">
        <v>1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10</v>
      </c>
      <c r="Q1518" s="5">
        <v>16</v>
      </c>
      <c r="R1518" s="5">
        <v>0</v>
      </c>
      <c r="S1518" s="5" t="s">
        <v>29</v>
      </c>
      <c r="T1518" s="5"/>
    </row>
    <row r="1519" spans="1:20" x14ac:dyDescent="0.25">
      <c r="A1519" s="5">
        <f>1512</f>
      </c>
      <c r="B1519" s="5" t="s">
        <v>1538</v>
      </c>
      <c r="C1519" s="5" t="s">
        <v>26</v>
      </c>
      <c r="D1519" s="5" t="s">
        <v>29</v>
      </c>
      <c r="E1519" s="5">
        <v>0</v>
      </c>
      <c r="F1519" s="5">
        <v>0</v>
      </c>
      <c r="G1519" s="5">
        <v>1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10</v>
      </c>
      <c r="Q1519" s="5">
        <v>16</v>
      </c>
      <c r="R1519" s="5">
        <v>0</v>
      </c>
      <c r="S1519" s="5" t="s">
        <v>29</v>
      </c>
      <c r="T1519" s="5"/>
    </row>
    <row r="1520" spans="1:20" x14ac:dyDescent="0.25">
      <c r="A1520" s="5">
        <f>1513</f>
      </c>
      <c r="B1520" s="5" t="s">
        <v>1539</v>
      </c>
      <c r="C1520" s="5" t="s">
        <v>26</v>
      </c>
      <c r="D1520" s="5" t="s">
        <v>29</v>
      </c>
      <c r="E1520" s="5">
        <v>0</v>
      </c>
      <c r="F1520" s="5">
        <v>0</v>
      </c>
      <c r="G1520" s="5">
        <v>1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10</v>
      </c>
      <c r="Q1520" s="5">
        <v>16</v>
      </c>
      <c r="R1520" s="5">
        <v>0</v>
      </c>
      <c r="S1520" s="5" t="s">
        <v>29</v>
      </c>
      <c r="T1520" s="5"/>
    </row>
    <row r="1521" spans="1:20" x14ac:dyDescent="0.25">
      <c r="A1521" s="5">
        <f>1514</f>
      </c>
      <c r="B1521" s="5" t="s">
        <v>1540</v>
      </c>
      <c r="C1521" s="5" t="s">
        <v>26</v>
      </c>
      <c r="D1521" s="5" t="s">
        <v>29</v>
      </c>
      <c r="E1521" s="5">
        <v>0</v>
      </c>
      <c r="F1521" s="5">
        <v>0</v>
      </c>
      <c r="G1521" s="5">
        <v>1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10</v>
      </c>
      <c r="Q1521" s="5">
        <v>16</v>
      </c>
      <c r="R1521" s="5">
        <v>0</v>
      </c>
      <c r="S1521" s="5" t="s">
        <v>29</v>
      </c>
      <c r="T1521" s="5"/>
    </row>
    <row r="1522" spans="1:20" x14ac:dyDescent="0.25">
      <c r="A1522" s="5">
        <f>1515</f>
      </c>
      <c r="B1522" s="5" t="s">
        <v>1541</v>
      </c>
      <c r="C1522" s="5" t="s">
        <v>26</v>
      </c>
      <c r="D1522" s="5" t="s">
        <v>29</v>
      </c>
      <c r="E1522" s="5">
        <v>0</v>
      </c>
      <c r="F1522" s="5">
        <v>0</v>
      </c>
      <c r="G1522" s="5">
        <v>1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10</v>
      </c>
      <c r="Q1522" s="5">
        <v>16</v>
      </c>
      <c r="R1522" s="5">
        <v>0</v>
      </c>
      <c r="S1522" s="5" t="s">
        <v>29</v>
      </c>
      <c r="T1522" s="5"/>
    </row>
    <row r="1523" spans="1:20" x14ac:dyDescent="0.25">
      <c r="A1523" s="5">
        <f>1516</f>
      </c>
      <c r="B1523" s="5" t="s">
        <v>1542</v>
      </c>
      <c r="C1523" s="5" t="s">
        <v>26</v>
      </c>
      <c r="D1523" s="5" t="s">
        <v>29</v>
      </c>
      <c r="E1523" s="5">
        <v>0</v>
      </c>
      <c r="F1523" s="5">
        <v>0</v>
      </c>
      <c r="G1523" s="5">
        <v>1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10</v>
      </c>
      <c r="Q1523" s="5">
        <v>16</v>
      </c>
      <c r="R1523" s="5">
        <v>0</v>
      </c>
      <c r="S1523" s="5" t="s">
        <v>29</v>
      </c>
      <c r="T1523" s="5"/>
    </row>
    <row r="1524" spans="1:20" x14ac:dyDescent="0.25">
      <c r="A1524" s="5">
        <f>1517</f>
      </c>
      <c r="B1524" s="5" t="s">
        <v>1543</v>
      </c>
      <c r="C1524" s="5" t="s">
        <v>26</v>
      </c>
      <c r="D1524" s="5" t="s">
        <v>29</v>
      </c>
      <c r="E1524" s="5">
        <v>0</v>
      </c>
      <c r="F1524" s="5">
        <v>0</v>
      </c>
      <c r="G1524" s="5">
        <v>1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10</v>
      </c>
      <c r="Q1524" s="5">
        <v>16</v>
      </c>
      <c r="R1524" s="5">
        <v>0</v>
      </c>
      <c r="S1524" s="5" t="s">
        <v>29</v>
      </c>
      <c r="T1524" s="5"/>
    </row>
    <row r="1525" spans="1:20" x14ac:dyDescent="0.25">
      <c r="A1525" s="5">
        <f>1518</f>
      </c>
      <c r="B1525" s="5" t="s">
        <v>1544</v>
      </c>
      <c r="C1525" s="5" t="s">
        <v>26</v>
      </c>
      <c r="D1525" s="5" t="s">
        <v>29</v>
      </c>
      <c r="E1525" s="5">
        <v>0</v>
      </c>
      <c r="F1525" s="5">
        <v>0</v>
      </c>
      <c r="G1525" s="5">
        <v>1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10</v>
      </c>
      <c r="Q1525" s="5">
        <v>16</v>
      </c>
      <c r="R1525" s="5">
        <v>0</v>
      </c>
      <c r="S1525" s="5" t="s">
        <v>29</v>
      </c>
      <c r="T1525" s="5"/>
    </row>
    <row r="1526" spans="1:20" x14ac:dyDescent="0.25">
      <c r="A1526" s="5">
        <f>1519</f>
      </c>
      <c r="B1526" s="5" t="s">
        <v>1545</v>
      </c>
      <c r="C1526" s="5" t="s">
        <v>26</v>
      </c>
      <c r="D1526" s="5" t="s">
        <v>29</v>
      </c>
      <c r="E1526" s="5">
        <v>0</v>
      </c>
      <c r="F1526" s="5">
        <v>0</v>
      </c>
      <c r="G1526" s="5">
        <v>1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10</v>
      </c>
      <c r="Q1526" s="5">
        <v>16</v>
      </c>
      <c r="R1526" s="5">
        <v>0</v>
      </c>
      <c r="S1526" s="5" t="s">
        <v>29</v>
      </c>
      <c r="T1526" s="5"/>
    </row>
    <row r="1527" spans="1:20" x14ac:dyDescent="0.25">
      <c r="A1527" s="5">
        <f>1520</f>
      </c>
      <c r="B1527" s="5" t="s">
        <v>1546</v>
      </c>
      <c r="C1527" s="5" t="s">
        <v>26</v>
      </c>
      <c r="D1527" s="5" t="s">
        <v>29</v>
      </c>
      <c r="E1527" s="5">
        <v>0</v>
      </c>
      <c r="F1527" s="5">
        <v>0</v>
      </c>
      <c r="G1527" s="5">
        <v>1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10</v>
      </c>
      <c r="Q1527" s="5">
        <v>16</v>
      </c>
      <c r="R1527" s="5">
        <v>0</v>
      </c>
      <c r="S1527" s="5" t="s">
        <v>29</v>
      </c>
      <c r="T1527" s="5"/>
    </row>
    <row r="1528" spans="1:20" x14ac:dyDescent="0.25">
      <c r="A1528" s="5">
        <f>1521</f>
      </c>
      <c r="B1528" s="5" t="s">
        <v>1547</v>
      </c>
      <c r="C1528" s="5" t="s">
        <v>26</v>
      </c>
      <c r="D1528" s="5" t="s">
        <v>29</v>
      </c>
      <c r="E1528" s="5">
        <v>0</v>
      </c>
      <c r="F1528" s="5">
        <v>0</v>
      </c>
      <c r="G1528" s="5">
        <v>1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10</v>
      </c>
      <c r="Q1528" s="5">
        <v>16</v>
      </c>
      <c r="R1528" s="5">
        <v>0</v>
      </c>
      <c r="S1528" s="5" t="s">
        <v>29</v>
      </c>
      <c r="T1528" s="5"/>
    </row>
    <row r="1529" spans="1:20" x14ac:dyDescent="0.25">
      <c r="A1529" s="5">
        <f>1522</f>
      </c>
      <c r="B1529" s="5" t="s">
        <v>1548</v>
      </c>
      <c r="C1529" s="5" t="s">
        <v>26</v>
      </c>
      <c r="D1529" s="5" t="s">
        <v>29</v>
      </c>
      <c r="E1529" s="5">
        <v>0</v>
      </c>
      <c r="F1529" s="5">
        <v>0</v>
      </c>
      <c r="G1529" s="5">
        <v>1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10</v>
      </c>
      <c r="Q1529" s="5">
        <v>16</v>
      </c>
      <c r="R1529" s="5">
        <v>0</v>
      </c>
      <c r="S1529" s="5" t="s">
        <v>29</v>
      </c>
      <c r="T1529" s="5"/>
    </row>
    <row r="1530" spans="1:20" x14ac:dyDescent="0.25">
      <c r="A1530" s="5">
        <f>1523</f>
      </c>
      <c r="B1530" s="5" t="s">
        <v>1549</v>
      </c>
      <c r="C1530" s="5" t="s">
        <v>26</v>
      </c>
      <c r="D1530" s="5" t="s">
        <v>29</v>
      </c>
      <c r="E1530" s="5">
        <v>0</v>
      </c>
      <c r="F1530" s="5">
        <v>0</v>
      </c>
      <c r="G1530" s="5">
        <v>1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10</v>
      </c>
      <c r="Q1530" s="5">
        <v>16</v>
      </c>
      <c r="R1530" s="5">
        <v>0</v>
      </c>
      <c r="S1530" s="5" t="s">
        <v>29</v>
      </c>
      <c r="T1530" s="5"/>
    </row>
    <row r="1531" spans="1:20" x14ac:dyDescent="0.25">
      <c r="A1531" s="5">
        <f>1524</f>
      </c>
      <c r="B1531" s="5" t="s">
        <v>1550</v>
      </c>
      <c r="C1531" s="5" t="s">
        <v>26</v>
      </c>
      <c r="D1531" s="5" t="s">
        <v>29</v>
      </c>
      <c r="E1531" s="5">
        <v>0</v>
      </c>
      <c r="F1531" s="5">
        <v>0</v>
      </c>
      <c r="G1531" s="5">
        <v>1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10</v>
      </c>
      <c r="Q1531" s="5">
        <v>16</v>
      </c>
      <c r="R1531" s="5">
        <v>0</v>
      </c>
      <c r="S1531" s="5" t="s">
        <v>29</v>
      </c>
      <c r="T1531" s="5"/>
    </row>
    <row r="1532" spans="1:20" x14ac:dyDescent="0.25">
      <c r="A1532" s="5">
        <f>1525</f>
      </c>
      <c r="B1532" s="5" t="s">
        <v>1551</v>
      </c>
      <c r="C1532" s="5" t="s">
        <v>26</v>
      </c>
      <c r="D1532" s="5" t="s">
        <v>29</v>
      </c>
      <c r="E1532" s="5">
        <v>0</v>
      </c>
      <c r="F1532" s="5">
        <v>0</v>
      </c>
      <c r="G1532" s="5">
        <v>1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10</v>
      </c>
      <c r="Q1532" s="5">
        <v>16</v>
      </c>
      <c r="R1532" s="5">
        <v>0</v>
      </c>
      <c r="S1532" s="5" t="s">
        <v>29</v>
      </c>
      <c r="T1532" s="5"/>
    </row>
    <row r="1533" spans="1:20" x14ac:dyDescent="0.25">
      <c r="A1533" s="5">
        <f>1526</f>
      </c>
      <c r="B1533" s="5" t="s">
        <v>1552</v>
      </c>
      <c r="C1533" s="5" t="s">
        <v>26</v>
      </c>
      <c r="D1533" s="5" t="s">
        <v>29</v>
      </c>
      <c r="E1533" s="5">
        <v>0</v>
      </c>
      <c r="F1533" s="5">
        <v>0</v>
      </c>
      <c r="G1533" s="5">
        <v>1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10</v>
      </c>
      <c r="Q1533" s="5">
        <v>16</v>
      </c>
      <c r="R1533" s="5">
        <v>0</v>
      </c>
      <c r="S1533" s="5" t="s">
        <v>29</v>
      </c>
      <c r="T1533" s="5"/>
    </row>
    <row r="1534" spans="1:20" x14ac:dyDescent="0.25">
      <c r="A1534" s="5">
        <f>1527</f>
      </c>
      <c r="B1534" s="5" t="s">
        <v>1553</v>
      </c>
      <c r="C1534" s="5" t="s">
        <v>26</v>
      </c>
      <c r="D1534" s="5" t="s">
        <v>29</v>
      </c>
      <c r="E1534" s="5">
        <v>0</v>
      </c>
      <c r="F1534" s="5">
        <v>0</v>
      </c>
      <c r="G1534" s="5">
        <v>1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10</v>
      </c>
      <c r="Q1534" s="5">
        <v>16</v>
      </c>
      <c r="R1534" s="5">
        <v>0</v>
      </c>
      <c r="S1534" s="5" t="s">
        <v>29</v>
      </c>
      <c r="T1534" s="5"/>
    </row>
    <row r="1535" spans="1:20" x14ac:dyDescent="0.25">
      <c r="A1535" s="5">
        <f>1528</f>
      </c>
      <c r="B1535" s="5" t="s">
        <v>1554</v>
      </c>
      <c r="C1535" s="5" t="s">
        <v>26</v>
      </c>
      <c r="D1535" s="5" t="s">
        <v>29</v>
      </c>
      <c r="E1535" s="5">
        <v>0</v>
      </c>
      <c r="F1535" s="5">
        <v>0</v>
      </c>
      <c r="G1535" s="5">
        <v>1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10</v>
      </c>
      <c r="Q1535" s="5">
        <v>16</v>
      </c>
      <c r="R1535" s="5">
        <v>0</v>
      </c>
      <c r="S1535" s="5" t="s">
        <v>29</v>
      </c>
      <c r="T1535" s="5"/>
    </row>
    <row r="1536" spans="1:20" x14ac:dyDescent="0.25">
      <c r="A1536" s="5">
        <f>1529</f>
      </c>
      <c r="B1536" s="5" t="s">
        <v>1555</v>
      </c>
      <c r="C1536" s="5" t="s">
        <v>26</v>
      </c>
      <c r="D1536" s="5" t="s">
        <v>29</v>
      </c>
      <c r="E1536" s="5">
        <v>0</v>
      </c>
      <c r="F1536" s="5">
        <v>0</v>
      </c>
      <c r="G1536" s="5">
        <v>1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10</v>
      </c>
      <c r="Q1536" s="5">
        <v>16</v>
      </c>
      <c r="R1536" s="5">
        <v>0</v>
      </c>
      <c r="S1536" s="5" t="s">
        <v>29</v>
      </c>
      <c r="T1536" s="5"/>
    </row>
    <row r="1537" spans="1:20" x14ac:dyDescent="0.25">
      <c r="A1537" s="5">
        <f>1530</f>
      </c>
      <c r="B1537" s="5" t="s">
        <v>1556</v>
      </c>
      <c r="C1537" s="5" t="s">
        <v>26</v>
      </c>
      <c r="D1537" s="5" t="s">
        <v>29</v>
      </c>
      <c r="E1537" s="5">
        <v>0</v>
      </c>
      <c r="F1537" s="5">
        <v>0</v>
      </c>
      <c r="G1537" s="5">
        <v>1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10</v>
      </c>
      <c r="Q1537" s="5">
        <v>16</v>
      </c>
      <c r="R1537" s="5">
        <v>0</v>
      </c>
      <c r="S1537" s="5" t="s">
        <v>29</v>
      </c>
      <c r="T1537" s="5"/>
    </row>
    <row r="1538" spans="1:20" x14ac:dyDescent="0.25">
      <c r="A1538" s="5">
        <f>1531</f>
      </c>
      <c r="B1538" s="5" t="s">
        <v>1557</v>
      </c>
      <c r="C1538" s="5" t="s">
        <v>26</v>
      </c>
      <c r="D1538" s="5" t="s">
        <v>29</v>
      </c>
      <c r="E1538" s="5">
        <v>0</v>
      </c>
      <c r="F1538" s="5">
        <v>0</v>
      </c>
      <c r="G1538" s="5">
        <v>1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10</v>
      </c>
      <c r="Q1538" s="5">
        <v>16</v>
      </c>
      <c r="R1538" s="5">
        <v>0</v>
      </c>
      <c r="S1538" s="5" t="s">
        <v>29</v>
      </c>
      <c r="T1538" s="5"/>
    </row>
    <row r="1539" spans="1:20" x14ac:dyDescent="0.25">
      <c r="A1539" s="5">
        <f>1532</f>
      </c>
      <c r="B1539" s="5" t="s">
        <v>1558</v>
      </c>
      <c r="C1539" s="5" t="s">
        <v>26</v>
      </c>
      <c r="D1539" s="5" t="s">
        <v>29</v>
      </c>
      <c r="E1539" s="5">
        <v>0</v>
      </c>
      <c r="F1539" s="5">
        <v>0</v>
      </c>
      <c r="G1539" s="5">
        <v>1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10</v>
      </c>
      <c r="Q1539" s="5">
        <v>16</v>
      </c>
      <c r="R1539" s="5">
        <v>0</v>
      </c>
      <c r="S1539" s="5" t="s">
        <v>29</v>
      </c>
      <c r="T1539" s="5"/>
    </row>
    <row r="1540" spans="1:20" x14ac:dyDescent="0.25">
      <c r="A1540" s="5">
        <f>1533</f>
      </c>
      <c r="B1540" s="5" t="s">
        <v>1559</v>
      </c>
      <c r="C1540" s="5" t="s">
        <v>26</v>
      </c>
      <c r="D1540" s="5" t="s">
        <v>29</v>
      </c>
      <c r="E1540" s="5">
        <v>0</v>
      </c>
      <c r="F1540" s="5">
        <v>0</v>
      </c>
      <c r="G1540" s="5">
        <v>1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10</v>
      </c>
      <c r="Q1540" s="5">
        <v>16</v>
      </c>
      <c r="R1540" s="5">
        <v>0</v>
      </c>
      <c r="S1540" s="5" t="s">
        <v>29</v>
      </c>
      <c r="T1540" s="5"/>
    </row>
    <row r="1541" spans="1:20" x14ac:dyDescent="0.25">
      <c r="A1541" s="5">
        <f>1534</f>
      </c>
      <c r="B1541" s="5" t="s">
        <v>1560</v>
      </c>
      <c r="C1541" s="5" t="s">
        <v>26</v>
      </c>
      <c r="D1541" s="5" t="s">
        <v>29</v>
      </c>
      <c r="E1541" s="5">
        <v>0</v>
      </c>
      <c r="F1541" s="5">
        <v>0</v>
      </c>
      <c r="G1541" s="5">
        <v>1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10</v>
      </c>
      <c r="Q1541" s="5">
        <v>16</v>
      </c>
      <c r="R1541" s="5">
        <v>0</v>
      </c>
      <c r="S1541" s="5" t="s">
        <v>29</v>
      </c>
      <c r="T1541" s="5"/>
    </row>
    <row r="1542" spans="1:20" x14ac:dyDescent="0.25">
      <c r="A1542" s="5">
        <f>1535</f>
      </c>
      <c r="B1542" s="5" t="s">
        <v>1561</v>
      </c>
      <c r="C1542" s="5" t="s">
        <v>26</v>
      </c>
      <c r="D1542" s="5" t="s">
        <v>29</v>
      </c>
      <c r="E1542" s="5">
        <v>0</v>
      </c>
      <c r="F1542" s="5">
        <v>0</v>
      </c>
      <c r="G1542" s="5">
        <v>1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10</v>
      </c>
      <c r="Q1542" s="5">
        <v>16</v>
      </c>
      <c r="R1542" s="5">
        <v>0</v>
      </c>
      <c r="S1542" s="5" t="s">
        <v>29</v>
      </c>
      <c r="T1542" s="5"/>
    </row>
    <row r="1543" spans="1:20" x14ac:dyDescent="0.25">
      <c r="A1543" s="5">
        <f>1536</f>
      </c>
      <c r="B1543" s="5" t="s">
        <v>1562</v>
      </c>
      <c r="C1543" s="5" t="s">
        <v>26</v>
      </c>
      <c r="D1543" s="5" t="s">
        <v>29</v>
      </c>
      <c r="E1543" s="5">
        <v>0</v>
      </c>
      <c r="F1543" s="5">
        <v>0</v>
      </c>
      <c r="G1543" s="5">
        <v>1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10</v>
      </c>
      <c r="Q1543" s="5">
        <v>16</v>
      </c>
      <c r="R1543" s="5">
        <v>0</v>
      </c>
      <c r="S1543" s="5" t="s">
        <v>29</v>
      </c>
      <c r="T1543" s="5"/>
    </row>
    <row r="1544" spans="1:20" x14ac:dyDescent="0.25">
      <c r="A1544" s="5">
        <f>1537</f>
      </c>
      <c r="B1544" s="5" t="s">
        <v>1563</v>
      </c>
      <c r="C1544" s="5" t="s">
        <v>26</v>
      </c>
      <c r="D1544" s="5" t="s">
        <v>29</v>
      </c>
      <c r="E1544" s="5">
        <v>0</v>
      </c>
      <c r="F1544" s="5">
        <v>0</v>
      </c>
      <c r="G1544" s="5">
        <v>1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10</v>
      </c>
      <c r="Q1544" s="5">
        <v>16</v>
      </c>
      <c r="R1544" s="5">
        <v>0</v>
      </c>
      <c r="S1544" s="5" t="s">
        <v>29</v>
      </c>
      <c r="T1544" s="5"/>
    </row>
    <row r="1545" spans="1:20" x14ac:dyDescent="0.25">
      <c r="A1545" s="5">
        <f>1538</f>
      </c>
      <c r="B1545" s="5" t="s">
        <v>1564</v>
      </c>
      <c r="C1545" s="5" t="s">
        <v>26</v>
      </c>
      <c r="D1545" s="5" t="s">
        <v>29</v>
      </c>
      <c r="E1545" s="5">
        <v>0</v>
      </c>
      <c r="F1545" s="5">
        <v>0</v>
      </c>
      <c r="G1545" s="5">
        <v>1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10</v>
      </c>
      <c r="Q1545" s="5">
        <v>16</v>
      </c>
      <c r="R1545" s="5">
        <v>0</v>
      </c>
      <c r="S1545" s="5" t="s">
        <v>29</v>
      </c>
      <c r="T1545" s="5"/>
    </row>
    <row r="1546" spans="1:20" x14ac:dyDescent="0.25">
      <c r="A1546" s="5">
        <f>1539</f>
      </c>
      <c r="B1546" s="5" t="s">
        <v>1565</v>
      </c>
      <c r="C1546" s="5" t="s">
        <v>26</v>
      </c>
      <c r="D1546" s="5" t="s">
        <v>29</v>
      </c>
      <c r="E1546" s="5">
        <v>0</v>
      </c>
      <c r="F1546" s="5">
        <v>0</v>
      </c>
      <c r="G1546" s="5">
        <v>1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10</v>
      </c>
      <c r="Q1546" s="5">
        <v>16</v>
      </c>
      <c r="R1546" s="5">
        <v>0</v>
      </c>
      <c r="S1546" s="5" t="s">
        <v>29</v>
      </c>
      <c r="T1546" s="5"/>
    </row>
    <row r="1547" spans="1:20" x14ac:dyDescent="0.25">
      <c r="A1547" s="5">
        <f>1540</f>
      </c>
      <c r="B1547" s="5" t="s">
        <v>1566</v>
      </c>
      <c r="C1547" s="5" t="s">
        <v>26</v>
      </c>
      <c r="D1547" s="5" t="s">
        <v>29</v>
      </c>
      <c r="E1547" s="5">
        <v>0</v>
      </c>
      <c r="F1547" s="5">
        <v>0</v>
      </c>
      <c r="G1547" s="5">
        <v>1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10</v>
      </c>
      <c r="Q1547" s="5">
        <v>16</v>
      </c>
      <c r="R1547" s="5">
        <v>0</v>
      </c>
      <c r="S1547" s="5" t="s">
        <v>29</v>
      </c>
      <c r="T1547" s="5"/>
    </row>
    <row r="1548" spans="1:20" x14ac:dyDescent="0.25">
      <c r="A1548" s="5">
        <f>1541</f>
      </c>
      <c r="B1548" s="5" t="s">
        <v>1567</v>
      </c>
      <c r="C1548" s="5" t="s">
        <v>26</v>
      </c>
      <c r="D1548" s="5" t="s">
        <v>29</v>
      </c>
      <c r="E1548" s="5">
        <v>0</v>
      </c>
      <c r="F1548" s="5">
        <v>0</v>
      </c>
      <c r="G1548" s="5">
        <v>1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10</v>
      </c>
      <c r="Q1548" s="5">
        <v>16</v>
      </c>
      <c r="R1548" s="5">
        <v>0</v>
      </c>
      <c r="S1548" s="5" t="s">
        <v>29</v>
      </c>
      <c r="T1548" s="5"/>
    </row>
    <row r="1549" spans="1:20" x14ac:dyDescent="0.25">
      <c r="A1549" s="5">
        <f>1542</f>
      </c>
      <c r="B1549" s="5" t="s">
        <v>1568</v>
      </c>
      <c r="C1549" s="5" t="s">
        <v>26</v>
      </c>
      <c r="D1549" s="5" t="s">
        <v>29</v>
      </c>
      <c r="E1549" s="5">
        <v>0</v>
      </c>
      <c r="F1549" s="5">
        <v>0</v>
      </c>
      <c r="G1549" s="5">
        <v>1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10</v>
      </c>
      <c r="Q1549" s="5">
        <v>16</v>
      </c>
      <c r="R1549" s="5">
        <v>0</v>
      </c>
      <c r="S1549" s="5" t="s">
        <v>29</v>
      </c>
      <c r="T1549" s="5"/>
    </row>
    <row r="1550" spans="1:20" x14ac:dyDescent="0.25">
      <c r="A1550" s="5">
        <f>1543</f>
      </c>
      <c r="B1550" s="5" t="s">
        <v>1569</v>
      </c>
      <c r="C1550" s="5" t="s">
        <v>26</v>
      </c>
      <c r="D1550" s="5" t="s">
        <v>29</v>
      </c>
      <c r="E1550" s="5">
        <v>0</v>
      </c>
      <c r="F1550" s="5">
        <v>0</v>
      </c>
      <c r="G1550" s="5">
        <v>1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10</v>
      </c>
      <c r="Q1550" s="5">
        <v>16</v>
      </c>
      <c r="R1550" s="5">
        <v>0</v>
      </c>
      <c r="S1550" s="5" t="s">
        <v>29</v>
      </c>
      <c r="T1550" s="5"/>
    </row>
    <row r="1551" spans="1:20" x14ac:dyDescent="0.25">
      <c r="A1551" s="5">
        <f>1544</f>
      </c>
      <c r="B1551" s="5" t="s">
        <v>1570</v>
      </c>
      <c r="C1551" s="5" t="s">
        <v>26</v>
      </c>
      <c r="D1551" s="5" t="s">
        <v>29</v>
      </c>
      <c r="E1551" s="5">
        <v>0</v>
      </c>
      <c r="F1551" s="5">
        <v>0</v>
      </c>
      <c r="G1551" s="5">
        <v>1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10</v>
      </c>
      <c r="Q1551" s="5">
        <v>16</v>
      </c>
      <c r="R1551" s="5">
        <v>0</v>
      </c>
      <c r="S1551" s="5" t="s">
        <v>29</v>
      </c>
      <c r="T1551" s="5"/>
    </row>
    <row r="1552" spans="1:20" x14ac:dyDescent="0.25">
      <c r="A1552" s="5">
        <f>1545</f>
      </c>
      <c r="B1552" s="5" t="s">
        <v>1571</v>
      </c>
      <c r="C1552" s="5" t="s">
        <v>26</v>
      </c>
      <c r="D1552" s="5" t="s">
        <v>29</v>
      </c>
      <c r="E1552" s="5">
        <v>0</v>
      </c>
      <c r="F1552" s="5">
        <v>0</v>
      </c>
      <c r="G1552" s="5">
        <v>1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10</v>
      </c>
      <c r="Q1552" s="5">
        <v>16</v>
      </c>
      <c r="R1552" s="5">
        <v>0</v>
      </c>
      <c r="S1552" s="5" t="s">
        <v>29</v>
      </c>
      <c r="T1552" s="5"/>
    </row>
    <row r="1553" spans="1:20" x14ac:dyDescent="0.25">
      <c r="A1553" s="5">
        <f>1546</f>
      </c>
      <c r="B1553" s="5" t="s">
        <v>1572</v>
      </c>
      <c r="C1553" s="5" t="s">
        <v>26</v>
      </c>
      <c r="D1553" s="5" t="s">
        <v>29</v>
      </c>
      <c r="E1553" s="5">
        <v>0</v>
      </c>
      <c r="F1553" s="5">
        <v>0</v>
      </c>
      <c r="G1553" s="5">
        <v>1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10</v>
      </c>
      <c r="Q1553" s="5">
        <v>16</v>
      </c>
      <c r="R1553" s="5">
        <v>0</v>
      </c>
      <c r="S1553" s="5" t="s">
        <v>29</v>
      </c>
      <c r="T1553" s="5"/>
    </row>
    <row r="1554" spans="1:20" x14ac:dyDescent="0.25">
      <c r="A1554" s="5">
        <f>1547</f>
      </c>
      <c r="B1554" s="5" t="s">
        <v>1573</v>
      </c>
      <c r="C1554" s="5" t="s">
        <v>26</v>
      </c>
      <c r="D1554" s="5" t="s">
        <v>29</v>
      </c>
      <c r="E1554" s="5">
        <v>0</v>
      </c>
      <c r="F1554" s="5">
        <v>0</v>
      </c>
      <c r="G1554" s="5">
        <v>1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10</v>
      </c>
      <c r="Q1554" s="5">
        <v>16</v>
      </c>
      <c r="R1554" s="5">
        <v>0</v>
      </c>
      <c r="S1554" s="5" t="s">
        <v>29</v>
      </c>
      <c r="T1554" s="5"/>
    </row>
    <row r="1555" spans="1:20" x14ac:dyDescent="0.25">
      <c r="A1555" s="5">
        <f>1548</f>
      </c>
      <c r="B1555" s="5" t="s">
        <v>1574</v>
      </c>
      <c r="C1555" s="5" t="s">
        <v>26</v>
      </c>
      <c r="D1555" s="5" t="s">
        <v>29</v>
      </c>
      <c r="E1555" s="5">
        <v>0</v>
      </c>
      <c r="F1555" s="5">
        <v>0</v>
      </c>
      <c r="G1555" s="5">
        <v>1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10</v>
      </c>
      <c r="Q1555" s="5">
        <v>16</v>
      </c>
      <c r="R1555" s="5">
        <v>0</v>
      </c>
      <c r="S1555" s="5" t="s">
        <v>29</v>
      </c>
      <c r="T1555" s="5"/>
    </row>
    <row r="1556" spans="1:20" x14ac:dyDescent="0.25">
      <c r="A1556" s="5">
        <f>1549</f>
      </c>
      <c r="B1556" s="5" t="s">
        <v>1575</v>
      </c>
      <c r="C1556" s="5" t="s">
        <v>26</v>
      </c>
      <c r="D1556" s="5" t="s">
        <v>29</v>
      </c>
      <c r="E1556" s="5">
        <v>0</v>
      </c>
      <c r="F1556" s="5">
        <v>0</v>
      </c>
      <c r="G1556" s="5">
        <v>1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10</v>
      </c>
      <c r="Q1556" s="5">
        <v>16</v>
      </c>
      <c r="R1556" s="5">
        <v>0</v>
      </c>
      <c r="S1556" s="5" t="s">
        <v>29</v>
      </c>
      <c r="T1556" s="5"/>
    </row>
    <row r="1557" spans="1:20" x14ac:dyDescent="0.25">
      <c r="A1557" s="5">
        <f>1550</f>
      </c>
      <c r="B1557" s="5" t="s">
        <v>1576</v>
      </c>
      <c r="C1557" s="5" t="s">
        <v>26</v>
      </c>
      <c r="D1557" s="5" t="s">
        <v>29</v>
      </c>
      <c r="E1557" s="5">
        <v>0</v>
      </c>
      <c r="F1557" s="5">
        <v>0</v>
      </c>
      <c r="G1557" s="5">
        <v>1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10</v>
      </c>
      <c r="Q1557" s="5">
        <v>16</v>
      </c>
      <c r="R1557" s="5">
        <v>0</v>
      </c>
      <c r="S1557" s="5" t="s">
        <v>29</v>
      </c>
      <c r="T1557" s="5"/>
    </row>
    <row r="1558" spans="1:20" x14ac:dyDescent="0.25">
      <c r="A1558" s="5">
        <f>1551</f>
      </c>
      <c r="B1558" s="5" t="s">
        <v>1577</v>
      </c>
      <c r="C1558" s="5" t="s">
        <v>26</v>
      </c>
      <c r="D1558" s="5" t="s">
        <v>29</v>
      </c>
      <c r="E1558" s="5">
        <v>0</v>
      </c>
      <c r="F1558" s="5">
        <v>0</v>
      </c>
      <c r="G1558" s="5">
        <v>1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10</v>
      </c>
      <c r="Q1558" s="5">
        <v>16</v>
      </c>
      <c r="R1558" s="5">
        <v>0</v>
      </c>
      <c r="S1558" s="5" t="s">
        <v>29</v>
      </c>
      <c r="T1558" s="5"/>
    </row>
    <row r="1559" spans="1:20" x14ac:dyDescent="0.25">
      <c r="A1559" s="5">
        <f>1552</f>
      </c>
      <c r="B1559" s="5" t="s">
        <v>1578</v>
      </c>
      <c r="C1559" s="5" t="s">
        <v>26</v>
      </c>
      <c r="D1559" s="5" t="s">
        <v>29</v>
      </c>
      <c r="E1559" s="5">
        <v>0</v>
      </c>
      <c r="F1559" s="5">
        <v>0</v>
      </c>
      <c r="G1559" s="5">
        <v>1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10</v>
      </c>
      <c r="Q1559" s="5">
        <v>16</v>
      </c>
      <c r="R1559" s="5">
        <v>0</v>
      </c>
      <c r="S1559" s="5" t="s">
        <v>29</v>
      </c>
      <c r="T1559" s="5"/>
    </row>
    <row r="1560" spans="1:20" x14ac:dyDescent="0.25">
      <c r="A1560" s="5">
        <f>1553</f>
      </c>
      <c r="B1560" s="5" t="s">
        <v>1579</v>
      </c>
      <c r="C1560" s="5" t="s">
        <v>26</v>
      </c>
      <c r="D1560" s="5" t="s">
        <v>29</v>
      </c>
      <c r="E1560" s="5">
        <v>0</v>
      </c>
      <c r="F1560" s="5">
        <v>0</v>
      </c>
      <c r="G1560" s="5">
        <v>1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10</v>
      </c>
      <c r="Q1560" s="5">
        <v>16</v>
      </c>
      <c r="R1560" s="5">
        <v>0</v>
      </c>
      <c r="S1560" s="5" t="s">
        <v>29</v>
      </c>
      <c r="T1560" s="5"/>
    </row>
    <row r="1561" spans="1:20" x14ac:dyDescent="0.25">
      <c r="A1561" s="5">
        <f>1554</f>
      </c>
      <c r="B1561" s="5" t="s">
        <v>1580</v>
      </c>
      <c r="C1561" s="5" t="s">
        <v>26</v>
      </c>
      <c r="D1561" s="5" t="s">
        <v>29</v>
      </c>
      <c r="E1561" s="5">
        <v>0</v>
      </c>
      <c r="F1561" s="5">
        <v>0</v>
      </c>
      <c r="G1561" s="5">
        <v>1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10</v>
      </c>
      <c r="Q1561" s="5">
        <v>16</v>
      </c>
      <c r="R1561" s="5">
        <v>0</v>
      </c>
      <c r="S1561" s="5" t="s">
        <v>29</v>
      </c>
      <c r="T1561" s="5"/>
    </row>
    <row r="1562" spans="1:20" x14ac:dyDescent="0.25">
      <c r="A1562" s="5">
        <f>1555</f>
      </c>
      <c r="B1562" s="5" t="s">
        <v>1581</v>
      </c>
      <c r="C1562" s="5" t="s">
        <v>26</v>
      </c>
      <c r="D1562" s="5" t="s">
        <v>29</v>
      </c>
      <c r="E1562" s="5">
        <v>0</v>
      </c>
      <c r="F1562" s="5">
        <v>0</v>
      </c>
      <c r="G1562" s="5">
        <v>1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10</v>
      </c>
      <c r="Q1562" s="5">
        <v>16</v>
      </c>
      <c r="R1562" s="5">
        <v>0</v>
      </c>
      <c r="S1562" s="5" t="s">
        <v>29</v>
      </c>
      <c r="T1562" s="5"/>
    </row>
    <row r="1563" spans="1:20" x14ac:dyDescent="0.25">
      <c r="A1563" s="5">
        <f>1556</f>
      </c>
      <c r="B1563" s="5" t="s">
        <v>1582</v>
      </c>
      <c r="C1563" s="5" t="s">
        <v>26</v>
      </c>
      <c r="D1563" s="5" t="s">
        <v>29</v>
      </c>
      <c r="E1563" s="5">
        <v>0</v>
      </c>
      <c r="F1563" s="5">
        <v>0</v>
      </c>
      <c r="G1563" s="5">
        <v>1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10</v>
      </c>
      <c r="Q1563" s="5">
        <v>16</v>
      </c>
      <c r="R1563" s="5">
        <v>0</v>
      </c>
      <c r="S1563" s="5" t="s">
        <v>29</v>
      </c>
      <c r="T1563" s="5"/>
    </row>
    <row r="1564" spans="1:20" x14ac:dyDescent="0.25">
      <c r="A1564" s="5">
        <f>1557</f>
      </c>
      <c r="B1564" s="5" t="s">
        <v>1583</v>
      </c>
      <c r="C1564" s="5" t="s">
        <v>26</v>
      </c>
      <c r="D1564" s="5" t="s">
        <v>29</v>
      </c>
      <c r="E1564" s="5">
        <v>0</v>
      </c>
      <c r="F1564" s="5">
        <v>0</v>
      </c>
      <c r="G1564" s="5">
        <v>1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10</v>
      </c>
      <c r="Q1564" s="5">
        <v>16</v>
      </c>
      <c r="R1564" s="5">
        <v>0</v>
      </c>
      <c r="S1564" s="5" t="s">
        <v>29</v>
      </c>
      <c r="T1564" s="5"/>
    </row>
    <row r="1565" spans="1:20" x14ac:dyDescent="0.25">
      <c r="A1565" s="5">
        <f>1558</f>
      </c>
      <c r="B1565" s="5" t="s">
        <v>1584</v>
      </c>
      <c r="C1565" s="5" t="s">
        <v>26</v>
      </c>
      <c r="D1565" s="5" t="s">
        <v>29</v>
      </c>
      <c r="E1565" s="5">
        <v>0</v>
      </c>
      <c r="F1565" s="5">
        <v>0</v>
      </c>
      <c r="G1565" s="5">
        <v>1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10</v>
      </c>
      <c r="Q1565" s="5">
        <v>16</v>
      </c>
      <c r="R1565" s="5">
        <v>0</v>
      </c>
      <c r="S1565" s="5" t="s">
        <v>29</v>
      </c>
      <c r="T1565" s="5"/>
    </row>
    <row r="1566" spans="1:20" x14ac:dyDescent="0.25">
      <c r="A1566" s="5">
        <f>1559</f>
      </c>
      <c r="B1566" s="5" t="s">
        <v>1585</v>
      </c>
      <c r="C1566" s="5" t="s">
        <v>26</v>
      </c>
      <c r="D1566" s="5" t="s">
        <v>29</v>
      </c>
      <c r="E1566" s="5">
        <v>0</v>
      </c>
      <c r="F1566" s="5">
        <v>0</v>
      </c>
      <c r="G1566" s="5">
        <v>1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10</v>
      </c>
      <c r="Q1566" s="5">
        <v>16</v>
      </c>
      <c r="R1566" s="5">
        <v>0</v>
      </c>
      <c r="S1566" s="5" t="s">
        <v>29</v>
      </c>
      <c r="T1566" s="5"/>
    </row>
    <row r="1567" spans="1:20" x14ac:dyDescent="0.25">
      <c r="A1567" s="5">
        <f>1560</f>
      </c>
      <c r="B1567" s="5" t="s">
        <v>1586</v>
      </c>
      <c r="C1567" s="5" t="s">
        <v>26</v>
      </c>
      <c r="D1567" s="5" t="s">
        <v>29</v>
      </c>
      <c r="E1567" s="5">
        <v>0</v>
      </c>
      <c r="F1567" s="5">
        <v>0</v>
      </c>
      <c r="G1567" s="5">
        <v>1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10</v>
      </c>
      <c r="Q1567" s="5">
        <v>16</v>
      </c>
      <c r="R1567" s="5">
        <v>0</v>
      </c>
      <c r="S1567" s="5" t="s">
        <v>29</v>
      </c>
      <c r="T1567" s="5"/>
    </row>
    <row r="1568" spans="1:20" x14ac:dyDescent="0.25">
      <c r="A1568" s="5">
        <f>1561</f>
      </c>
      <c r="B1568" s="5" t="s">
        <v>1587</v>
      </c>
      <c r="C1568" s="5" t="s">
        <v>26</v>
      </c>
      <c r="D1568" s="5" t="s">
        <v>29</v>
      </c>
      <c r="E1568" s="5">
        <v>0</v>
      </c>
      <c r="F1568" s="5">
        <v>0</v>
      </c>
      <c r="G1568" s="5">
        <v>1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10</v>
      </c>
      <c r="Q1568" s="5">
        <v>16</v>
      </c>
      <c r="R1568" s="5">
        <v>0</v>
      </c>
      <c r="S1568" s="5" t="s">
        <v>29</v>
      </c>
      <c r="T1568" s="5"/>
    </row>
    <row r="1569" spans="1:20" x14ac:dyDescent="0.25">
      <c r="A1569" s="5">
        <f>1562</f>
      </c>
      <c r="B1569" s="5" t="s">
        <v>1588</v>
      </c>
      <c r="C1569" s="5" t="s">
        <v>26</v>
      </c>
      <c r="D1569" s="5" t="s">
        <v>29</v>
      </c>
      <c r="E1569" s="5">
        <v>0</v>
      </c>
      <c r="F1569" s="5">
        <v>0</v>
      </c>
      <c r="G1569" s="5">
        <v>1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10</v>
      </c>
      <c r="Q1569" s="5">
        <v>16</v>
      </c>
      <c r="R1569" s="5">
        <v>0</v>
      </c>
      <c r="S1569" s="5" t="s">
        <v>29</v>
      </c>
      <c r="T1569" s="5"/>
    </row>
    <row r="1570" spans="1:20" x14ac:dyDescent="0.25">
      <c r="A1570" s="5">
        <f>1563</f>
      </c>
      <c r="B1570" s="5" t="s">
        <v>1589</v>
      </c>
      <c r="C1570" s="5" t="s">
        <v>26</v>
      </c>
      <c r="D1570" s="5" t="s">
        <v>29</v>
      </c>
      <c r="E1570" s="5">
        <v>0</v>
      </c>
      <c r="F1570" s="5">
        <v>0</v>
      </c>
      <c r="G1570" s="5">
        <v>1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10</v>
      </c>
      <c r="Q1570" s="5">
        <v>16</v>
      </c>
      <c r="R1570" s="5">
        <v>0</v>
      </c>
      <c r="S1570" s="5" t="s">
        <v>29</v>
      </c>
      <c r="T1570" s="5"/>
    </row>
    <row r="1571" spans="1:20" x14ac:dyDescent="0.25">
      <c r="A1571" s="5">
        <f>1564</f>
      </c>
      <c r="B1571" s="5" t="s">
        <v>1590</v>
      </c>
      <c r="C1571" s="5" t="s">
        <v>26</v>
      </c>
      <c r="D1571" s="5" t="s">
        <v>29</v>
      </c>
      <c r="E1571" s="5">
        <v>0</v>
      </c>
      <c r="F1571" s="5">
        <v>0</v>
      </c>
      <c r="G1571" s="5">
        <v>1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10</v>
      </c>
      <c r="Q1571" s="5">
        <v>16</v>
      </c>
      <c r="R1571" s="5">
        <v>0</v>
      </c>
      <c r="S1571" s="5" t="s">
        <v>29</v>
      </c>
      <c r="T1571" s="5"/>
    </row>
    <row r="1572" spans="1:20" x14ac:dyDescent="0.25">
      <c r="A1572" s="5">
        <f>1565</f>
      </c>
      <c r="B1572" s="5" t="s">
        <v>1591</v>
      </c>
      <c r="C1572" s="5" t="s">
        <v>26</v>
      </c>
      <c r="D1572" s="5" t="s">
        <v>29</v>
      </c>
      <c r="E1572" s="5">
        <v>0</v>
      </c>
      <c r="F1572" s="5">
        <v>0</v>
      </c>
      <c r="G1572" s="5">
        <v>1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10</v>
      </c>
      <c r="Q1572" s="5">
        <v>16</v>
      </c>
      <c r="R1572" s="5">
        <v>0</v>
      </c>
      <c r="S1572" s="5" t="s">
        <v>29</v>
      </c>
      <c r="T1572" s="5"/>
    </row>
    <row r="1573" spans="1:20" x14ac:dyDescent="0.25">
      <c r="A1573" s="5">
        <f>1566</f>
      </c>
      <c r="B1573" s="5" t="s">
        <v>1592</v>
      </c>
      <c r="C1573" s="5" t="s">
        <v>26</v>
      </c>
      <c r="D1573" s="5" t="s">
        <v>29</v>
      </c>
      <c r="E1573" s="5">
        <v>0</v>
      </c>
      <c r="F1573" s="5">
        <v>0</v>
      </c>
      <c r="G1573" s="5">
        <v>1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10</v>
      </c>
      <c r="Q1573" s="5">
        <v>16</v>
      </c>
      <c r="R1573" s="5">
        <v>0</v>
      </c>
      <c r="S1573" s="5" t="s">
        <v>29</v>
      </c>
      <c r="T1573" s="5"/>
    </row>
    <row r="1574" spans="1:20" x14ac:dyDescent="0.25">
      <c r="A1574" s="5">
        <f>1567</f>
      </c>
      <c r="B1574" s="5" t="s">
        <v>1593</v>
      </c>
      <c r="C1574" s="5" t="s">
        <v>26</v>
      </c>
      <c r="D1574" s="5" t="s">
        <v>29</v>
      </c>
      <c r="E1574" s="5">
        <v>0</v>
      </c>
      <c r="F1574" s="5">
        <v>0</v>
      </c>
      <c r="G1574" s="5">
        <v>1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10</v>
      </c>
      <c r="Q1574" s="5">
        <v>16</v>
      </c>
      <c r="R1574" s="5">
        <v>0</v>
      </c>
      <c r="S1574" s="5" t="s">
        <v>29</v>
      </c>
      <c r="T1574" s="5"/>
    </row>
    <row r="1575" spans="1:20" x14ac:dyDescent="0.25">
      <c r="A1575" s="5">
        <f>1568</f>
      </c>
      <c r="B1575" s="5" t="s">
        <v>1594</v>
      </c>
      <c r="C1575" s="5" t="s">
        <v>26</v>
      </c>
      <c r="D1575" s="5" t="s">
        <v>29</v>
      </c>
      <c r="E1575" s="5">
        <v>0</v>
      </c>
      <c r="F1575" s="5">
        <v>0</v>
      </c>
      <c r="G1575" s="5">
        <v>1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10</v>
      </c>
      <c r="Q1575" s="5">
        <v>16</v>
      </c>
      <c r="R1575" s="5">
        <v>0</v>
      </c>
      <c r="S1575" s="5" t="s">
        <v>29</v>
      </c>
      <c r="T1575" s="5"/>
    </row>
    <row r="1576" spans="1:20" x14ac:dyDescent="0.25">
      <c r="A1576" s="5">
        <f>1569</f>
      </c>
      <c r="B1576" s="5" t="s">
        <v>1595</v>
      </c>
      <c r="C1576" s="5" t="s">
        <v>26</v>
      </c>
      <c r="D1576" s="5" t="s">
        <v>26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10</v>
      </c>
      <c r="Q1576" s="5">
        <v>0</v>
      </c>
      <c r="R1576" s="5">
        <v>0</v>
      </c>
      <c r="S1576" s="5" t="s">
        <v>26</v>
      </c>
      <c r="T1576" s="5"/>
    </row>
    <row r="1577" spans="1:20" x14ac:dyDescent="0.25">
      <c r="A1577" s="5">
        <f>1570</f>
      </c>
      <c r="B1577" s="5" t="s">
        <v>1596</v>
      </c>
      <c r="C1577" s="5" t="s">
        <v>26</v>
      </c>
      <c r="D1577" s="5" t="s">
        <v>26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10</v>
      </c>
      <c r="Q1577" s="5">
        <v>0</v>
      </c>
      <c r="R1577" s="5">
        <v>0</v>
      </c>
      <c r="S1577" s="5" t="s">
        <v>26</v>
      </c>
      <c r="T1577" s="5"/>
    </row>
    <row r="1578" spans="1:20" x14ac:dyDescent="0.25">
      <c r="A1578" s="5">
        <f>1571</f>
      </c>
      <c r="B1578" s="5" t="s">
        <v>1597</v>
      </c>
      <c r="C1578" s="5" t="s">
        <v>26</v>
      </c>
      <c r="D1578" s="5" t="s">
        <v>29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10</v>
      </c>
      <c r="Q1578" s="5">
        <v>0</v>
      </c>
      <c r="R1578" s="5">
        <v>0</v>
      </c>
      <c r="S1578" s="5" t="s">
        <v>26</v>
      </c>
      <c r="T1578" s="5"/>
    </row>
    <row r="1579" spans="1:20" x14ac:dyDescent="0.25">
      <c r="A1579" s="5">
        <f>1572</f>
      </c>
      <c r="B1579" s="5" t="s">
        <v>1598</v>
      </c>
      <c r="C1579" s="5" t="s">
        <v>26</v>
      </c>
      <c r="D1579" s="5" t="s">
        <v>29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10</v>
      </c>
      <c r="Q1579" s="5">
        <v>0</v>
      </c>
      <c r="R1579" s="5">
        <v>0</v>
      </c>
      <c r="S1579" s="5" t="s">
        <v>26</v>
      </c>
      <c r="T1579" s="5"/>
    </row>
    <row r="1580" spans="1:20" x14ac:dyDescent="0.25">
      <c r="A1580" s="5">
        <f>1573</f>
      </c>
      <c r="B1580" s="5" t="s">
        <v>1599</v>
      </c>
      <c r="C1580" s="5" t="s">
        <v>26</v>
      </c>
      <c r="D1580" s="5" t="s">
        <v>26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10</v>
      </c>
      <c r="Q1580" s="5">
        <v>0</v>
      </c>
      <c r="R1580" s="5">
        <v>0</v>
      </c>
      <c r="S1580" s="5" t="s">
        <v>26</v>
      </c>
      <c r="T1580" s="5"/>
    </row>
    <row r="1581" spans="1:20" x14ac:dyDescent="0.25">
      <c r="A1581" s="5">
        <f>1574</f>
      </c>
      <c r="B1581" s="5" t="s">
        <v>1600</v>
      </c>
      <c r="C1581" s="5" t="s">
        <v>26</v>
      </c>
      <c r="D1581" s="5" t="s">
        <v>26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10</v>
      </c>
      <c r="Q1581" s="5">
        <v>0</v>
      </c>
      <c r="R1581" s="5">
        <v>0</v>
      </c>
      <c r="S1581" s="5" t="s">
        <v>26</v>
      </c>
      <c r="T1581" s="5"/>
    </row>
    <row r="1582" spans="1:20" x14ac:dyDescent="0.25">
      <c r="A1582" s="5">
        <f>1575</f>
      </c>
      <c r="B1582" s="5" t="s">
        <v>1601</v>
      </c>
      <c r="C1582" s="5" t="s">
        <v>29</v>
      </c>
      <c r="D1582" s="5" t="s">
        <v>26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10</v>
      </c>
      <c r="Q1582" s="5">
        <v>0</v>
      </c>
      <c r="R1582" s="5">
        <v>0</v>
      </c>
      <c r="S1582" s="5" t="s">
        <v>26</v>
      </c>
      <c r="T1582" s="5"/>
    </row>
    <row r="1583" spans="1:20" x14ac:dyDescent="0.25">
      <c r="A1583" s="5">
        <f>1576</f>
      </c>
      <c r="B1583" s="5" t="s">
        <v>1602</v>
      </c>
      <c r="C1583" s="5" t="s">
        <v>29</v>
      </c>
      <c r="D1583" s="5" t="s">
        <v>26</v>
      </c>
      <c r="E1583" s="5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10</v>
      </c>
      <c r="Q1583" s="5">
        <v>0</v>
      </c>
      <c r="R1583" s="5">
        <v>0</v>
      </c>
      <c r="S1583" s="5" t="s">
        <v>26</v>
      </c>
      <c r="T1583" s="5"/>
    </row>
    <row r="1584" spans="1:20" x14ac:dyDescent="0.25">
      <c r="A1584" s="5">
        <f>1577</f>
      </c>
      <c r="B1584" s="5" t="s">
        <v>1603</v>
      </c>
      <c r="C1584" s="5" t="s">
        <v>29</v>
      </c>
      <c r="D1584" s="5" t="s">
        <v>26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10</v>
      </c>
      <c r="Q1584" s="5">
        <v>20</v>
      </c>
      <c r="R1584" s="5">
        <v>25</v>
      </c>
      <c r="S1584" s="5" t="s">
        <v>29</v>
      </c>
      <c r="T1584" s="5"/>
    </row>
    <row r="1585" spans="1:20" x14ac:dyDescent="0.25">
      <c r="A1585" s="5">
        <f>1578</f>
      </c>
      <c r="B1585" s="5" t="s">
        <v>1604</v>
      </c>
      <c r="C1585" s="5" t="s">
        <v>29</v>
      </c>
      <c r="D1585" s="5" t="s">
        <v>26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10</v>
      </c>
      <c r="Q1585" s="5">
        <v>20</v>
      </c>
      <c r="R1585" s="5">
        <v>25</v>
      </c>
      <c r="S1585" s="5" t="s">
        <v>29</v>
      </c>
      <c r="T1585" s="5"/>
    </row>
    <row r="1586" spans="1:20" x14ac:dyDescent="0.25">
      <c r="A1586" s="5">
        <f>1579</f>
      </c>
      <c r="B1586" s="5" t="s">
        <v>1605</v>
      </c>
      <c r="C1586" s="5" t="s">
        <v>29</v>
      </c>
      <c r="D1586" s="5" t="s">
        <v>26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10</v>
      </c>
      <c r="Q1586" s="5">
        <v>20</v>
      </c>
      <c r="R1586" s="5">
        <v>25</v>
      </c>
      <c r="S1586" s="5" t="s">
        <v>29</v>
      </c>
      <c r="T1586" s="5"/>
    </row>
    <row r="1587" spans="1:20" x14ac:dyDescent="0.25">
      <c r="A1587" s="5">
        <f>1580</f>
      </c>
      <c r="B1587" s="5" t="s">
        <v>1606</v>
      </c>
      <c r="C1587" s="5" t="s">
        <v>26</v>
      </c>
      <c r="D1587" s="5" t="s">
        <v>29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10</v>
      </c>
      <c r="Q1587" s="5">
        <v>20</v>
      </c>
      <c r="R1587" s="5">
        <v>25</v>
      </c>
      <c r="S1587" s="5" t="s">
        <v>29</v>
      </c>
      <c r="T1587" s="5"/>
    </row>
    <row r="1588" spans="1:20" x14ac:dyDescent="0.25">
      <c r="A1588" s="5">
        <f>1581</f>
      </c>
      <c r="B1588" s="5" t="s">
        <v>1607</v>
      </c>
      <c r="C1588" s="5" t="s">
        <v>26</v>
      </c>
      <c r="D1588" s="5" t="s">
        <v>29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10</v>
      </c>
      <c r="Q1588" s="5">
        <v>20</v>
      </c>
      <c r="R1588" s="5">
        <v>25</v>
      </c>
      <c r="S1588" s="5" t="s">
        <v>29</v>
      </c>
      <c r="T1588" s="5"/>
    </row>
    <row r="1589" spans="1:20" x14ac:dyDescent="0.25">
      <c r="A1589" s="5">
        <f>1582</f>
      </c>
      <c r="B1589" s="5" t="s">
        <v>1608</v>
      </c>
      <c r="C1589" s="5" t="s">
        <v>26</v>
      </c>
      <c r="D1589" s="5" t="s">
        <v>29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10</v>
      </c>
      <c r="Q1589" s="5">
        <v>20</v>
      </c>
      <c r="R1589" s="5">
        <v>25</v>
      </c>
      <c r="S1589" s="5" t="s">
        <v>29</v>
      </c>
      <c r="T1589" s="5"/>
    </row>
    <row r="1590" spans="1:20" x14ac:dyDescent="0.25">
      <c r="A1590" s="5">
        <f>1583</f>
      </c>
      <c r="B1590" s="5" t="s">
        <v>1609</v>
      </c>
      <c r="C1590" s="5" t="s">
        <v>26</v>
      </c>
      <c r="D1590" s="5" t="s">
        <v>29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10</v>
      </c>
      <c r="Q1590" s="5">
        <v>20</v>
      </c>
      <c r="R1590" s="5">
        <v>25</v>
      </c>
      <c r="S1590" s="5" t="s">
        <v>29</v>
      </c>
      <c r="T1590" s="5"/>
    </row>
    <row r="1591" spans="1:20" x14ac:dyDescent="0.25">
      <c r="A1591" s="5">
        <f>1584</f>
      </c>
      <c r="B1591" s="5" t="s">
        <v>1610</v>
      </c>
      <c r="C1591" s="5" t="s">
        <v>26</v>
      </c>
      <c r="D1591" s="5" t="s">
        <v>29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10</v>
      </c>
      <c r="Q1591" s="5">
        <v>20</v>
      </c>
      <c r="R1591" s="5">
        <v>25</v>
      </c>
      <c r="S1591" s="5" t="s">
        <v>29</v>
      </c>
      <c r="T1591" s="5"/>
    </row>
    <row r="1592" spans="1:20" x14ac:dyDescent="0.25">
      <c r="A1592" s="5">
        <f>1585</f>
      </c>
      <c r="B1592" s="5" t="s">
        <v>1611</v>
      </c>
      <c r="C1592" s="5" t="s">
        <v>26</v>
      </c>
      <c r="D1592" s="5" t="s">
        <v>29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10</v>
      </c>
      <c r="Q1592" s="5">
        <v>20</v>
      </c>
      <c r="R1592" s="5">
        <v>25</v>
      </c>
      <c r="S1592" s="5" t="s">
        <v>29</v>
      </c>
      <c r="T1592" s="5"/>
    </row>
    <row r="1593" spans="1:20" x14ac:dyDescent="0.25">
      <c r="A1593" s="5">
        <f>1586</f>
      </c>
      <c r="B1593" s="5" t="s">
        <v>1612</v>
      </c>
      <c r="C1593" s="5" t="s">
        <v>26</v>
      </c>
      <c r="D1593" s="5" t="s">
        <v>29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10</v>
      </c>
      <c r="Q1593" s="5">
        <v>20</v>
      </c>
      <c r="R1593" s="5">
        <v>25</v>
      </c>
      <c r="S1593" s="5" t="s">
        <v>29</v>
      </c>
      <c r="T1593" s="5"/>
    </row>
    <row r="1594" spans="1:20" x14ac:dyDescent="0.25">
      <c r="A1594" s="5">
        <f>1587</f>
      </c>
      <c r="B1594" s="5" t="s">
        <v>1613</v>
      </c>
      <c r="C1594" s="5" t="s">
        <v>26</v>
      </c>
      <c r="D1594" s="5" t="s">
        <v>29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10</v>
      </c>
      <c r="Q1594" s="5">
        <v>20</v>
      </c>
      <c r="R1594" s="5">
        <v>25</v>
      </c>
      <c r="S1594" s="5" t="s">
        <v>29</v>
      </c>
      <c r="T1594" s="5"/>
    </row>
    <row r="1595" spans="1:20" x14ac:dyDescent="0.25">
      <c r="A1595" s="5">
        <f>1588</f>
      </c>
      <c r="B1595" s="5" t="s">
        <v>1614</v>
      </c>
      <c r="C1595" s="5" t="s">
        <v>26</v>
      </c>
      <c r="D1595" s="5" t="s">
        <v>29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10</v>
      </c>
      <c r="Q1595" s="5">
        <v>20</v>
      </c>
      <c r="R1595" s="5">
        <v>25</v>
      </c>
      <c r="S1595" s="5" t="s">
        <v>29</v>
      </c>
      <c r="T1595" s="5"/>
    </row>
    <row r="1596" spans="1:20" x14ac:dyDescent="0.25">
      <c r="A1596" s="5">
        <f>1589</f>
      </c>
      <c r="B1596" s="5" t="s">
        <v>1615</v>
      </c>
      <c r="C1596" s="5" t="s">
        <v>26</v>
      </c>
      <c r="D1596" s="5" t="s">
        <v>29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10</v>
      </c>
      <c r="Q1596" s="5">
        <v>20</v>
      </c>
      <c r="R1596" s="5">
        <v>25</v>
      </c>
      <c r="S1596" s="5" t="s">
        <v>29</v>
      </c>
      <c r="T1596" s="5"/>
    </row>
    <row r="1597" spans="1:20" x14ac:dyDescent="0.25">
      <c r="A1597" s="5">
        <f>1590</f>
      </c>
      <c r="B1597" s="5" t="s">
        <v>1616</v>
      </c>
      <c r="C1597" s="5" t="s">
        <v>26</v>
      </c>
      <c r="D1597" s="5" t="s">
        <v>29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10</v>
      </c>
      <c r="Q1597" s="5">
        <v>20</v>
      </c>
      <c r="R1597" s="5">
        <v>25</v>
      </c>
      <c r="S1597" s="5" t="s">
        <v>29</v>
      </c>
      <c r="T1597" s="5"/>
    </row>
    <row r="1598" spans="1:20" x14ac:dyDescent="0.25">
      <c r="A1598" s="5">
        <f>1591</f>
      </c>
      <c r="B1598" s="5" t="s">
        <v>1617</v>
      </c>
      <c r="C1598" s="5" t="s">
        <v>26</v>
      </c>
      <c r="D1598" s="5" t="s">
        <v>29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10</v>
      </c>
      <c r="Q1598" s="5">
        <v>20</v>
      </c>
      <c r="R1598" s="5">
        <v>25</v>
      </c>
      <c r="S1598" s="5" t="s">
        <v>29</v>
      </c>
      <c r="T1598" s="5"/>
    </row>
    <row r="1599" spans="1:20" x14ac:dyDescent="0.25">
      <c r="A1599" s="5">
        <f>1592</f>
      </c>
      <c r="B1599" s="5" t="s">
        <v>1618</v>
      </c>
      <c r="C1599" s="5" t="s">
        <v>26</v>
      </c>
      <c r="D1599" s="5" t="s">
        <v>29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10</v>
      </c>
      <c r="Q1599" s="5">
        <v>20</v>
      </c>
      <c r="R1599" s="5">
        <v>25</v>
      </c>
      <c r="S1599" s="5" t="s">
        <v>29</v>
      </c>
      <c r="T1599" s="5"/>
    </row>
    <row r="1600" spans="1:20" x14ac:dyDescent="0.25">
      <c r="A1600" s="5">
        <f>1593</f>
      </c>
      <c r="B1600" s="5" t="s">
        <v>1619</v>
      </c>
      <c r="C1600" s="5" t="s">
        <v>26</v>
      </c>
      <c r="D1600" s="5" t="s">
        <v>29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10</v>
      </c>
      <c r="Q1600" s="5">
        <v>20</v>
      </c>
      <c r="R1600" s="5">
        <v>25</v>
      </c>
      <c r="S1600" s="5" t="s">
        <v>29</v>
      </c>
      <c r="T1600" s="5"/>
    </row>
    <row r="1601" spans="1:20" x14ac:dyDescent="0.25">
      <c r="A1601" s="5">
        <f>1594</f>
      </c>
      <c r="B1601" s="5" t="s">
        <v>1620</v>
      </c>
      <c r="C1601" s="5" t="s">
        <v>26</v>
      </c>
      <c r="D1601" s="5" t="s">
        <v>29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10</v>
      </c>
      <c r="Q1601" s="5">
        <v>20</v>
      </c>
      <c r="R1601" s="5">
        <v>25</v>
      </c>
      <c r="S1601" s="5" t="s">
        <v>29</v>
      </c>
      <c r="T1601" s="5"/>
    </row>
    <row r="1602" spans="1:20" x14ac:dyDescent="0.25">
      <c r="A1602" s="5">
        <f>1595</f>
      </c>
      <c r="B1602" s="5" t="s">
        <v>1621</v>
      </c>
      <c r="C1602" s="5" t="s">
        <v>26</v>
      </c>
      <c r="D1602" s="5" t="s">
        <v>29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10</v>
      </c>
      <c r="Q1602" s="5">
        <v>20</v>
      </c>
      <c r="R1602" s="5">
        <v>25</v>
      </c>
      <c r="S1602" s="5" t="s">
        <v>29</v>
      </c>
      <c r="T1602" s="5"/>
    </row>
    <row r="1603" spans="1:20" x14ac:dyDescent="0.25">
      <c r="A1603" s="5">
        <f>1596</f>
      </c>
      <c r="B1603" s="5" t="s">
        <v>1622</v>
      </c>
      <c r="C1603" s="5" t="s">
        <v>26</v>
      </c>
      <c r="D1603" s="5" t="s">
        <v>29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10</v>
      </c>
      <c r="Q1603" s="5">
        <v>20</v>
      </c>
      <c r="R1603" s="5">
        <v>25</v>
      </c>
      <c r="S1603" s="5" t="s">
        <v>29</v>
      </c>
      <c r="T1603" s="5"/>
    </row>
    <row r="1604" spans="1:20" x14ac:dyDescent="0.25">
      <c r="A1604" s="5">
        <f>1597</f>
      </c>
      <c r="B1604" s="5" t="s">
        <v>1623</v>
      </c>
      <c r="C1604" s="5" t="s">
        <v>26</v>
      </c>
      <c r="D1604" s="5" t="s">
        <v>29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10</v>
      </c>
      <c r="Q1604" s="5">
        <v>20</v>
      </c>
      <c r="R1604" s="5">
        <v>25</v>
      </c>
      <c r="S1604" s="5" t="s">
        <v>29</v>
      </c>
      <c r="T1604" s="5"/>
    </row>
    <row r="1605" spans="1:20" x14ac:dyDescent="0.25">
      <c r="A1605" s="5">
        <f>1598</f>
      </c>
      <c r="B1605" s="5" t="s">
        <v>1624</v>
      </c>
      <c r="C1605" s="5" t="s">
        <v>26</v>
      </c>
      <c r="D1605" s="5" t="s">
        <v>29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10</v>
      </c>
      <c r="Q1605" s="5">
        <v>20</v>
      </c>
      <c r="R1605" s="5">
        <v>25</v>
      </c>
      <c r="S1605" s="5" t="s">
        <v>29</v>
      </c>
      <c r="T1605" s="5"/>
    </row>
    <row r="1606" spans="1:20" x14ac:dyDescent="0.25">
      <c r="A1606" s="5">
        <f>1599</f>
      </c>
      <c r="B1606" s="5" t="s">
        <v>1625</v>
      </c>
      <c r="C1606" s="5" t="s">
        <v>26</v>
      </c>
      <c r="D1606" s="5" t="s">
        <v>29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10</v>
      </c>
      <c r="Q1606" s="5">
        <v>20</v>
      </c>
      <c r="R1606" s="5">
        <v>25</v>
      </c>
      <c r="S1606" s="5" t="s">
        <v>29</v>
      </c>
      <c r="T1606" s="5"/>
    </row>
    <row r="1607" spans="1:20" x14ac:dyDescent="0.25">
      <c r="A1607" s="5">
        <f>1600</f>
      </c>
      <c r="B1607" s="5" t="s">
        <v>1626</v>
      </c>
      <c r="C1607" s="5" t="s">
        <v>26</v>
      </c>
      <c r="D1607" s="5" t="s">
        <v>29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10</v>
      </c>
      <c r="Q1607" s="5">
        <v>20</v>
      </c>
      <c r="R1607" s="5">
        <v>25</v>
      </c>
      <c r="S1607" s="5" t="s">
        <v>29</v>
      </c>
      <c r="T1607" s="5"/>
    </row>
    <row r="1608" spans="1:20" x14ac:dyDescent="0.25">
      <c r="A1608" s="5">
        <f>1601</f>
      </c>
      <c r="B1608" s="5" t="s">
        <v>1627</v>
      </c>
      <c r="C1608" s="5" t="s">
        <v>26</v>
      </c>
      <c r="D1608" s="5" t="s">
        <v>29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10</v>
      </c>
      <c r="Q1608" s="5">
        <v>20</v>
      </c>
      <c r="R1608" s="5">
        <v>25</v>
      </c>
      <c r="S1608" s="5" t="s">
        <v>29</v>
      </c>
      <c r="T1608" s="5"/>
    </row>
    <row r="1609" spans="1:20" x14ac:dyDescent="0.25">
      <c r="A1609" s="5">
        <f>1602</f>
      </c>
      <c r="B1609" s="5" t="s">
        <v>1628</v>
      </c>
      <c r="C1609" s="5" t="s">
        <v>26</v>
      </c>
      <c r="D1609" s="5" t="s">
        <v>29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10</v>
      </c>
      <c r="Q1609" s="5">
        <v>20</v>
      </c>
      <c r="R1609" s="5">
        <v>25</v>
      </c>
      <c r="S1609" s="5" t="s">
        <v>29</v>
      </c>
      <c r="T1609" s="5"/>
    </row>
    <row r="1610" spans="1:20" x14ac:dyDescent="0.25">
      <c r="A1610" s="5">
        <f>1603</f>
      </c>
      <c r="B1610" s="5" t="s">
        <v>1629</v>
      </c>
      <c r="C1610" s="5" t="s">
        <v>26</v>
      </c>
      <c r="D1610" s="5" t="s">
        <v>29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10</v>
      </c>
      <c r="Q1610" s="5">
        <v>20</v>
      </c>
      <c r="R1610" s="5">
        <v>25</v>
      </c>
      <c r="S1610" s="5" t="s">
        <v>29</v>
      </c>
      <c r="T1610" s="5"/>
    </row>
    <row r="1611" spans="1:20" x14ac:dyDescent="0.25">
      <c r="A1611" s="5">
        <f>1604</f>
      </c>
      <c r="B1611" s="5" t="s">
        <v>1630</v>
      </c>
      <c r="C1611" s="5" t="s">
        <v>26</v>
      </c>
      <c r="D1611" s="5" t="s">
        <v>29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10</v>
      </c>
      <c r="Q1611" s="5">
        <v>20</v>
      </c>
      <c r="R1611" s="5">
        <v>25</v>
      </c>
      <c r="S1611" s="5" t="s">
        <v>29</v>
      </c>
      <c r="T1611" s="5"/>
    </row>
    <row r="1612" spans="1:20" x14ac:dyDescent="0.25">
      <c r="A1612" s="5">
        <f>1605</f>
      </c>
      <c r="B1612" s="5" t="s">
        <v>1631</v>
      </c>
      <c r="C1612" s="5" t="s">
        <v>26</v>
      </c>
      <c r="D1612" s="5" t="s">
        <v>29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10</v>
      </c>
      <c r="Q1612" s="5">
        <v>20</v>
      </c>
      <c r="R1612" s="5">
        <v>25</v>
      </c>
      <c r="S1612" s="5" t="s">
        <v>29</v>
      </c>
      <c r="T1612" s="5"/>
    </row>
    <row r="1613" spans="1:20" x14ac:dyDescent="0.25">
      <c r="A1613" s="5">
        <f>1606</f>
      </c>
      <c r="B1613" s="5" t="s">
        <v>1632</v>
      </c>
      <c r="C1613" s="5" t="s">
        <v>26</v>
      </c>
      <c r="D1613" s="5" t="s">
        <v>29</v>
      </c>
      <c r="E1613" s="5">
        <v>0</v>
      </c>
      <c r="F1613" s="5">
        <v>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10</v>
      </c>
      <c r="Q1613" s="5">
        <v>20</v>
      </c>
      <c r="R1613" s="5">
        <v>25</v>
      </c>
      <c r="S1613" s="5" t="s">
        <v>29</v>
      </c>
      <c r="T1613" s="5"/>
    </row>
    <row r="1614" spans="1:20" x14ac:dyDescent="0.25">
      <c r="A1614" s="5">
        <f>1607</f>
      </c>
      <c r="B1614" s="5" t="s">
        <v>1633</v>
      </c>
      <c r="C1614" s="5" t="s">
        <v>26</v>
      </c>
      <c r="D1614" s="5" t="s">
        <v>29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10</v>
      </c>
      <c r="Q1614" s="5">
        <v>20</v>
      </c>
      <c r="R1614" s="5">
        <v>25</v>
      </c>
      <c r="S1614" s="5" t="s">
        <v>29</v>
      </c>
      <c r="T1614" s="5"/>
    </row>
    <row r="1615" spans="1:20" x14ac:dyDescent="0.25">
      <c r="A1615" s="5">
        <f>1608</f>
      </c>
      <c r="B1615" s="5" t="s">
        <v>1634</v>
      </c>
      <c r="C1615" s="5" t="s">
        <v>26</v>
      </c>
      <c r="D1615" s="5" t="s">
        <v>29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10</v>
      </c>
      <c r="Q1615" s="5">
        <v>20</v>
      </c>
      <c r="R1615" s="5">
        <v>25</v>
      </c>
      <c r="S1615" s="5" t="s">
        <v>29</v>
      </c>
      <c r="T1615" s="5"/>
    </row>
    <row r="1616" spans="1:20" x14ac:dyDescent="0.25">
      <c r="A1616" s="5">
        <f>1609</f>
      </c>
      <c r="B1616" s="5" t="s">
        <v>1635</v>
      </c>
      <c r="C1616" s="5" t="s">
        <v>26</v>
      </c>
      <c r="D1616" s="5" t="s">
        <v>29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10</v>
      </c>
      <c r="Q1616" s="5">
        <v>20</v>
      </c>
      <c r="R1616" s="5">
        <v>25</v>
      </c>
      <c r="S1616" s="5" t="s">
        <v>29</v>
      </c>
      <c r="T1616" s="5"/>
    </row>
    <row r="1617" spans="1:20" x14ac:dyDescent="0.25">
      <c r="A1617" s="5">
        <f>1610</f>
      </c>
      <c r="B1617" s="5" t="s">
        <v>1636</v>
      </c>
      <c r="C1617" s="5" t="s">
        <v>26</v>
      </c>
      <c r="D1617" s="5" t="s">
        <v>29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10</v>
      </c>
      <c r="Q1617" s="5">
        <v>20</v>
      </c>
      <c r="R1617" s="5">
        <v>25</v>
      </c>
      <c r="S1617" s="5" t="s">
        <v>29</v>
      </c>
      <c r="T1617" s="5"/>
    </row>
    <row r="1618" spans="1:20" x14ac:dyDescent="0.25">
      <c r="A1618" s="5">
        <f>1611</f>
      </c>
      <c r="B1618" s="5" t="s">
        <v>1637</v>
      </c>
      <c r="C1618" s="5" t="s">
        <v>26</v>
      </c>
      <c r="D1618" s="5" t="s">
        <v>29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10</v>
      </c>
      <c r="Q1618" s="5">
        <v>20</v>
      </c>
      <c r="R1618" s="5">
        <v>25</v>
      </c>
      <c r="S1618" s="5" t="s">
        <v>29</v>
      </c>
      <c r="T1618" s="5"/>
    </row>
    <row r="1619" spans="1:20" x14ac:dyDescent="0.25">
      <c r="A1619" s="5">
        <f>1612</f>
      </c>
      <c r="B1619" s="5" t="s">
        <v>1638</v>
      </c>
      <c r="C1619" s="5" t="s">
        <v>26</v>
      </c>
      <c r="D1619" s="5" t="s">
        <v>29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10</v>
      </c>
      <c r="Q1619" s="5">
        <v>20</v>
      </c>
      <c r="R1619" s="5">
        <v>25</v>
      </c>
      <c r="S1619" s="5" t="s">
        <v>29</v>
      </c>
      <c r="T1619" s="5"/>
    </row>
    <row r="1620" spans="1:20" x14ac:dyDescent="0.25">
      <c r="A1620" s="5">
        <f>1613</f>
      </c>
      <c r="B1620" s="5" t="s">
        <v>1639</v>
      </c>
      <c r="C1620" s="5" t="s">
        <v>26</v>
      </c>
      <c r="D1620" s="5" t="s">
        <v>29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10</v>
      </c>
      <c r="Q1620" s="5">
        <v>20</v>
      </c>
      <c r="R1620" s="5">
        <v>25</v>
      </c>
      <c r="S1620" s="5" t="s">
        <v>29</v>
      </c>
      <c r="T1620" s="5"/>
    </row>
    <row r="1621" spans="1:20" x14ac:dyDescent="0.25">
      <c r="A1621" s="5">
        <f>1614</f>
      </c>
      <c r="B1621" s="5" t="s">
        <v>1640</v>
      </c>
      <c r="C1621" s="5" t="s">
        <v>26</v>
      </c>
      <c r="D1621" s="5" t="s">
        <v>29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10</v>
      </c>
      <c r="Q1621" s="5">
        <v>20</v>
      </c>
      <c r="R1621" s="5">
        <v>25</v>
      </c>
      <c r="S1621" s="5" t="s">
        <v>29</v>
      </c>
      <c r="T1621" s="5"/>
    </row>
    <row r="1622" spans="1:20" x14ac:dyDescent="0.25">
      <c r="A1622" s="5">
        <f>1615</f>
      </c>
      <c r="B1622" s="5" t="s">
        <v>1641</v>
      </c>
      <c r="C1622" s="5" t="s">
        <v>26</v>
      </c>
      <c r="D1622" s="5" t="s">
        <v>29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10</v>
      </c>
      <c r="Q1622" s="5">
        <v>20</v>
      </c>
      <c r="R1622" s="5">
        <v>25</v>
      </c>
      <c r="S1622" s="5" t="s">
        <v>29</v>
      </c>
      <c r="T1622" s="5"/>
    </row>
    <row r="1623" spans="1:20" x14ac:dyDescent="0.25">
      <c r="A1623" s="5">
        <f>1616</f>
      </c>
      <c r="B1623" s="5" t="s">
        <v>1642</v>
      </c>
      <c r="C1623" s="5" t="s">
        <v>26</v>
      </c>
      <c r="D1623" s="5" t="s">
        <v>29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10</v>
      </c>
      <c r="Q1623" s="5">
        <v>20</v>
      </c>
      <c r="R1623" s="5">
        <v>25</v>
      </c>
      <c r="S1623" s="5" t="s">
        <v>29</v>
      </c>
      <c r="T1623" s="5"/>
    </row>
    <row r="1624" spans="1:20" x14ac:dyDescent="0.25">
      <c r="A1624" s="5">
        <f>1617</f>
      </c>
      <c r="B1624" s="5" t="s">
        <v>1643</v>
      </c>
      <c r="C1624" s="5" t="s">
        <v>26</v>
      </c>
      <c r="D1624" s="5" t="s">
        <v>29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10</v>
      </c>
      <c r="Q1624" s="5">
        <v>20</v>
      </c>
      <c r="R1624" s="5">
        <v>25</v>
      </c>
      <c r="S1624" s="5" t="s">
        <v>29</v>
      </c>
      <c r="T1624" s="5"/>
    </row>
    <row r="1625" spans="1:20" x14ac:dyDescent="0.25">
      <c r="A1625" s="5">
        <f>1618</f>
      </c>
      <c r="B1625" s="5" t="s">
        <v>1644</v>
      </c>
      <c r="C1625" s="5" t="s">
        <v>26</v>
      </c>
      <c r="D1625" s="5" t="s">
        <v>29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10</v>
      </c>
      <c r="Q1625" s="5">
        <v>20</v>
      </c>
      <c r="R1625" s="5">
        <v>25</v>
      </c>
      <c r="S1625" s="5" t="s">
        <v>29</v>
      </c>
      <c r="T1625" s="5"/>
    </row>
    <row r="1626" spans="1:20" x14ac:dyDescent="0.25">
      <c r="A1626" s="5">
        <f>1619</f>
      </c>
      <c r="B1626" s="5" t="s">
        <v>1645</v>
      </c>
      <c r="C1626" s="5" t="s">
        <v>26</v>
      </c>
      <c r="D1626" s="5" t="s">
        <v>29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10</v>
      </c>
      <c r="Q1626" s="5">
        <v>20</v>
      </c>
      <c r="R1626" s="5">
        <v>25</v>
      </c>
      <c r="S1626" s="5" t="s">
        <v>29</v>
      </c>
      <c r="T1626" s="5"/>
    </row>
    <row r="1627" spans="1:20" x14ac:dyDescent="0.25">
      <c r="A1627" s="5">
        <f>1620</f>
      </c>
      <c r="B1627" s="5" t="s">
        <v>1646</v>
      </c>
      <c r="C1627" s="5" t="s">
        <v>26</v>
      </c>
      <c r="D1627" s="5" t="s">
        <v>29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10</v>
      </c>
      <c r="Q1627" s="5">
        <v>20</v>
      </c>
      <c r="R1627" s="5">
        <v>25</v>
      </c>
      <c r="S1627" s="5" t="s">
        <v>29</v>
      </c>
      <c r="T1627" s="5"/>
    </row>
    <row r="1628" spans="1:20" x14ac:dyDescent="0.25">
      <c r="A1628" s="5">
        <f>1621</f>
      </c>
      <c r="B1628" s="5" t="s">
        <v>1647</v>
      </c>
      <c r="C1628" s="5" t="s">
        <v>26</v>
      </c>
      <c r="D1628" s="5" t="s">
        <v>29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10</v>
      </c>
      <c r="Q1628" s="5">
        <v>20</v>
      </c>
      <c r="R1628" s="5">
        <v>25</v>
      </c>
      <c r="S1628" s="5" t="s">
        <v>29</v>
      </c>
      <c r="T1628" s="5"/>
    </row>
    <row r="1629" spans="1:20" x14ac:dyDescent="0.25">
      <c r="A1629" s="5">
        <f>1622</f>
      </c>
      <c r="B1629" s="5" t="s">
        <v>1648</v>
      </c>
      <c r="C1629" s="5" t="s">
        <v>26</v>
      </c>
      <c r="D1629" s="5" t="s">
        <v>29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10</v>
      </c>
      <c r="Q1629" s="5">
        <v>20</v>
      </c>
      <c r="R1629" s="5">
        <v>25</v>
      </c>
      <c r="S1629" s="5" t="s">
        <v>29</v>
      </c>
      <c r="T1629" s="5"/>
    </row>
    <row r="1630" spans="1:20" x14ac:dyDescent="0.25">
      <c r="A1630" s="5">
        <f>1623</f>
      </c>
      <c r="B1630" s="5" t="s">
        <v>1649</v>
      </c>
      <c r="C1630" s="5" t="s">
        <v>26</v>
      </c>
      <c r="D1630" s="5" t="s">
        <v>29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10</v>
      </c>
      <c r="Q1630" s="5">
        <v>20</v>
      </c>
      <c r="R1630" s="5">
        <v>25</v>
      </c>
      <c r="S1630" s="5" t="s">
        <v>29</v>
      </c>
      <c r="T1630" s="5"/>
    </row>
    <row r="1631" spans="1:20" x14ac:dyDescent="0.25">
      <c r="A1631" s="5">
        <f>1624</f>
      </c>
      <c r="B1631" s="5" t="s">
        <v>1650</v>
      </c>
      <c r="C1631" s="5" t="s">
        <v>26</v>
      </c>
      <c r="D1631" s="5" t="s">
        <v>29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10</v>
      </c>
      <c r="Q1631" s="5">
        <v>20</v>
      </c>
      <c r="R1631" s="5">
        <v>25</v>
      </c>
      <c r="S1631" s="5" t="s">
        <v>29</v>
      </c>
      <c r="T1631" s="5"/>
    </row>
    <row r="1632" spans="1:20" x14ac:dyDescent="0.25">
      <c r="A1632" s="5">
        <f>1625</f>
      </c>
      <c r="B1632" s="5" t="s">
        <v>1651</v>
      </c>
      <c r="C1632" s="5" t="s">
        <v>26</v>
      </c>
      <c r="D1632" s="5" t="s">
        <v>29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10</v>
      </c>
      <c r="Q1632" s="5">
        <v>20</v>
      </c>
      <c r="R1632" s="5">
        <v>25</v>
      </c>
      <c r="S1632" s="5" t="s">
        <v>29</v>
      </c>
      <c r="T1632" s="5"/>
    </row>
    <row r="1633" spans="1:20" x14ac:dyDescent="0.25">
      <c r="A1633" s="5">
        <f>1626</f>
      </c>
      <c r="B1633" s="5" t="s">
        <v>1652</v>
      </c>
      <c r="C1633" s="5" t="s">
        <v>26</v>
      </c>
      <c r="D1633" s="5" t="s">
        <v>29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10</v>
      </c>
      <c r="Q1633" s="5">
        <v>20</v>
      </c>
      <c r="R1633" s="5">
        <v>25</v>
      </c>
      <c r="S1633" s="5" t="s">
        <v>29</v>
      </c>
      <c r="T1633" s="5"/>
    </row>
    <row r="1634" spans="1:20" x14ac:dyDescent="0.25">
      <c r="A1634" s="5">
        <f>1627</f>
      </c>
      <c r="B1634" s="5" t="s">
        <v>1653</v>
      </c>
      <c r="C1634" s="5" t="s">
        <v>26</v>
      </c>
      <c r="D1634" s="5" t="s">
        <v>29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10</v>
      </c>
      <c r="Q1634" s="5">
        <v>20</v>
      </c>
      <c r="R1634" s="5">
        <v>25</v>
      </c>
      <c r="S1634" s="5" t="s">
        <v>29</v>
      </c>
      <c r="T1634" s="5"/>
    </row>
    <row r="1635" spans="1:20" x14ac:dyDescent="0.25">
      <c r="A1635" s="5">
        <f>1628</f>
      </c>
      <c r="B1635" s="5" t="s">
        <v>1654</v>
      </c>
      <c r="C1635" s="5" t="s">
        <v>26</v>
      </c>
      <c r="D1635" s="5" t="s">
        <v>29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10</v>
      </c>
      <c r="Q1635" s="5">
        <v>20</v>
      </c>
      <c r="R1635" s="5">
        <v>25</v>
      </c>
      <c r="S1635" s="5" t="s">
        <v>29</v>
      </c>
      <c r="T1635" s="5"/>
    </row>
    <row r="1636" spans="1:20" x14ac:dyDescent="0.25">
      <c r="A1636" s="5">
        <f>1629</f>
      </c>
      <c r="B1636" s="5" t="s">
        <v>1655</v>
      </c>
      <c r="C1636" s="5" t="s">
        <v>26</v>
      </c>
      <c r="D1636" s="5" t="s">
        <v>29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10</v>
      </c>
      <c r="Q1636" s="5">
        <v>20</v>
      </c>
      <c r="R1636" s="5">
        <v>25</v>
      </c>
      <c r="S1636" s="5" t="s">
        <v>29</v>
      </c>
      <c r="T1636" s="5"/>
    </row>
    <row r="1637" spans="1:20" x14ac:dyDescent="0.25">
      <c r="A1637" s="5">
        <f>1630</f>
      </c>
      <c r="B1637" s="5" t="s">
        <v>1656</v>
      </c>
      <c r="C1637" s="5" t="s">
        <v>26</v>
      </c>
      <c r="D1637" s="5" t="s">
        <v>29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10</v>
      </c>
      <c r="Q1637" s="5">
        <v>20</v>
      </c>
      <c r="R1637" s="5">
        <v>25</v>
      </c>
      <c r="S1637" s="5" t="s">
        <v>29</v>
      </c>
      <c r="T1637" s="5"/>
    </row>
    <row r="1638" spans="1:20" x14ac:dyDescent="0.25">
      <c r="A1638" s="5">
        <f>1631</f>
      </c>
      <c r="B1638" s="5" t="s">
        <v>1657</v>
      </c>
      <c r="C1638" s="5" t="s">
        <v>26</v>
      </c>
      <c r="D1638" s="5" t="s">
        <v>29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10</v>
      </c>
      <c r="Q1638" s="5">
        <v>20</v>
      </c>
      <c r="R1638" s="5">
        <v>25</v>
      </c>
      <c r="S1638" s="5" t="s">
        <v>29</v>
      </c>
      <c r="T1638" s="5"/>
    </row>
    <row r="1639" spans="1:20" x14ac:dyDescent="0.25">
      <c r="A1639" s="5">
        <f>1632</f>
      </c>
      <c r="B1639" s="5" t="s">
        <v>1658</v>
      </c>
      <c r="C1639" s="5" t="s">
        <v>26</v>
      </c>
      <c r="D1639" s="5" t="s">
        <v>29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10</v>
      </c>
      <c r="Q1639" s="5">
        <v>20</v>
      </c>
      <c r="R1639" s="5">
        <v>25</v>
      </c>
      <c r="S1639" s="5" t="s">
        <v>29</v>
      </c>
      <c r="T1639" s="5"/>
    </row>
    <row r="1640" spans="1:20" x14ac:dyDescent="0.25">
      <c r="A1640" s="5">
        <f>1633</f>
      </c>
      <c r="B1640" s="5" t="s">
        <v>1659</v>
      </c>
      <c r="C1640" s="5" t="s">
        <v>26</v>
      </c>
      <c r="D1640" s="5" t="s">
        <v>29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10</v>
      </c>
      <c r="Q1640" s="5">
        <v>20</v>
      </c>
      <c r="R1640" s="5">
        <v>25</v>
      </c>
      <c r="S1640" s="5" t="s">
        <v>29</v>
      </c>
      <c r="T1640" s="5"/>
    </row>
    <row r="1641" spans="1:20" x14ac:dyDescent="0.25">
      <c r="A1641" s="5">
        <f>1634</f>
      </c>
      <c r="B1641" s="5" t="s">
        <v>1660</v>
      </c>
      <c r="C1641" s="5" t="s">
        <v>26</v>
      </c>
      <c r="D1641" s="5" t="s">
        <v>29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10</v>
      </c>
      <c r="Q1641" s="5">
        <v>20</v>
      </c>
      <c r="R1641" s="5">
        <v>25</v>
      </c>
      <c r="S1641" s="5" t="s">
        <v>29</v>
      </c>
      <c r="T1641" s="5"/>
    </row>
    <row r="1642" spans="1:20" x14ac:dyDescent="0.25">
      <c r="A1642" s="5">
        <f>1635</f>
      </c>
      <c r="B1642" s="5" t="s">
        <v>1661</v>
      </c>
      <c r="C1642" s="5" t="s">
        <v>26</v>
      </c>
      <c r="D1642" s="5" t="s">
        <v>29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10</v>
      </c>
      <c r="Q1642" s="5">
        <v>20</v>
      </c>
      <c r="R1642" s="5">
        <v>25</v>
      </c>
      <c r="S1642" s="5" t="s">
        <v>29</v>
      </c>
      <c r="T1642" s="5"/>
    </row>
    <row r="1643" spans="1:20" x14ac:dyDescent="0.25">
      <c r="A1643" s="5">
        <f>1636</f>
      </c>
      <c r="B1643" s="5" t="s">
        <v>1662</v>
      </c>
      <c r="C1643" s="5" t="s">
        <v>26</v>
      </c>
      <c r="D1643" s="5" t="s">
        <v>29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10</v>
      </c>
      <c r="Q1643" s="5">
        <v>20</v>
      </c>
      <c r="R1643" s="5">
        <v>25</v>
      </c>
      <c r="S1643" s="5" t="s">
        <v>29</v>
      </c>
      <c r="T1643" s="5"/>
    </row>
    <row r="1644" spans="1:20" x14ac:dyDescent="0.25">
      <c r="A1644" s="5">
        <f>1637</f>
      </c>
      <c r="B1644" s="5" t="s">
        <v>1663</v>
      </c>
      <c r="C1644" s="5" t="s">
        <v>26</v>
      </c>
      <c r="D1644" s="5" t="s">
        <v>29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10</v>
      </c>
      <c r="Q1644" s="5">
        <v>20</v>
      </c>
      <c r="R1644" s="5">
        <v>25</v>
      </c>
      <c r="S1644" s="5" t="s">
        <v>29</v>
      </c>
      <c r="T1644" s="5"/>
    </row>
    <row r="1645" spans="1:20" x14ac:dyDescent="0.25">
      <c r="A1645" s="5">
        <f>1638</f>
      </c>
      <c r="B1645" s="5" t="s">
        <v>1664</v>
      </c>
      <c r="C1645" s="5" t="s">
        <v>26</v>
      </c>
      <c r="D1645" s="5" t="s">
        <v>29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10</v>
      </c>
      <c r="Q1645" s="5">
        <v>20</v>
      </c>
      <c r="R1645" s="5">
        <v>25</v>
      </c>
      <c r="S1645" s="5" t="s">
        <v>29</v>
      </c>
      <c r="T1645" s="5"/>
    </row>
    <row r="1646" spans="1:20" x14ac:dyDescent="0.25">
      <c r="A1646" s="5">
        <f>1639</f>
      </c>
      <c r="B1646" s="5" t="s">
        <v>1665</v>
      </c>
      <c r="C1646" s="5" t="s">
        <v>26</v>
      </c>
      <c r="D1646" s="5" t="s">
        <v>29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10</v>
      </c>
      <c r="Q1646" s="5">
        <v>20</v>
      </c>
      <c r="R1646" s="5">
        <v>25</v>
      </c>
      <c r="S1646" s="5" t="s">
        <v>29</v>
      </c>
      <c r="T1646" s="5"/>
    </row>
    <row r="1647" spans="1:20" x14ac:dyDescent="0.25">
      <c r="A1647" s="5">
        <f>1640</f>
      </c>
      <c r="B1647" s="5" t="s">
        <v>1666</v>
      </c>
      <c r="C1647" s="5" t="s">
        <v>26</v>
      </c>
      <c r="D1647" s="5" t="s">
        <v>29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10</v>
      </c>
      <c r="Q1647" s="5">
        <v>20</v>
      </c>
      <c r="R1647" s="5">
        <v>25</v>
      </c>
      <c r="S1647" s="5" t="s">
        <v>29</v>
      </c>
      <c r="T1647" s="5"/>
    </row>
    <row r="1648" spans="1:20" x14ac:dyDescent="0.25">
      <c r="A1648" s="5">
        <f>1641</f>
      </c>
      <c r="B1648" s="5" t="s">
        <v>1667</v>
      </c>
      <c r="C1648" s="5" t="s">
        <v>26</v>
      </c>
      <c r="D1648" s="5" t="s">
        <v>29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10</v>
      </c>
      <c r="Q1648" s="5">
        <v>20</v>
      </c>
      <c r="R1648" s="5">
        <v>25</v>
      </c>
      <c r="S1648" s="5" t="s">
        <v>29</v>
      </c>
      <c r="T1648" s="5"/>
    </row>
    <row r="1649" spans="1:20" x14ac:dyDescent="0.25">
      <c r="A1649" s="5">
        <f>1642</f>
      </c>
      <c r="B1649" s="5" t="s">
        <v>1668</v>
      </c>
      <c r="C1649" s="5" t="s">
        <v>26</v>
      </c>
      <c r="D1649" s="5" t="s">
        <v>29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10</v>
      </c>
      <c r="Q1649" s="5">
        <v>20</v>
      </c>
      <c r="R1649" s="5">
        <v>25</v>
      </c>
      <c r="S1649" s="5" t="s">
        <v>29</v>
      </c>
      <c r="T1649" s="5"/>
    </row>
    <row r="1650" spans="1:20" x14ac:dyDescent="0.25">
      <c r="A1650" s="5">
        <f>1643</f>
      </c>
      <c r="B1650" s="5" t="s">
        <v>1669</v>
      </c>
      <c r="C1650" s="5" t="s">
        <v>26</v>
      </c>
      <c r="D1650" s="5" t="s">
        <v>29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10</v>
      </c>
      <c r="Q1650" s="5">
        <v>20</v>
      </c>
      <c r="R1650" s="5">
        <v>25</v>
      </c>
      <c r="S1650" s="5" t="s">
        <v>29</v>
      </c>
      <c r="T1650" s="5"/>
    </row>
    <row r="1651" spans="1:20" x14ac:dyDescent="0.25">
      <c r="A1651" s="5">
        <f>1644</f>
      </c>
      <c r="B1651" s="5" t="s">
        <v>1670</v>
      </c>
      <c r="C1651" s="5" t="s">
        <v>26</v>
      </c>
      <c r="D1651" s="5" t="s">
        <v>29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10</v>
      </c>
      <c r="Q1651" s="5">
        <v>20</v>
      </c>
      <c r="R1651" s="5">
        <v>25</v>
      </c>
      <c r="S1651" s="5" t="s">
        <v>29</v>
      </c>
      <c r="T1651" s="5"/>
    </row>
    <row r="1652" spans="1:20" x14ac:dyDescent="0.25">
      <c r="A1652" s="5">
        <f>1645</f>
      </c>
      <c r="B1652" s="5" t="s">
        <v>1671</v>
      </c>
      <c r="C1652" s="5" t="s">
        <v>26</v>
      </c>
      <c r="D1652" s="5" t="s">
        <v>29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10</v>
      </c>
      <c r="Q1652" s="5">
        <v>20</v>
      </c>
      <c r="R1652" s="5">
        <v>25</v>
      </c>
      <c r="S1652" s="5" t="s">
        <v>29</v>
      </c>
      <c r="T1652" s="5"/>
    </row>
    <row r="1653" spans="1:20" x14ac:dyDescent="0.25">
      <c r="A1653" s="5">
        <f>1646</f>
      </c>
      <c r="B1653" s="5" t="s">
        <v>1672</v>
      </c>
      <c r="C1653" s="5" t="s">
        <v>26</v>
      </c>
      <c r="D1653" s="5" t="s">
        <v>29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10</v>
      </c>
      <c r="Q1653" s="5">
        <v>20</v>
      </c>
      <c r="R1653" s="5">
        <v>25</v>
      </c>
      <c r="S1653" s="5" t="s">
        <v>29</v>
      </c>
      <c r="T1653" s="5"/>
    </row>
    <row r="1654" spans="1:20" x14ac:dyDescent="0.25">
      <c r="A1654" s="5">
        <f>1647</f>
      </c>
      <c r="B1654" s="5" t="s">
        <v>1673</v>
      </c>
      <c r="C1654" s="5" t="s">
        <v>26</v>
      </c>
      <c r="D1654" s="5" t="s">
        <v>29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10</v>
      </c>
      <c r="Q1654" s="5">
        <v>20</v>
      </c>
      <c r="R1654" s="5">
        <v>25</v>
      </c>
      <c r="S1654" s="5" t="s">
        <v>29</v>
      </c>
      <c r="T1654" s="5"/>
    </row>
    <row r="1655" spans="1:20" x14ac:dyDescent="0.25">
      <c r="A1655" s="5">
        <f>1648</f>
      </c>
      <c r="B1655" s="5" t="s">
        <v>1674</v>
      </c>
      <c r="C1655" s="5" t="s">
        <v>26</v>
      </c>
      <c r="D1655" s="5" t="s">
        <v>29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10</v>
      </c>
      <c r="Q1655" s="5">
        <v>20</v>
      </c>
      <c r="R1655" s="5">
        <v>25</v>
      </c>
      <c r="S1655" s="5" t="s">
        <v>29</v>
      </c>
      <c r="T1655" s="5"/>
    </row>
    <row r="1656" spans="1:20" x14ac:dyDescent="0.25">
      <c r="A1656" s="5">
        <f>1649</f>
      </c>
      <c r="B1656" s="5" t="s">
        <v>1675</v>
      </c>
      <c r="C1656" s="5" t="s">
        <v>26</v>
      </c>
      <c r="D1656" s="5" t="s">
        <v>29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10</v>
      </c>
      <c r="Q1656" s="5">
        <v>20</v>
      </c>
      <c r="R1656" s="5">
        <v>25</v>
      </c>
      <c r="S1656" s="5" t="s">
        <v>29</v>
      </c>
      <c r="T1656" s="5"/>
    </row>
    <row r="1657" spans="1:20" x14ac:dyDescent="0.25">
      <c r="A1657" s="5">
        <f>1650</f>
      </c>
      <c r="B1657" s="5" t="s">
        <v>1676</v>
      </c>
      <c r="C1657" s="5" t="s">
        <v>26</v>
      </c>
      <c r="D1657" s="5" t="s">
        <v>29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10</v>
      </c>
      <c r="Q1657" s="5">
        <v>20</v>
      </c>
      <c r="R1657" s="5">
        <v>25</v>
      </c>
      <c r="S1657" s="5" t="s">
        <v>29</v>
      </c>
      <c r="T1657" s="5"/>
    </row>
    <row r="1658" spans="1:20" x14ac:dyDescent="0.25">
      <c r="A1658" s="5">
        <f>1651</f>
      </c>
      <c r="B1658" s="5" t="s">
        <v>1677</v>
      </c>
      <c r="C1658" s="5" t="s">
        <v>26</v>
      </c>
      <c r="D1658" s="5" t="s">
        <v>29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10</v>
      </c>
      <c r="Q1658" s="5">
        <v>20</v>
      </c>
      <c r="R1658" s="5">
        <v>25</v>
      </c>
      <c r="S1658" s="5" t="s">
        <v>29</v>
      </c>
      <c r="T1658" s="5"/>
    </row>
    <row r="1659" spans="1:20" x14ac:dyDescent="0.25">
      <c r="A1659" s="5">
        <f>1652</f>
      </c>
      <c r="B1659" s="5" t="s">
        <v>1678</v>
      </c>
      <c r="C1659" s="5" t="s">
        <v>26</v>
      </c>
      <c r="D1659" s="5" t="s">
        <v>29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10</v>
      </c>
      <c r="Q1659" s="5">
        <v>20</v>
      </c>
      <c r="R1659" s="5">
        <v>25</v>
      </c>
      <c r="S1659" s="5" t="s">
        <v>29</v>
      </c>
      <c r="T1659" s="5"/>
    </row>
    <row r="1660" spans="1:20" x14ac:dyDescent="0.25">
      <c r="A1660" s="5">
        <f>1653</f>
      </c>
      <c r="B1660" s="5" t="s">
        <v>1679</v>
      </c>
      <c r="C1660" s="5" t="s">
        <v>26</v>
      </c>
      <c r="D1660" s="5" t="s">
        <v>29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10</v>
      </c>
      <c r="Q1660" s="5">
        <v>20</v>
      </c>
      <c r="R1660" s="5">
        <v>25</v>
      </c>
      <c r="S1660" s="5" t="s">
        <v>29</v>
      </c>
      <c r="T1660" s="5"/>
    </row>
    <row r="1661" spans="1:20" x14ac:dyDescent="0.25">
      <c r="A1661" s="5">
        <f>1654</f>
      </c>
      <c r="B1661" s="5" t="s">
        <v>1680</v>
      </c>
      <c r="C1661" s="5" t="s">
        <v>26</v>
      </c>
      <c r="D1661" s="5" t="s">
        <v>29</v>
      </c>
      <c r="E1661" s="5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10</v>
      </c>
      <c r="Q1661" s="5">
        <v>20</v>
      </c>
      <c r="R1661" s="5">
        <v>25</v>
      </c>
      <c r="S1661" s="5" t="s">
        <v>29</v>
      </c>
      <c r="T1661" s="5"/>
    </row>
    <row r="1662" spans="1:20" x14ac:dyDescent="0.25">
      <c r="A1662" s="5">
        <f>1655</f>
      </c>
      <c r="B1662" s="5" t="s">
        <v>1681</v>
      </c>
      <c r="C1662" s="5" t="s">
        <v>26</v>
      </c>
      <c r="D1662" s="5" t="s">
        <v>29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10</v>
      </c>
      <c r="Q1662" s="5">
        <v>20</v>
      </c>
      <c r="R1662" s="5">
        <v>25</v>
      </c>
      <c r="S1662" s="5" t="s">
        <v>29</v>
      </c>
      <c r="T1662" s="5"/>
    </row>
    <row r="1663" spans="1:20" x14ac:dyDescent="0.25">
      <c r="A1663" s="5">
        <f>1656</f>
      </c>
      <c r="B1663" s="5" t="s">
        <v>1682</v>
      </c>
      <c r="C1663" s="5" t="s">
        <v>26</v>
      </c>
      <c r="D1663" s="5" t="s">
        <v>29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10</v>
      </c>
      <c r="Q1663" s="5">
        <v>20</v>
      </c>
      <c r="R1663" s="5">
        <v>25</v>
      </c>
      <c r="S1663" s="5" t="s">
        <v>29</v>
      </c>
      <c r="T1663" s="5"/>
    </row>
    <row r="1664" spans="1:20" x14ac:dyDescent="0.25">
      <c r="A1664" s="5">
        <f>1657</f>
      </c>
      <c r="B1664" s="5" t="s">
        <v>1683</v>
      </c>
      <c r="C1664" s="5" t="s">
        <v>26</v>
      </c>
      <c r="D1664" s="5" t="s">
        <v>29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10</v>
      </c>
      <c r="Q1664" s="5">
        <v>20</v>
      </c>
      <c r="R1664" s="5">
        <v>25</v>
      </c>
      <c r="S1664" s="5" t="s">
        <v>29</v>
      </c>
      <c r="T1664" s="5"/>
    </row>
    <row r="1665" spans="1:20" x14ac:dyDescent="0.25">
      <c r="A1665" s="5">
        <f>1658</f>
      </c>
      <c r="B1665" s="5" t="s">
        <v>1684</v>
      </c>
      <c r="C1665" s="5" t="s">
        <v>26</v>
      </c>
      <c r="D1665" s="5" t="s">
        <v>29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10</v>
      </c>
      <c r="Q1665" s="5">
        <v>20</v>
      </c>
      <c r="R1665" s="5">
        <v>25</v>
      </c>
      <c r="S1665" s="5" t="s">
        <v>29</v>
      </c>
      <c r="T1665" s="5"/>
    </row>
    <row r="1666" spans="1:20" x14ac:dyDescent="0.25">
      <c r="A1666" s="5">
        <f>1659</f>
      </c>
      <c r="B1666" s="5" t="s">
        <v>1685</v>
      </c>
      <c r="C1666" s="5" t="s">
        <v>26</v>
      </c>
      <c r="D1666" s="5" t="s">
        <v>29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10</v>
      </c>
      <c r="Q1666" s="5">
        <v>20</v>
      </c>
      <c r="R1666" s="5">
        <v>25</v>
      </c>
      <c r="S1666" s="5" t="s">
        <v>29</v>
      </c>
      <c r="T1666" s="5"/>
    </row>
    <row r="1667" spans="1:20" x14ac:dyDescent="0.25">
      <c r="A1667" s="5">
        <f>1660</f>
      </c>
      <c r="B1667" s="5" t="s">
        <v>1686</v>
      </c>
      <c r="C1667" s="5" t="s">
        <v>26</v>
      </c>
      <c r="D1667" s="5" t="s">
        <v>29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10</v>
      </c>
      <c r="Q1667" s="5">
        <v>20</v>
      </c>
      <c r="R1667" s="5">
        <v>25</v>
      </c>
      <c r="S1667" s="5" t="s">
        <v>29</v>
      </c>
      <c r="T1667" s="5"/>
    </row>
    <row r="1668" spans="1:20" x14ac:dyDescent="0.25">
      <c r="A1668" s="5">
        <f>1661</f>
      </c>
      <c r="B1668" s="5" t="s">
        <v>1687</v>
      </c>
      <c r="C1668" s="5" t="s">
        <v>26</v>
      </c>
      <c r="D1668" s="5" t="s">
        <v>29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10</v>
      </c>
      <c r="Q1668" s="5">
        <v>20</v>
      </c>
      <c r="R1668" s="5">
        <v>25</v>
      </c>
      <c r="S1668" s="5" t="s">
        <v>29</v>
      </c>
      <c r="T1668" s="5"/>
    </row>
    <row r="1669" spans="1:20" x14ac:dyDescent="0.25">
      <c r="A1669" s="5">
        <f>1662</f>
      </c>
      <c r="B1669" s="5" t="s">
        <v>1688</v>
      </c>
      <c r="C1669" s="5" t="s">
        <v>26</v>
      </c>
      <c r="D1669" s="5" t="s">
        <v>29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10</v>
      </c>
      <c r="Q1669" s="5">
        <v>20</v>
      </c>
      <c r="R1669" s="5">
        <v>25</v>
      </c>
      <c r="S1669" s="5" t="s">
        <v>29</v>
      </c>
      <c r="T1669" s="5"/>
    </row>
    <row r="1670" spans="1:20" x14ac:dyDescent="0.25">
      <c r="A1670" s="5">
        <f>1663</f>
      </c>
      <c r="B1670" s="5" t="s">
        <v>1689</v>
      </c>
      <c r="C1670" s="5" t="s">
        <v>26</v>
      </c>
      <c r="D1670" s="5" t="s">
        <v>29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10</v>
      </c>
      <c r="Q1670" s="5">
        <v>20</v>
      </c>
      <c r="R1670" s="5">
        <v>25</v>
      </c>
      <c r="S1670" s="5" t="s">
        <v>29</v>
      </c>
      <c r="T1670" s="5"/>
    </row>
    <row r="1671" spans="1:20" x14ac:dyDescent="0.25">
      <c r="A1671" s="5">
        <f>1664</f>
      </c>
      <c r="B1671" s="5" t="s">
        <v>1690</v>
      </c>
      <c r="C1671" s="5" t="s">
        <v>26</v>
      </c>
      <c r="D1671" s="5" t="s">
        <v>29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10</v>
      </c>
      <c r="Q1671" s="5">
        <v>20</v>
      </c>
      <c r="R1671" s="5">
        <v>25</v>
      </c>
      <c r="S1671" s="5" t="s">
        <v>29</v>
      </c>
      <c r="T1671" s="5"/>
    </row>
    <row r="1672" spans="1:20" x14ac:dyDescent="0.25">
      <c r="A1672" s="5">
        <f>1665</f>
      </c>
      <c r="B1672" s="5" t="s">
        <v>1691</v>
      </c>
      <c r="C1672" s="5" t="s">
        <v>26</v>
      </c>
      <c r="D1672" s="5" t="s">
        <v>29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10</v>
      </c>
      <c r="Q1672" s="5">
        <v>20</v>
      </c>
      <c r="R1672" s="5">
        <v>25</v>
      </c>
      <c r="S1672" s="5" t="s">
        <v>29</v>
      </c>
      <c r="T1672" s="5"/>
    </row>
    <row r="1673" spans="1:20" x14ac:dyDescent="0.25">
      <c r="A1673" s="5">
        <f>1666</f>
      </c>
      <c r="B1673" s="5" t="s">
        <v>1692</v>
      </c>
      <c r="C1673" s="5" t="s">
        <v>26</v>
      </c>
      <c r="D1673" s="5" t="s">
        <v>29</v>
      </c>
      <c r="E1673" s="5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10</v>
      </c>
      <c r="Q1673" s="5">
        <v>20</v>
      </c>
      <c r="R1673" s="5">
        <v>25</v>
      </c>
      <c r="S1673" s="5" t="s">
        <v>29</v>
      </c>
      <c r="T1673" s="5"/>
    </row>
    <row r="1674" spans="1:20" x14ac:dyDescent="0.25">
      <c r="A1674" s="5">
        <f>1667</f>
      </c>
      <c r="B1674" s="5" t="s">
        <v>1693</v>
      </c>
      <c r="C1674" s="5" t="s">
        <v>26</v>
      </c>
      <c r="D1674" s="5" t="s">
        <v>29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10</v>
      </c>
      <c r="Q1674" s="5">
        <v>20</v>
      </c>
      <c r="R1674" s="5">
        <v>25</v>
      </c>
      <c r="S1674" s="5" t="s">
        <v>29</v>
      </c>
      <c r="T1674" s="5"/>
    </row>
    <row r="1675" spans="1:20" x14ac:dyDescent="0.25">
      <c r="A1675" s="5">
        <f>1668</f>
      </c>
      <c r="B1675" s="5" t="s">
        <v>1694</v>
      </c>
      <c r="C1675" s="5" t="s">
        <v>29</v>
      </c>
      <c r="D1675" s="5" t="s">
        <v>26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10</v>
      </c>
      <c r="Q1675" s="5">
        <v>20</v>
      </c>
      <c r="R1675" s="5">
        <v>25</v>
      </c>
      <c r="S1675" s="5" t="s">
        <v>29</v>
      </c>
      <c r="T1675" s="5"/>
    </row>
    <row r="1676" spans="1:20" x14ac:dyDescent="0.25">
      <c r="A1676" s="5">
        <f>1669</f>
      </c>
      <c r="B1676" s="5" t="s">
        <v>1695</v>
      </c>
      <c r="C1676" s="5" t="s">
        <v>29</v>
      </c>
      <c r="D1676" s="5" t="s">
        <v>26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10</v>
      </c>
      <c r="Q1676" s="5">
        <v>20</v>
      </c>
      <c r="R1676" s="5">
        <v>25</v>
      </c>
      <c r="S1676" s="5" t="s">
        <v>29</v>
      </c>
      <c r="T1676" s="5"/>
    </row>
    <row r="1677" spans="1:20" x14ac:dyDescent="0.25">
      <c r="A1677" s="5">
        <f>1670</f>
      </c>
      <c r="B1677" s="5" t="s">
        <v>1696</v>
      </c>
      <c r="C1677" s="5" t="s">
        <v>29</v>
      </c>
      <c r="D1677" s="5" t="s">
        <v>26</v>
      </c>
      <c r="E1677" s="5">
        <v>0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10</v>
      </c>
      <c r="Q1677" s="5">
        <v>20</v>
      </c>
      <c r="R1677" s="5">
        <v>25</v>
      </c>
      <c r="S1677" s="5" t="s">
        <v>29</v>
      </c>
      <c r="T1677" s="5"/>
    </row>
    <row r="1678" spans="1:20" x14ac:dyDescent="0.25">
      <c r="A1678" s="5">
        <f>1671</f>
      </c>
      <c r="B1678" s="5" t="s">
        <v>1697</v>
      </c>
      <c r="C1678" s="5" t="s">
        <v>29</v>
      </c>
      <c r="D1678" s="5" t="s">
        <v>26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10</v>
      </c>
      <c r="Q1678" s="5">
        <v>20</v>
      </c>
      <c r="R1678" s="5">
        <v>25</v>
      </c>
      <c r="S1678" s="5" t="s">
        <v>29</v>
      </c>
      <c r="T1678" s="5"/>
    </row>
    <row r="1679" spans="1:20" x14ac:dyDescent="0.25">
      <c r="A1679" s="5">
        <f>1672</f>
      </c>
      <c r="B1679" s="5" t="s">
        <v>1698</v>
      </c>
      <c r="C1679" s="5" t="s">
        <v>29</v>
      </c>
      <c r="D1679" s="5" t="s">
        <v>26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10</v>
      </c>
      <c r="Q1679" s="5">
        <v>20</v>
      </c>
      <c r="R1679" s="5">
        <v>25</v>
      </c>
      <c r="S1679" s="5" t="s">
        <v>29</v>
      </c>
      <c r="T1679" s="5"/>
    </row>
    <row r="1680" spans="1:20" x14ac:dyDescent="0.25">
      <c r="A1680" s="5">
        <f>1673</f>
      </c>
      <c r="B1680" s="5" t="s">
        <v>1699</v>
      </c>
      <c r="C1680" s="5" t="s">
        <v>29</v>
      </c>
      <c r="D1680" s="5" t="s">
        <v>26</v>
      </c>
      <c r="E1680" s="5">
        <v>0</v>
      </c>
      <c r="F1680" s="5">
        <v>0</v>
      </c>
      <c r="G1680" s="5">
        <v>1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10</v>
      </c>
      <c r="Q1680" s="5">
        <v>20</v>
      </c>
      <c r="R1680" s="5">
        <v>25</v>
      </c>
      <c r="S1680" s="5" t="s">
        <v>29</v>
      </c>
      <c r="T1680" s="5"/>
    </row>
    <row r="1681" spans="1:20" x14ac:dyDescent="0.25">
      <c r="A1681" s="5">
        <f>1674</f>
      </c>
      <c r="B1681" s="5" t="s">
        <v>1700</v>
      </c>
      <c r="C1681" s="5" t="s">
        <v>29</v>
      </c>
      <c r="D1681" s="5" t="s">
        <v>26</v>
      </c>
      <c r="E1681" s="5">
        <v>22</v>
      </c>
      <c r="F1681" s="5">
        <v>0</v>
      </c>
      <c r="G1681" s="5">
        <v>1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10</v>
      </c>
      <c r="Q1681" s="5">
        <v>20</v>
      </c>
      <c r="R1681" s="5">
        <v>25</v>
      </c>
      <c r="S1681" s="5" t="s">
        <v>26</v>
      </c>
      <c r="T1681" s="5"/>
    </row>
    <row r="1682" spans="1:20" x14ac:dyDescent="0.25">
      <c r="A1682" s="5">
        <f>1675</f>
      </c>
      <c r="B1682" s="5" t="s">
        <v>1701</v>
      </c>
      <c r="C1682" s="5" t="s">
        <v>29</v>
      </c>
      <c r="D1682" s="5" t="s">
        <v>26</v>
      </c>
      <c r="E1682" s="5">
        <v>22</v>
      </c>
      <c r="F1682" s="5">
        <v>0</v>
      </c>
      <c r="G1682" s="5">
        <v>1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10</v>
      </c>
      <c r="Q1682" s="5">
        <v>20</v>
      </c>
      <c r="R1682" s="5">
        <v>25</v>
      </c>
      <c r="S1682" s="5" t="s">
        <v>26</v>
      </c>
      <c r="T1682" s="5"/>
    </row>
    <row r="1683" spans="1:20" x14ac:dyDescent="0.25">
      <c r="A1683" s="5">
        <f>1676</f>
      </c>
      <c r="B1683" s="5" t="s">
        <v>1702</v>
      </c>
      <c r="C1683" s="5" t="s">
        <v>29</v>
      </c>
      <c r="D1683" s="5" t="s">
        <v>26</v>
      </c>
      <c r="E1683" s="5">
        <v>22</v>
      </c>
      <c r="F1683" s="5">
        <v>0</v>
      </c>
      <c r="G1683" s="5">
        <v>1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10</v>
      </c>
      <c r="Q1683" s="5">
        <v>20</v>
      </c>
      <c r="R1683" s="5">
        <v>25</v>
      </c>
      <c r="S1683" s="5" t="s">
        <v>26</v>
      </c>
      <c r="T1683" s="5"/>
    </row>
    <row r="1684" spans="1:20" x14ac:dyDescent="0.25">
      <c r="A1684" s="5">
        <f>1677</f>
      </c>
      <c r="B1684" s="5" t="s">
        <v>1703</v>
      </c>
      <c r="C1684" s="5" t="s">
        <v>29</v>
      </c>
      <c r="D1684" s="5" t="s">
        <v>26</v>
      </c>
      <c r="E1684" s="5">
        <v>22</v>
      </c>
      <c r="F1684" s="5">
        <v>0</v>
      </c>
      <c r="G1684" s="5">
        <v>1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10</v>
      </c>
      <c r="Q1684" s="5">
        <v>20</v>
      </c>
      <c r="R1684" s="5">
        <v>25</v>
      </c>
      <c r="S1684" s="5" t="s">
        <v>26</v>
      </c>
      <c r="T1684" s="5"/>
    </row>
    <row r="1685" spans="1:20" x14ac:dyDescent="0.25">
      <c r="A1685" s="5">
        <f>1678</f>
      </c>
      <c r="B1685" s="5" t="s">
        <v>1704</v>
      </c>
      <c r="C1685" s="5" t="s">
        <v>29</v>
      </c>
      <c r="D1685" s="5" t="s">
        <v>26</v>
      </c>
      <c r="E1685" s="5">
        <v>22</v>
      </c>
      <c r="F1685" s="5">
        <v>0</v>
      </c>
      <c r="G1685" s="5">
        <v>1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10</v>
      </c>
      <c r="Q1685" s="5">
        <v>20</v>
      </c>
      <c r="R1685" s="5">
        <v>25</v>
      </c>
      <c r="S1685" s="5" t="s">
        <v>26</v>
      </c>
      <c r="T1685" s="5"/>
    </row>
    <row r="1686" spans="1:20" x14ac:dyDescent="0.25">
      <c r="A1686" s="5">
        <f>1679</f>
      </c>
      <c r="B1686" s="5" t="s">
        <v>1705</v>
      </c>
      <c r="C1686" s="5" t="s">
        <v>29</v>
      </c>
      <c r="D1686" s="5" t="s">
        <v>26</v>
      </c>
      <c r="E1686" s="5">
        <v>22</v>
      </c>
      <c r="F1686" s="5">
        <v>0</v>
      </c>
      <c r="G1686" s="5">
        <v>1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10</v>
      </c>
      <c r="Q1686" s="5">
        <v>20</v>
      </c>
      <c r="R1686" s="5">
        <v>25</v>
      </c>
      <c r="S1686" s="5" t="s">
        <v>26</v>
      </c>
      <c r="T1686" s="5"/>
    </row>
    <row r="1687" spans="1:20" x14ac:dyDescent="0.25">
      <c r="A1687" s="5">
        <f>1680</f>
      </c>
      <c r="B1687" s="5" t="s">
        <v>1706</v>
      </c>
      <c r="C1687" s="5" t="s">
        <v>29</v>
      </c>
      <c r="D1687" s="5" t="s">
        <v>26</v>
      </c>
      <c r="E1687" s="5">
        <v>22</v>
      </c>
      <c r="F1687" s="5">
        <v>0</v>
      </c>
      <c r="G1687" s="5">
        <v>1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10</v>
      </c>
      <c r="Q1687" s="5">
        <v>20</v>
      </c>
      <c r="R1687" s="5">
        <v>25</v>
      </c>
      <c r="S1687" s="5" t="s">
        <v>26</v>
      </c>
      <c r="T1687" s="5"/>
    </row>
    <row r="1688" spans="1:20" x14ac:dyDescent="0.25">
      <c r="A1688" s="5">
        <f>1681</f>
      </c>
      <c r="B1688" s="5" t="s">
        <v>1707</v>
      </c>
      <c r="C1688" s="5" t="s">
        <v>29</v>
      </c>
      <c r="D1688" s="5" t="s">
        <v>26</v>
      </c>
      <c r="E1688" s="5">
        <v>22</v>
      </c>
      <c r="F1688" s="5">
        <v>0</v>
      </c>
      <c r="G1688" s="5">
        <v>1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10</v>
      </c>
      <c r="Q1688" s="5">
        <v>20</v>
      </c>
      <c r="R1688" s="5">
        <v>25</v>
      </c>
      <c r="S1688" s="5" t="s">
        <v>26</v>
      </c>
      <c r="T1688" s="5"/>
    </row>
    <row r="1689" spans="1:20" x14ac:dyDescent="0.25">
      <c r="A1689" s="5">
        <f>1682</f>
      </c>
      <c r="B1689" s="5" t="s">
        <v>1708</v>
      </c>
      <c r="C1689" s="5" t="s">
        <v>29</v>
      </c>
      <c r="D1689" s="5" t="s">
        <v>26</v>
      </c>
      <c r="E1689" s="5">
        <v>22</v>
      </c>
      <c r="F1689" s="5">
        <v>0</v>
      </c>
      <c r="G1689" s="5">
        <v>1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10</v>
      </c>
      <c r="Q1689" s="5">
        <v>20</v>
      </c>
      <c r="R1689" s="5">
        <v>25</v>
      </c>
      <c r="S1689" s="5" t="s">
        <v>26</v>
      </c>
      <c r="T1689" s="5"/>
    </row>
    <row r="1690" spans="1:20" x14ac:dyDescent="0.25">
      <c r="A1690" s="5">
        <f>1683</f>
      </c>
      <c r="B1690" s="5" t="s">
        <v>1709</v>
      </c>
      <c r="C1690" s="5" t="s">
        <v>29</v>
      </c>
      <c r="D1690" s="5" t="s">
        <v>26</v>
      </c>
      <c r="E1690" s="5">
        <v>22</v>
      </c>
      <c r="F1690" s="5">
        <v>0</v>
      </c>
      <c r="G1690" s="5">
        <v>1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10</v>
      </c>
      <c r="Q1690" s="5">
        <v>20</v>
      </c>
      <c r="R1690" s="5">
        <v>25</v>
      </c>
      <c r="S1690" s="5" t="s">
        <v>26</v>
      </c>
      <c r="T1690" s="5"/>
    </row>
    <row r="1691" spans="1:20" x14ac:dyDescent="0.25">
      <c r="A1691" s="5">
        <f>1684</f>
      </c>
      <c r="B1691" s="5" t="s">
        <v>1710</v>
      </c>
      <c r="C1691" s="5" t="s">
        <v>29</v>
      </c>
      <c r="D1691" s="5" t="s">
        <v>26</v>
      </c>
      <c r="E1691" s="5">
        <v>22</v>
      </c>
      <c r="F1691" s="5">
        <v>0</v>
      </c>
      <c r="G1691" s="5">
        <v>1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10</v>
      </c>
      <c r="Q1691" s="5">
        <v>20</v>
      </c>
      <c r="R1691" s="5">
        <v>25</v>
      </c>
      <c r="S1691" s="5" t="s">
        <v>26</v>
      </c>
      <c r="T1691" s="5"/>
    </row>
    <row r="1692" spans="1:20" x14ac:dyDescent="0.25">
      <c r="A1692" s="5">
        <f>1685</f>
      </c>
      <c r="B1692" s="5" t="s">
        <v>1711</v>
      </c>
      <c r="C1692" s="5" t="s">
        <v>29</v>
      </c>
      <c r="D1692" s="5" t="s">
        <v>26</v>
      </c>
      <c r="E1692" s="5">
        <v>22</v>
      </c>
      <c r="F1692" s="5">
        <v>0</v>
      </c>
      <c r="G1692" s="5">
        <v>1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10</v>
      </c>
      <c r="Q1692" s="5">
        <v>20</v>
      </c>
      <c r="R1692" s="5">
        <v>25</v>
      </c>
      <c r="S1692" s="5" t="s">
        <v>26</v>
      </c>
      <c r="T1692" s="5"/>
    </row>
    <row r="1693" spans="1:20" x14ac:dyDescent="0.25">
      <c r="A1693" s="5">
        <f>1686</f>
      </c>
      <c r="B1693" s="5" t="s">
        <v>1712</v>
      </c>
      <c r="C1693" s="5" t="s">
        <v>29</v>
      </c>
      <c r="D1693" s="5" t="s">
        <v>26</v>
      </c>
      <c r="E1693" s="5">
        <v>22</v>
      </c>
      <c r="F1693" s="5">
        <v>0</v>
      </c>
      <c r="G1693" s="5">
        <v>1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10</v>
      </c>
      <c r="Q1693" s="5">
        <v>20</v>
      </c>
      <c r="R1693" s="5">
        <v>25</v>
      </c>
      <c r="S1693" s="5" t="s">
        <v>26</v>
      </c>
      <c r="T1693" s="5"/>
    </row>
    <row r="1694" spans="1:20" x14ac:dyDescent="0.25">
      <c r="A1694" s="5">
        <f>1687</f>
      </c>
      <c r="B1694" s="5" t="s">
        <v>1713</v>
      </c>
      <c r="C1694" s="5" t="s">
        <v>29</v>
      </c>
      <c r="D1694" s="5" t="s">
        <v>26</v>
      </c>
      <c r="E1694" s="5">
        <v>22</v>
      </c>
      <c r="F1694" s="5">
        <v>0</v>
      </c>
      <c r="G1694" s="5">
        <v>1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10</v>
      </c>
      <c r="Q1694" s="5">
        <v>20</v>
      </c>
      <c r="R1694" s="5">
        <v>25</v>
      </c>
      <c r="S1694" s="5" t="s">
        <v>26</v>
      </c>
      <c r="T1694" s="5"/>
    </row>
    <row r="1695" spans="1:20" x14ac:dyDescent="0.25">
      <c r="A1695" s="5">
        <f>1688</f>
      </c>
      <c r="B1695" s="5" t="s">
        <v>1714</v>
      </c>
      <c r="C1695" s="5" t="s">
        <v>29</v>
      </c>
      <c r="D1695" s="5" t="s">
        <v>26</v>
      </c>
      <c r="E1695" s="5">
        <v>22</v>
      </c>
      <c r="F1695" s="5">
        <v>0</v>
      </c>
      <c r="G1695" s="5">
        <v>1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10</v>
      </c>
      <c r="Q1695" s="5">
        <v>20</v>
      </c>
      <c r="R1695" s="5">
        <v>25</v>
      </c>
      <c r="S1695" s="5" t="s">
        <v>26</v>
      </c>
      <c r="T1695" s="5"/>
    </row>
    <row r="1696" spans="1:20" x14ac:dyDescent="0.25">
      <c r="A1696" s="5">
        <f>1689</f>
      </c>
      <c r="B1696" s="5" t="s">
        <v>1715</v>
      </c>
      <c r="C1696" s="5" t="s">
        <v>29</v>
      </c>
      <c r="D1696" s="5" t="s">
        <v>26</v>
      </c>
      <c r="E1696" s="5">
        <v>22</v>
      </c>
      <c r="F1696" s="5">
        <v>0</v>
      </c>
      <c r="G1696" s="5">
        <v>1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10</v>
      </c>
      <c r="Q1696" s="5">
        <v>20</v>
      </c>
      <c r="R1696" s="5">
        <v>25</v>
      </c>
      <c r="S1696" s="5" t="s">
        <v>26</v>
      </c>
      <c r="T1696" s="5"/>
    </row>
    <row r="1697" spans="1:20" x14ac:dyDescent="0.25">
      <c r="A1697" s="5">
        <f>1690</f>
      </c>
      <c r="B1697" s="5" t="s">
        <v>1716</v>
      </c>
      <c r="C1697" s="5" t="s">
        <v>29</v>
      </c>
      <c r="D1697" s="5" t="s">
        <v>26</v>
      </c>
      <c r="E1697" s="5">
        <v>22</v>
      </c>
      <c r="F1697" s="5">
        <v>0</v>
      </c>
      <c r="G1697" s="5">
        <v>1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10</v>
      </c>
      <c r="Q1697" s="5">
        <v>20</v>
      </c>
      <c r="R1697" s="5">
        <v>25</v>
      </c>
      <c r="S1697" s="5" t="s">
        <v>26</v>
      </c>
      <c r="T1697" s="5"/>
    </row>
    <row r="1698" spans="1:20" x14ac:dyDescent="0.25">
      <c r="A1698" s="5">
        <f>1691</f>
      </c>
      <c r="B1698" s="5" t="s">
        <v>1717</v>
      </c>
      <c r="C1698" s="5" t="s">
        <v>29</v>
      </c>
      <c r="D1698" s="5" t="s">
        <v>26</v>
      </c>
      <c r="E1698" s="5">
        <v>22</v>
      </c>
      <c r="F1698" s="5">
        <v>0</v>
      </c>
      <c r="G1698" s="5">
        <v>1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10</v>
      </c>
      <c r="Q1698" s="5">
        <v>20</v>
      </c>
      <c r="R1698" s="5">
        <v>25</v>
      </c>
      <c r="S1698" s="5" t="s">
        <v>26</v>
      </c>
      <c r="T1698" s="5"/>
    </row>
    <row r="1699" spans="1:20" x14ac:dyDescent="0.25">
      <c r="A1699" s="5">
        <f>1692</f>
      </c>
      <c r="B1699" s="5" t="s">
        <v>1718</v>
      </c>
      <c r="C1699" s="5" t="s">
        <v>29</v>
      </c>
      <c r="D1699" s="5" t="s">
        <v>26</v>
      </c>
      <c r="E1699" s="5">
        <v>22</v>
      </c>
      <c r="F1699" s="5">
        <v>0</v>
      </c>
      <c r="G1699" s="5">
        <v>1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10</v>
      </c>
      <c r="Q1699" s="5">
        <v>20</v>
      </c>
      <c r="R1699" s="5">
        <v>25</v>
      </c>
      <c r="S1699" s="5" t="s">
        <v>26</v>
      </c>
      <c r="T1699" s="5"/>
    </row>
    <row r="1700" spans="1:20" x14ac:dyDescent="0.25">
      <c r="A1700" s="5">
        <f>1693</f>
      </c>
      <c r="B1700" s="5" t="s">
        <v>1719</v>
      </c>
      <c r="C1700" s="5" t="s">
        <v>29</v>
      </c>
      <c r="D1700" s="5" t="s">
        <v>26</v>
      </c>
      <c r="E1700" s="5">
        <v>22</v>
      </c>
      <c r="F1700" s="5">
        <v>0</v>
      </c>
      <c r="G1700" s="5">
        <v>1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10</v>
      </c>
      <c r="Q1700" s="5">
        <v>20</v>
      </c>
      <c r="R1700" s="5">
        <v>25</v>
      </c>
      <c r="S1700" s="5" t="s">
        <v>26</v>
      </c>
      <c r="T1700" s="5"/>
    </row>
    <row r="1701" spans="1:20" x14ac:dyDescent="0.25">
      <c r="A1701" s="5">
        <f>1694</f>
      </c>
      <c r="B1701" s="5" t="s">
        <v>1720</v>
      </c>
      <c r="C1701" s="5" t="s">
        <v>29</v>
      </c>
      <c r="D1701" s="5" t="s">
        <v>26</v>
      </c>
      <c r="E1701" s="5">
        <v>22</v>
      </c>
      <c r="F1701" s="5">
        <v>0</v>
      </c>
      <c r="G1701" s="5">
        <v>1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10</v>
      </c>
      <c r="Q1701" s="5">
        <v>20</v>
      </c>
      <c r="R1701" s="5">
        <v>25</v>
      </c>
      <c r="S1701" s="5" t="s">
        <v>26</v>
      </c>
      <c r="T1701" s="5"/>
    </row>
    <row r="1702" spans="1:20" x14ac:dyDescent="0.25">
      <c r="A1702" s="5">
        <f>1695</f>
      </c>
      <c r="B1702" s="5" t="s">
        <v>1721</v>
      </c>
      <c r="C1702" s="5" t="s">
        <v>29</v>
      </c>
      <c r="D1702" s="5" t="s">
        <v>26</v>
      </c>
      <c r="E1702" s="5">
        <v>22</v>
      </c>
      <c r="F1702" s="5">
        <v>0</v>
      </c>
      <c r="G1702" s="5">
        <v>1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10</v>
      </c>
      <c r="Q1702" s="5">
        <v>20</v>
      </c>
      <c r="R1702" s="5">
        <v>25</v>
      </c>
      <c r="S1702" s="5" t="s">
        <v>26</v>
      </c>
      <c r="T1702" s="5"/>
    </row>
    <row r="1703" spans="1:20" x14ac:dyDescent="0.25">
      <c r="A1703" s="5">
        <f>1696</f>
      </c>
      <c r="B1703" s="5" t="s">
        <v>1722</v>
      </c>
      <c r="C1703" s="5" t="s">
        <v>29</v>
      </c>
      <c r="D1703" s="5" t="s">
        <v>26</v>
      </c>
      <c r="E1703" s="5">
        <v>22</v>
      </c>
      <c r="F1703" s="5">
        <v>0</v>
      </c>
      <c r="G1703" s="5">
        <v>1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10</v>
      </c>
      <c r="Q1703" s="5">
        <v>20</v>
      </c>
      <c r="R1703" s="5">
        <v>25</v>
      </c>
      <c r="S1703" s="5" t="s">
        <v>26</v>
      </c>
      <c r="T1703" s="5"/>
    </row>
    <row r="1704" spans="1:20" x14ac:dyDescent="0.25">
      <c r="A1704" s="5">
        <f>1697</f>
      </c>
      <c r="B1704" s="5" t="s">
        <v>1723</v>
      </c>
      <c r="C1704" s="5" t="s">
        <v>29</v>
      </c>
      <c r="D1704" s="5" t="s">
        <v>26</v>
      </c>
      <c r="E1704" s="5">
        <v>22</v>
      </c>
      <c r="F1704" s="5">
        <v>0</v>
      </c>
      <c r="G1704" s="5">
        <v>1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10</v>
      </c>
      <c r="Q1704" s="5">
        <v>20</v>
      </c>
      <c r="R1704" s="5">
        <v>25</v>
      </c>
      <c r="S1704" s="5" t="s">
        <v>26</v>
      </c>
      <c r="T1704" s="5"/>
    </row>
    <row r="1705" spans="1:20" x14ac:dyDescent="0.25">
      <c r="A1705" s="5">
        <f>1698</f>
      </c>
      <c r="B1705" s="5" t="s">
        <v>1724</v>
      </c>
      <c r="C1705" s="5" t="s">
        <v>29</v>
      </c>
      <c r="D1705" s="5" t="s">
        <v>26</v>
      </c>
      <c r="E1705" s="5">
        <v>22</v>
      </c>
      <c r="F1705" s="5">
        <v>0</v>
      </c>
      <c r="G1705" s="5">
        <v>1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10</v>
      </c>
      <c r="Q1705" s="5">
        <v>20</v>
      </c>
      <c r="R1705" s="5">
        <v>25</v>
      </c>
      <c r="S1705" s="5" t="s">
        <v>26</v>
      </c>
      <c r="T1705" s="5"/>
    </row>
    <row r="1706" spans="1:20" x14ac:dyDescent="0.25">
      <c r="A1706" s="5">
        <f>1699</f>
      </c>
      <c r="B1706" s="5" t="s">
        <v>1725</v>
      </c>
      <c r="C1706" s="5" t="s">
        <v>29</v>
      </c>
      <c r="D1706" s="5" t="s">
        <v>26</v>
      </c>
      <c r="E1706" s="5">
        <v>22</v>
      </c>
      <c r="F1706" s="5">
        <v>0</v>
      </c>
      <c r="G1706" s="5">
        <v>1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10</v>
      </c>
      <c r="Q1706" s="5">
        <v>20</v>
      </c>
      <c r="R1706" s="5">
        <v>25</v>
      </c>
      <c r="S1706" s="5" t="s">
        <v>26</v>
      </c>
      <c r="T1706" s="5"/>
    </row>
    <row r="1707" spans="1:20" x14ac:dyDescent="0.25">
      <c r="A1707" s="5">
        <f>1700</f>
      </c>
      <c r="B1707" s="5" t="s">
        <v>1726</v>
      </c>
      <c r="C1707" s="5" t="s">
        <v>29</v>
      </c>
      <c r="D1707" s="5" t="s">
        <v>26</v>
      </c>
      <c r="E1707" s="5">
        <v>22</v>
      </c>
      <c r="F1707" s="5">
        <v>0</v>
      </c>
      <c r="G1707" s="5">
        <v>1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10</v>
      </c>
      <c r="Q1707" s="5">
        <v>20</v>
      </c>
      <c r="R1707" s="5">
        <v>25</v>
      </c>
      <c r="S1707" s="5" t="s">
        <v>26</v>
      </c>
      <c r="T1707" s="5"/>
    </row>
    <row r="1708" spans="1:20" x14ac:dyDescent="0.25">
      <c r="A1708" s="5">
        <f>1701</f>
      </c>
      <c r="B1708" s="5" t="s">
        <v>1727</v>
      </c>
      <c r="C1708" s="5" t="s">
        <v>29</v>
      </c>
      <c r="D1708" s="5" t="s">
        <v>26</v>
      </c>
      <c r="E1708" s="5">
        <v>22</v>
      </c>
      <c r="F1708" s="5">
        <v>0</v>
      </c>
      <c r="G1708" s="5">
        <v>1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10</v>
      </c>
      <c r="Q1708" s="5">
        <v>20</v>
      </c>
      <c r="R1708" s="5">
        <v>25</v>
      </c>
      <c r="S1708" s="5" t="s">
        <v>26</v>
      </c>
      <c r="T1708" s="5"/>
    </row>
    <row r="1709" spans="1:20" x14ac:dyDescent="0.25">
      <c r="A1709" s="5">
        <f>1702</f>
      </c>
      <c r="B1709" s="5" t="s">
        <v>1728</v>
      </c>
      <c r="C1709" s="5" t="s">
        <v>29</v>
      </c>
      <c r="D1709" s="5" t="s">
        <v>26</v>
      </c>
      <c r="E1709" s="5">
        <v>22</v>
      </c>
      <c r="F1709" s="5">
        <v>0</v>
      </c>
      <c r="G1709" s="5">
        <v>1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10</v>
      </c>
      <c r="Q1709" s="5">
        <v>20</v>
      </c>
      <c r="R1709" s="5">
        <v>25</v>
      </c>
      <c r="S1709" s="5" t="s">
        <v>26</v>
      </c>
      <c r="T1709" s="5"/>
    </row>
    <row r="1710" spans="1:20" x14ac:dyDescent="0.25">
      <c r="A1710" s="5">
        <f>1703</f>
      </c>
      <c r="B1710" s="5" t="s">
        <v>1729</v>
      </c>
      <c r="C1710" s="5" t="s">
        <v>29</v>
      </c>
      <c r="D1710" s="5" t="s">
        <v>26</v>
      </c>
      <c r="E1710" s="5">
        <v>22</v>
      </c>
      <c r="F1710" s="5">
        <v>0</v>
      </c>
      <c r="G1710" s="5">
        <v>1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10</v>
      </c>
      <c r="Q1710" s="5">
        <v>20</v>
      </c>
      <c r="R1710" s="5">
        <v>25</v>
      </c>
      <c r="S1710" s="5" t="s">
        <v>26</v>
      </c>
      <c r="T1710" s="5"/>
    </row>
    <row r="1711" spans="1:20" x14ac:dyDescent="0.25">
      <c r="A1711" s="5">
        <f>1704</f>
      </c>
      <c r="B1711" s="5" t="s">
        <v>1730</v>
      </c>
      <c r="C1711" s="5" t="s">
        <v>29</v>
      </c>
      <c r="D1711" s="5" t="s">
        <v>26</v>
      </c>
      <c r="E1711" s="5">
        <v>22</v>
      </c>
      <c r="F1711" s="5">
        <v>0</v>
      </c>
      <c r="G1711" s="5">
        <v>1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10</v>
      </c>
      <c r="Q1711" s="5">
        <v>20</v>
      </c>
      <c r="R1711" s="5">
        <v>25</v>
      </c>
      <c r="S1711" s="5" t="s">
        <v>26</v>
      </c>
      <c r="T1711" s="5"/>
    </row>
    <row r="1712" spans="1:20" x14ac:dyDescent="0.25">
      <c r="A1712" s="5">
        <f>1705</f>
      </c>
      <c r="B1712" s="5" t="s">
        <v>1731</v>
      </c>
      <c r="C1712" s="5" t="s">
        <v>29</v>
      </c>
      <c r="D1712" s="5" t="s">
        <v>26</v>
      </c>
      <c r="E1712" s="5">
        <v>22</v>
      </c>
      <c r="F1712" s="5">
        <v>0</v>
      </c>
      <c r="G1712" s="5">
        <v>1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10</v>
      </c>
      <c r="Q1712" s="5">
        <v>20</v>
      </c>
      <c r="R1712" s="5">
        <v>25</v>
      </c>
      <c r="S1712" s="5" t="s">
        <v>26</v>
      </c>
      <c r="T1712" s="5"/>
    </row>
    <row r="1713" spans="1:20" x14ac:dyDescent="0.25">
      <c r="A1713" s="5">
        <f>1706</f>
      </c>
      <c r="B1713" s="5" t="s">
        <v>1732</v>
      </c>
      <c r="C1713" s="5" t="s">
        <v>29</v>
      </c>
      <c r="D1713" s="5" t="s">
        <v>26</v>
      </c>
      <c r="E1713" s="5">
        <v>22</v>
      </c>
      <c r="F1713" s="5">
        <v>0</v>
      </c>
      <c r="G1713" s="5">
        <v>1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10</v>
      </c>
      <c r="Q1713" s="5">
        <v>20</v>
      </c>
      <c r="R1713" s="5">
        <v>25</v>
      </c>
      <c r="S1713" s="5" t="s">
        <v>26</v>
      </c>
      <c r="T1713" s="5"/>
    </row>
    <row r="1714" spans="1:20" x14ac:dyDescent="0.25">
      <c r="A1714" s="5">
        <f>1707</f>
      </c>
      <c r="B1714" s="5" t="s">
        <v>1733</v>
      </c>
      <c r="C1714" s="5" t="s">
        <v>29</v>
      </c>
      <c r="D1714" s="5" t="s">
        <v>26</v>
      </c>
      <c r="E1714" s="5">
        <v>22</v>
      </c>
      <c r="F1714" s="5">
        <v>0</v>
      </c>
      <c r="G1714" s="5">
        <v>1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10</v>
      </c>
      <c r="Q1714" s="5">
        <v>20</v>
      </c>
      <c r="R1714" s="5">
        <v>25</v>
      </c>
      <c r="S1714" s="5" t="s">
        <v>26</v>
      </c>
      <c r="T1714" s="5"/>
    </row>
    <row r="1715" spans="1:20" x14ac:dyDescent="0.25">
      <c r="A1715" s="5">
        <f>1708</f>
      </c>
      <c r="B1715" s="5" t="s">
        <v>1734</v>
      </c>
      <c r="C1715" s="5" t="s">
        <v>29</v>
      </c>
      <c r="D1715" s="5" t="s">
        <v>26</v>
      </c>
      <c r="E1715" s="5">
        <v>22</v>
      </c>
      <c r="F1715" s="5">
        <v>0</v>
      </c>
      <c r="G1715" s="5">
        <v>1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10</v>
      </c>
      <c r="Q1715" s="5">
        <v>20</v>
      </c>
      <c r="R1715" s="5">
        <v>25</v>
      </c>
      <c r="S1715" s="5" t="s">
        <v>26</v>
      </c>
      <c r="T1715" s="5"/>
    </row>
    <row r="1716" spans="1:20" x14ac:dyDescent="0.25">
      <c r="A1716" s="5">
        <f>1709</f>
      </c>
      <c r="B1716" s="5" t="s">
        <v>1735</v>
      </c>
      <c r="C1716" s="5" t="s">
        <v>29</v>
      </c>
      <c r="D1716" s="5" t="s">
        <v>26</v>
      </c>
      <c r="E1716" s="5">
        <v>22</v>
      </c>
      <c r="F1716" s="5">
        <v>0</v>
      </c>
      <c r="G1716" s="5">
        <v>1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10</v>
      </c>
      <c r="Q1716" s="5">
        <v>20</v>
      </c>
      <c r="R1716" s="5">
        <v>25</v>
      </c>
      <c r="S1716" s="5" t="s">
        <v>26</v>
      </c>
      <c r="T1716" s="5"/>
    </row>
    <row r="1717" spans="1:20" x14ac:dyDescent="0.25">
      <c r="A1717" s="5">
        <f>1710</f>
      </c>
      <c r="B1717" s="5" t="s">
        <v>1736</v>
      </c>
      <c r="C1717" s="5" t="s">
        <v>29</v>
      </c>
      <c r="D1717" s="5" t="s">
        <v>26</v>
      </c>
      <c r="E1717" s="5">
        <v>22</v>
      </c>
      <c r="F1717" s="5">
        <v>0</v>
      </c>
      <c r="G1717" s="5">
        <v>1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10</v>
      </c>
      <c r="Q1717" s="5">
        <v>20</v>
      </c>
      <c r="R1717" s="5">
        <v>25</v>
      </c>
      <c r="S1717" s="5" t="s">
        <v>26</v>
      </c>
      <c r="T1717" s="5"/>
    </row>
    <row r="1718" spans="1:20" x14ac:dyDescent="0.25">
      <c r="A1718" s="5">
        <f>1711</f>
      </c>
      <c r="B1718" s="5" t="s">
        <v>1737</v>
      </c>
      <c r="C1718" s="5" t="s">
        <v>29</v>
      </c>
      <c r="D1718" s="5" t="s">
        <v>26</v>
      </c>
      <c r="E1718" s="5">
        <v>22</v>
      </c>
      <c r="F1718" s="5">
        <v>0</v>
      </c>
      <c r="G1718" s="5">
        <v>1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10</v>
      </c>
      <c r="Q1718" s="5">
        <v>20</v>
      </c>
      <c r="R1718" s="5">
        <v>25</v>
      </c>
      <c r="S1718" s="5" t="s">
        <v>26</v>
      </c>
      <c r="T1718" s="5"/>
    </row>
    <row r="1719" spans="1:20" x14ac:dyDescent="0.25">
      <c r="A1719" s="5">
        <f>1712</f>
      </c>
      <c r="B1719" s="5" t="s">
        <v>1738</v>
      </c>
      <c r="C1719" s="5" t="s">
        <v>29</v>
      </c>
      <c r="D1719" s="5" t="s">
        <v>26</v>
      </c>
      <c r="E1719" s="5">
        <v>22</v>
      </c>
      <c r="F1719" s="5">
        <v>0</v>
      </c>
      <c r="G1719" s="5">
        <v>1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10</v>
      </c>
      <c r="Q1719" s="5">
        <v>20</v>
      </c>
      <c r="R1719" s="5">
        <v>25</v>
      </c>
      <c r="S1719" s="5" t="s">
        <v>26</v>
      </c>
      <c r="T1719" s="5"/>
    </row>
    <row r="1720" spans="1:20" x14ac:dyDescent="0.25">
      <c r="A1720" s="5">
        <f>1713</f>
      </c>
      <c r="B1720" s="5" t="s">
        <v>1739</v>
      </c>
      <c r="C1720" s="5" t="s">
        <v>29</v>
      </c>
      <c r="D1720" s="5" t="s">
        <v>26</v>
      </c>
      <c r="E1720" s="5">
        <v>22</v>
      </c>
      <c r="F1720" s="5">
        <v>0</v>
      </c>
      <c r="G1720" s="5">
        <v>1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10</v>
      </c>
      <c r="Q1720" s="5">
        <v>20</v>
      </c>
      <c r="R1720" s="5">
        <v>25</v>
      </c>
      <c r="S1720" s="5" t="s">
        <v>26</v>
      </c>
      <c r="T1720" s="5"/>
    </row>
    <row r="1721" spans="1:20" x14ac:dyDescent="0.25">
      <c r="A1721" s="5">
        <f>1714</f>
      </c>
      <c r="B1721" s="5" t="s">
        <v>1740</v>
      </c>
      <c r="C1721" s="5" t="s">
        <v>29</v>
      </c>
      <c r="D1721" s="5" t="s">
        <v>26</v>
      </c>
      <c r="E1721" s="5">
        <v>22</v>
      </c>
      <c r="F1721" s="5">
        <v>0</v>
      </c>
      <c r="G1721" s="5">
        <v>1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10</v>
      </c>
      <c r="Q1721" s="5">
        <v>20</v>
      </c>
      <c r="R1721" s="5">
        <v>25</v>
      </c>
      <c r="S1721" s="5" t="s">
        <v>26</v>
      </c>
      <c r="T1721" s="5"/>
    </row>
    <row r="1722" spans="1:20" x14ac:dyDescent="0.25">
      <c r="A1722" s="5">
        <f>1715</f>
      </c>
      <c r="B1722" s="5" t="s">
        <v>1741</v>
      </c>
      <c r="C1722" s="5" t="s">
        <v>29</v>
      </c>
      <c r="D1722" s="5" t="s">
        <v>26</v>
      </c>
      <c r="E1722" s="5">
        <v>22</v>
      </c>
      <c r="F1722" s="5">
        <v>0</v>
      </c>
      <c r="G1722" s="5">
        <v>1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10</v>
      </c>
      <c r="Q1722" s="5">
        <v>20</v>
      </c>
      <c r="R1722" s="5">
        <v>25</v>
      </c>
      <c r="S1722" s="5" t="s">
        <v>26</v>
      </c>
      <c r="T1722" s="5"/>
    </row>
    <row r="1723" spans="1:20" x14ac:dyDescent="0.25">
      <c r="A1723" s="5">
        <f>1716</f>
      </c>
      <c r="B1723" s="5" t="s">
        <v>1742</v>
      </c>
      <c r="C1723" s="5" t="s">
        <v>29</v>
      </c>
      <c r="D1723" s="5" t="s">
        <v>26</v>
      </c>
      <c r="E1723" s="5">
        <v>22</v>
      </c>
      <c r="F1723" s="5">
        <v>0</v>
      </c>
      <c r="G1723" s="5">
        <v>1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10</v>
      </c>
      <c r="Q1723" s="5">
        <v>20</v>
      </c>
      <c r="R1723" s="5">
        <v>25</v>
      </c>
      <c r="S1723" s="5" t="s">
        <v>26</v>
      </c>
      <c r="T1723" s="5"/>
    </row>
    <row r="1724" spans="1:20" x14ac:dyDescent="0.25">
      <c r="A1724" s="5">
        <f>1717</f>
      </c>
      <c r="B1724" s="5" t="s">
        <v>1743</v>
      </c>
      <c r="C1724" s="5" t="s">
        <v>29</v>
      </c>
      <c r="D1724" s="5" t="s">
        <v>26</v>
      </c>
      <c r="E1724" s="5">
        <v>22</v>
      </c>
      <c r="F1724" s="5">
        <v>0</v>
      </c>
      <c r="G1724" s="5">
        <v>1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10</v>
      </c>
      <c r="Q1724" s="5">
        <v>20</v>
      </c>
      <c r="R1724" s="5">
        <v>25</v>
      </c>
      <c r="S1724" s="5" t="s">
        <v>26</v>
      </c>
      <c r="T1724" s="5"/>
    </row>
    <row r="1725" spans="1:20" x14ac:dyDescent="0.25">
      <c r="A1725" s="5">
        <f>1718</f>
      </c>
      <c r="B1725" s="5" t="s">
        <v>1744</v>
      </c>
      <c r="C1725" s="5" t="s">
        <v>29</v>
      </c>
      <c r="D1725" s="5" t="s">
        <v>26</v>
      </c>
      <c r="E1725" s="5">
        <v>22</v>
      </c>
      <c r="F1725" s="5">
        <v>0</v>
      </c>
      <c r="G1725" s="5">
        <v>1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10</v>
      </c>
      <c r="Q1725" s="5">
        <v>20</v>
      </c>
      <c r="R1725" s="5">
        <v>25</v>
      </c>
      <c r="S1725" s="5" t="s">
        <v>26</v>
      </c>
      <c r="T1725" s="5"/>
    </row>
    <row r="1726" spans="1:20" x14ac:dyDescent="0.25">
      <c r="A1726" s="5">
        <f>1719</f>
      </c>
      <c r="B1726" s="5" t="s">
        <v>1745</v>
      </c>
      <c r="C1726" s="5" t="s">
        <v>29</v>
      </c>
      <c r="D1726" s="5" t="s">
        <v>26</v>
      </c>
      <c r="E1726" s="5">
        <v>22</v>
      </c>
      <c r="F1726" s="5">
        <v>0</v>
      </c>
      <c r="G1726" s="5">
        <v>1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10</v>
      </c>
      <c r="Q1726" s="5">
        <v>20</v>
      </c>
      <c r="R1726" s="5">
        <v>25</v>
      </c>
      <c r="S1726" s="5" t="s">
        <v>26</v>
      </c>
      <c r="T1726" s="5"/>
    </row>
    <row r="1727" spans="1:20" x14ac:dyDescent="0.25">
      <c r="A1727" s="5">
        <f>1720</f>
      </c>
      <c r="B1727" s="5" t="s">
        <v>1746</v>
      </c>
      <c r="C1727" s="5" t="s">
        <v>29</v>
      </c>
      <c r="D1727" s="5" t="s">
        <v>26</v>
      </c>
      <c r="E1727" s="5">
        <v>22</v>
      </c>
      <c r="F1727" s="5">
        <v>0</v>
      </c>
      <c r="G1727" s="5">
        <v>1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10</v>
      </c>
      <c r="Q1727" s="5">
        <v>20</v>
      </c>
      <c r="R1727" s="5">
        <v>25</v>
      </c>
      <c r="S1727" s="5" t="s">
        <v>26</v>
      </c>
      <c r="T1727" s="5"/>
    </row>
    <row r="1728" spans="1:20" x14ac:dyDescent="0.25">
      <c r="A1728" s="5">
        <f>1721</f>
      </c>
      <c r="B1728" s="5" t="s">
        <v>1747</v>
      </c>
      <c r="C1728" s="5" t="s">
        <v>29</v>
      </c>
      <c r="D1728" s="5" t="s">
        <v>26</v>
      </c>
      <c r="E1728" s="5">
        <v>22</v>
      </c>
      <c r="F1728" s="5">
        <v>0</v>
      </c>
      <c r="G1728" s="5">
        <v>1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10</v>
      </c>
      <c r="Q1728" s="5">
        <v>20</v>
      </c>
      <c r="R1728" s="5">
        <v>25</v>
      </c>
      <c r="S1728" s="5" t="s">
        <v>26</v>
      </c>
      <c r="T1728" s="5"/>
    </row>
    <row r="1729" spans="1:20" x14ac:dyDescent="0.25">
      <c r="A1729" s="5">
        <f>1722</f>
      </c>
      <c r="B1729" s="5" t="s">
        <v>1748</v>
      </c>
      <c r="C1729" s="5" t="s">
        <v>29</v>
      </c>
      <c r="D1729" s="5" t="s">
        <v>26</v>
      </c>
      <c r="E1729" s="5">
        <v>22</v>
      </c>
      <c r="F1729" s="5">
        <v>0</v>
      </c>
      <c r="G1729" s="5">
        <v>1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10</v>
      </c>
      <c r="Q1729" s="5">
        <v>20</v>
      </c>
      <c r="R1729" s="5">
        <v>25</v>
      </c>
      <c r="S1729" s="5" t="s">
        <v>26</v>
      </c>
      <c r="T1729" s="5"/>
    </row>
    <row r="1730" spans="1:20" x14ac:dyDescent="0.25">
      <c r="A1730" s="5">
        <f>1723</f>
      </c>
      <c r="B1730" s="5" t="s">
        <v>1749</v>
      </c>
      <c r="C1730" s="5" t="s">
        <v>29</v>
      </c>
      <c r="D1730" s="5" t="s">
        <v>26</v>
      </c>
      <c r="E1730" s="5">
        <v>22</v>
      </c>
      <c r="F1730" s="5">
        <v>0</v>
      </c>
      <c r="G1730" s="5">
        <v>1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10</v>
      </c>
      <c r="Q1730" s="5">
        <v>20</v>
      </c>
      <c r="R1730" s="5">
        <v>25</v>
      </c>
      <c r="S1730" s="5" t="s">
        <v>26</v>
      </c>
      <c r="T1730" s="5"/>
    </row>
    <row r="1731" spans="1:20" x14ac:dyDescent="0.25">
      <c r="A1731" s="5">
        <f>1724</f>
      </c>
      <c r="B1731" s="5" t="s">
        <v>1750</v>
      </c>
      <c r="C1731" s="5" t="s">
        <v>29</v>
      </c>
      <c r="D1731" s="5" t="s">
        <v>26</v>
      </c>
      <c r="E1731" s="5">
        <v>22</v>
      </c>
      <c r="F1731" s="5">
        <v>0</v>
      </c>
      <c r="G1731" s="5">
        <v>1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10</v>
      </c>
      <c r="Q1731" s="5">
        <v>20</v>
      </c>
      <c r="R1731" s="5">
        <v>25</v>
      </c>
      <c r="S1731" s="5" t="s">
        <v>26</v>
      </c>
      <c r="T1731" s="5"/>
    </row>
    <row r="1732" spans="1:20" x14ac:dyDescent="0.25">
      <c r="A1732" s="5">
        <f>1725</f>
      </c>
      <c r="B1732" s="5" t="s">
        <v>1751</v>
      </c>
      <c r="C1732" s="5" t="s">
        <v>29</v>
      </c>
      <c r="D1732" s="5" t="s">
        <v>26</v>
      </c>
      <c r="E1732" s="5">
        <v>22</v>
      </c>
      <c r="F1732" s="5">
        <v>0</v>
      </c>
      <c r="G1732" s="5">
        <v>1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10</v>
      </c>
      <c r="Q1732" s="5">
        <v>20</v>
      </c>
      <c r="R1732" s="5">
        <v>25</v>
      </c>
      <c r="S1732" s="5" t="s">
        <v>26</v>
      </c>
      <c r="T1732" s="5"/>
    </row>
    <row r="1733" spans="1:20" x14ac:dyDescent="0.25">
      <c r="A1733" s="5">
        <f>1726</f>
      </c>
      <c r="B1733" s="5" t="s">
        <v>1752</v>
      </c>
      <c r="C1733" s="5" t="s">
        <v>29</v>
      </c>
      <c r="D1733" s="5" t="s">
        <v>26</v>
      </c>
      <c r="E1733" s="5">
        <v>22</v>
      </c>
      <c r="F1733" s="5">
        <v>0</v>
      </c>
      <c r="G1733" s="5">
        <v>1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10</v>
      </c>
      <c r="Q1733" s="5">
        <v>20</v>
      </c>
      <c r="R1733" s="5">
        <v>25</v>
      </c>
      <c r="S1733" s="5" t="s">
        <v>26</v>
      </c>
      <c r="T1733" s="5"/>
    </row>
    <row r="1734" spans="1:20" x14ac:dyDescent="0.25">
      <c r="A1734" s="5">
        <f>1727</f>
      </c>
      <c r="B1734" s="5" t="s">
        <v>1753</v>
      </c>
      <c r="C1734" s="5" t="s">
        <v>29</v>
      </c>
      <c r="D1734" s="5" t="s">
        <v>26</v>
      </c>
      <c r="E1734" s="5">
        <v>22</v>
      </c>
      <c r="F1734" s="5">
        <v>0</v>
      </c>
      <c r="G1734" s="5">
        <v>1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10</v>
      </c>
      <c r="Q1734" s="5">
        <v>20</v>
      </c>
      <c r="R1734" s="5">
        <v>25</v>
      </c>
      <c r="S1734" s="5" t="s">
        <v>26</v>
      </c>
      <c r="T1734" s="5"/>
    </row>
    <row r="1735" spans="1:20" x14ac:dyDescent="0.25">
      <c r="A1735" s="5">
        <f>1728</f>
      </c>
      <c r="B1735" s="5" t="s">
        <v>1754</v>
      </c>
      <c r="C1735" s="5" t="s">
        <v>29</v>
      </c>
      <c r="D1735" s="5" t="s">
        <v>26</v>
      </c>
      <c r="E1735" s="5">
        <v>22</v>
      </c>
      <c r="F1735" s="5">
        <v>0</v>
      </c>
      <c r="G1735" s="5">
        <v>1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10</v>
      </c>
      <c r="Q1735" s="5">
        <v>20</v>
      </c>
      <c r="R1735" s="5">
        <v>25</v>
      </c>
      <c r="S1735" s="5" t="s">
        <v>26</v>
      </c>
      <c r="T1735" s="5"/>
    </row>
    <row r="1736" spans="1:20" x14ac:dyDescent="0.25">
      <c r="A1736" s="5">
        <f>1729</f>
      </c>
      <c r="B1736" s="5" t="s">
        <v>1755</v>
      </c>
      <c r="C1736" s="5" t="s">
        <v>29</v>
      </c>
      <c r="D1736" s="5" t="s">
        <v>26</v>
      </c>
      <c r="E1736" s="5">
        <v>22</v>
      </c>
      <c r="F1736" s="5">
        <v>0</v>
      </c>
      <c r="G1736" s="5">
        <v>1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10</v>
      </c>
      <c r="Q1736" s="5">
        <v>20</v>
      </c>
      <c r="R1736" s="5">
        <v>25</v>
      </c>
      <c r="S1736" s="5" t="s">
        <v>26</v>
      </c>
      <c r="T1736" s="5"/>
    </row>
    <row r="1737" spans="1:20" x14ac:dyDescent="0.25">
      <c r="A1737" s="5">
        <f>1730</f>
      </c>
      <c r="B1737" s="5" t="s">
        <v>1756</v>
      </c>
      <c r="C1737" s="5" t="s">
        <v>29</v>
      </c>
      <c r="D1737" s="5" t="s">
        <v>26</v>
      </c>
      <c r="E1737" s="5">
        <v>22</v>
      </c>
      <c r="F1737" s="5">
        <v>0</v>
      </c>
      <c r="G1737" s="5">
        <v>1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10</v>
      </c>
      <c r="Q1737" s="5">
        <v>20</v>
      </c>
      <c r="R1737" s="5">
        <v>25</v>
      </c>
      <c r="S1737" s="5" t="s">
        <v>26</v>
      </c>
      <c r="T1737" s="5"/>
    </row>
    <row r="1738" spans="1:20" x14ac:dyDescent="0.25">
      <c r="A1738" s="5">
        <f>1731</f>
      </c>
      <c r="B1738" s="5" t="s">
        <v>1757</v>
      </c>
      <c r="C1738" s="5" t="s">
        <v>29</v>
      </c>
      <c r="D1738" s="5" t="s">
        <v>26</v>
      </c>
      <c r="E1738" s="5">
        <v>22</v>
      </c>
      <c r="F1738" s="5">
        <v>0</v>
      </c>
      <c r="G1738" s="5">
        <v>1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10</v>
      </c>
      <c r="Q1738" s="5">
        <v>20</v>
      </c>
      <c r="R1738" s="5">
        <v>25</v>
      </c>
      <c r="S1738" s="5" t="s">
        <v>26</v>
      </c>
      <c r="T1738" s="5"/>
    </row>
    <row r="1739" spans="1:20" x14ac:dyDescent="0.25">
      <c r="A1739" s="5">
        <f>1732</f>
      </c>
      <c r="B1739" s="5" t="s">
        <v>1758</v>
      </c>
      <c r="C1739" s="5" t="s">
        <v>29</v>
      </c>
      <c r="D1739" s="5" t="s">
        <v>26</v>
      </c>
      <c r="E1739" s="5">
        <v>22</v>
      </c>
      <c r="F1739" s="5">
        <v>0</v>
      </c>
      <c r="G1739" s="5">
        <v>1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10</v>
      </c>
      <c r="Q1739" s="5">
        <v>20</v>
      </c>
      <c r="R1739" s="5">
        <v>25</v>
      </c>
      <c r="S1739" s="5" t="s">
        <v>26</v>
      </c>
      <c r="T1739" s="5"/>
    </row>
    <row r="1740" spans="1:20" x14ac:dyDescent="0.25">
      <c r="A1740" s="5">
        <f>1733</f>
      </c>
      <c r="B1740" s="5" t="s">
        <v>1759</v>
      </c>
      <c r="C1740" s="5" t="s">
        <v>29</v>
      </c>
      <c r="D1740" s="5" t="s">
        <v>26</v>
      </c>
      <c r="E1740" s="5">
        <v>22</v>
      </c>
      <c r="F1740" s="5">
        <v>0</v>
      </c>
      <c r="G1740" s="5">
        <v>1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10</v>
      </c>
      <c r="Q1740" s="5">
        <v>20</v>
      </c>
      <c r="R1740" s="5">
        <v>25</v>
      </c>
      <c r="S1740" s="5" t="s">
        <v>26</v>
      </c>
      <c r="T1740" s="5"/>
    </row>
    <row r="1741" spans="1:20" x14ac:dyDescent="0.25">
      <c r="A1741" s="5">
        <f>1734</f>
      </c>
      <c r="B1741" s="5" t="s">
        <v>1760</v>
      </c>
      <c r="C1741" s="5" t="s">
        <v>29</v>
      </c>
      <c r="D1741" s="5" t="s">
        <v>26</v>
      </c>
      <c r="E1741" s="5">
        <v>22</v>
      </c>
      <c r="F1741" s="5">
        <v>0</v>
      </c>
      <c r="G1741" s="5">
        <v>1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10</v>
      </c>
      <c r="Q1741" s="5">
        <v>20</v>
      </c>
      <c r="R1741" s="5">
        <v>25</v>
      </c>
      <c r="S1741" s="5" t="s">
        <v>26</v>
      </c>
      <c r="T1741" s="5"/>
    </row>
    <row r="1742" spans="1:20" x14ac:dyDescent="0.25">
      <c r="A1742" s="5">
        <f>1735</f>
      </c>
      <c r="B1742" s="5" t="s">
        <v>1761</v>
      </c>
      <c r="C1742" s="5" t="s">
        <v>29</v>
      </c>
      <c r="D1742" s="5" t="s">
        <v>26</v>
      </c>
      <c r="E1742" s="5">
        <v>22</v>
      </c>
      <c r="F1742" s="5">
        <v>0</v>
      </c>
      <c r="G1742" s="5">
        <v>1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10</v>
      </c>
      <c r="Q1742" s="5">
        <v>20</v>
      </c>
      <c r="R1742" s="5">
        <v>25</v>
      </c>
      <c r="S1742" s="5" t="s">
        <v>26</v>
      </c>
      <c r="T1742" s="5"/>
    </row>
    <row r="1743" spans="1:20" x14ac:dyDescent="0.25">
      <c r="A1743" s="5">
        <f>1736</f>
      </c>
      <c r="B1743" s="5" t="s">
        <v>1762</v>
      </c>
      <c r="C1743" s="5" t="s">
        <v>29</v>
      </c>
      <c r="D1743" s="5" t="s">
        <v>26</v>
      </c>
      <c r="E1743" s="5">
        <v>22</v>
      </c>
      <c r="F1743" s="5">
        <v>0</v>
      </c>
      <c r="G1743" s="5">
        <v>1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10</v>
      </c>
      <c r="Q1743" s="5">
        <v>20</v>
      </c>
      <c r="R1743" s="5">
        <v>25</v>
      </c>
      <c r="S1743" s="5" t="s">
        <v>26</v>
      </c>
      <c r="T1743" s="5"/>
    </row>
    <row r="1744" spans="1:20" x14ac:dyDescent="0.25">
      <c r="A1744" s="5">
        <f>1737</f>
      </c>
      <c r="B1744" s="5" t="s">
        <v>1763</v>
      </c>
      <c r="C1744" s="5" t="s">
        <v>29</v>
      </c>
      <c r="D1744" s="5" t="s">
        <v>26</v>
      </c>
      <c r="E1744" s="5">
        <v>22</v>
      </c>
      <c r="F1744" s="5">
        <v>0</v>
      </c>
      <c r="G1744" s="5">
        <v>1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10</v>
      </c>
      <c r="Q1744" s="5">
        <v>20</v>
      </c>
      <c r="R1744" s="5">
        <v>25</v>
      </c>
      <c r="S1744" s="5" t="s">
        <v>26</v>
      </c>
      <c r="T1744" s="5"/>
    </row>
    <row r="1745" spans="1:20" x14ac:dyDescent="0.25">
      <c r="A1745" s="5">
        <f>1738</f>
      </c>
      <c r="B1745" s="5" t="s">
        <v>1764</v>
      </c>
      <c r="C1745" s="5" t="s">
        <v>29</v>
      </c>
      <c r="D1745" s="5" t="s">
        <v>26</v>
      </c>
      <c r="E1745" s="5">
        <v>22</v>
      </c>
      <c r="F1745" s="5">
        <v>0</v>
      </c>
      <c r="G1745" s="5">
        <v>1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10</v>
      </c>
      <c r="Q1745" s="5">
        <v>20</v>
      </c>
      <c r="R1745" s="5">
        <v>25</v>
      </c>
      <c r="S1745" s="5" t="s">
        <v>26</v>
      </c>
      <c r="T1745" s="5"/>
    </row>
    <row r="1746" spans="1:20" x14ac:dyDescent="0.25">
      <c r="A1746" s="5">
        <f>1739</f>
      </c>
      <c r="B1746" s="5" t="s">
        <v>1765</v>
      </c>
      <c r="C1746" s="5" t="s">
        <v>29</v>
      </c>
      <c r="D1746" s="5" t="s">
        <v>26</v>
      </c>
      <c r="E1746" s="5">
        <v>22</v>
      </c>
      <c r="F1746" s="5">
        <v>0</v>
      </c>
      <c r="G1746" s="5">
        <v>1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10</v>
      </c>
      <c r="Q1746" s="5">
        <v>20</v>
      </c>
      <c r="R1746" s="5">
        <v>25</v>
      </c>
      <c r="S1746" s="5" t="s">
        <v>26</v>
      </c>
      <c r="T1746" s="5"/>
    </row>
    <row r="1747" spans="1:20" x14ac:dyDescent="0.25">
      <c r="A1747" s="5">
        <f>1740</f>
      </c>
      <c r="B1747" s="5" t="s">
        <v>1766</v>
      </c>
      <c r="C1747" s="5" t="s">
        <v>29</v>
      </c>
      <c r="D1747" s="5" t="s">
        <v>26</v>
      </c>
      <c r="E1747" s="5">
        <v>22</v>
      </c>
      <c r="F1747" s="5">
        <v>0</v>
      </c>
      <c r="G1747" s="5">
        <v>1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10</v>
      </c>
      <c r="Q1747" s="5">
        <v>20</v>
      </c>
      <c r="R1747" s="5">
        <v>25</v>
      </c>
      <c r="S1747" s="5" t="s">
        <v>26</v>
      </c>
      <c r="T1747" s="5"/>
    </row>
    <row r="1748" spans="1:20" x14ac:dyDescent="0.25">
      <c r="A1748" s="5">
        <f>1741</f>
      </c>
      <c r="B1748" s="5" t="s">
        <v>1767</v>
      </c>
      <c r="C1748" s="5" t="s">
        <v>29</v>
      </c>
      <c r="D1748" s="5" t="s">
        <v>26</v>
      </c>
      <c r="E1748" s="5">
        <v>22</v>
      </c>
      <c r="F1748" s="5">
        <v>0</v>
      </c>
      <c r="G1748" s="5">
        <v>1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10</v>
      </c>
      <c r="Q1748" s="5">
        <v>20</v>
      </c>
      <c r="R1748" s="5">
        <v>25</v>
      </c>
      <c r="S1748" s="5" t="s">
        <v>26</v>
      </c>
      <c r="T1748" s="5"/>
    </row>
    <row r="1749" spans="1:20" x14ac:dyDescent="0.25">
      <c r="A1749" s="5">
        <f>1742</f>
      </c>
      <c r="B1749" s="5" t="s">
        <v>1768</v>
      </c>
      <c r="C1749" s="5" t="s">
        <v>29</v>
      </c>
      <c r="D1749" s="5" t="s">
        <v>26</v>
      </c>
      <c r="E1749" s="5">
        <v>22</v>
      </c>
      <c r="F1749" s="5">
        <v>0</v>
      </c>
      <c r="G1749" s="5">
        <v>1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10</v>
      </c>
      <c r="Q1749" s="5">
        <v>20</v>
      </c>
      <c r="R1749" s="5">
        <v>25</v>
      </c>
      <c r="S1749" s="5" t="s">
        <v>26</v>
      </c>
      <c r="T1749" s="5"/>
    </row>
    <row r="1750" spans="1:20" x14ac:dyDescent="0.25">
      <c r="A1750" s="5">
        <f>1743</f>
      </c>
      <c r="B1750" s="5" t="s">
        <v>1769</v>
      </c>
      <c r="C1750" s="5" t="s">
        <v>29</v>
      </c>
      <c r="D1750" s="5" t="s">
        <v>26</v>
      </c>
      <c r="E1750" s="5">
        <v>22</v>
      </c>
      <c r="F1750" s="5">
        <v>0</v>
      </c>
      <c r="G1750" s="5">
        <v>1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10</v>
      </c>
      <c r="Q1750" s="5">
        <v>20</v>
      </c>
      <c r="R1750" s="5">
        <v>25</v>
      </c>
      <c r="S1750" s="5" t="s">
        <v>26</v>
      </c>
      <c r="T1750" s="5"/>
    </row>
    <row r="1751" spans="1:20" x14ac:dyDescent="0.25">
      <c r="A1751" s="5">
        <f>1744</f>
      </c>
      <c r="B1751" s="5" t="s">
        <v>1770</v>
      </c>
      <c r="C1751" s="5" t="s">
        <v>29</v>
      </c>
      <c r="D1751" s="5" t="s">
        <v>26</v>
      </c>
      <c r="E1751" s="5">
        <v>22</v>
      </c>
      <c r="F1751" s="5">
        <v>0</v>
      </c>
      <c r="G1751" s="5">
        <v>1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10</v>
      </c>
      <c r="Q1751" s="5">
        <v>20</v>
      </c>
      <c r="R1751" s="5">
        <v>25</v>
      </c>
      <c r="S1751" s="5" t="s">
        <v>26</v>
      </c>
      <c r="T1751" s="5"/>
    </row>
    <row r="1752" spans="1:20" x14ac:dyDescent="0.25">
      <c r="A1752" s="5">
        <f>1745</f>
      </c>
      <c r="B1752" s="5" t="s">
        <v>1771</v>
      </c>
      <c r="C1752" s="5" t="s">
        <v>29</v>
      </c>
      <c r="D1752" s="5" t="s">
        <v>26</v>
      </c>
      <c r="E1752" s="5">
        <v>22</v>
      </c>
      <c r="F1752" s="5">
        <v>0</v>
      </c>
      <c r="G1752" s="5">
        <v>1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10</v>
      </c>
      <c r="Q1752" s="5">
        <v>20</v>
      </c>
      <c r="R1752" s="5">
        <v>25</v>
      </c>
      <c r="S1752" s="5" t="s">
        <v>26</v>
      </c>
      <c r="T1752" s="5"/>
    </row>
    <row r="1753" spans="1:20" x14ac:dyDescent="0.25">
      <c r="A1753" s="5">
        <f>1746</f>
      </c>
      <c r="B1753" s="5" t="s">
        <v>1772</v>
      </c>
      <c r="C1753" s="5" t="s">
        <v>29</v>
      </c>
      <c r="D1753" s="5" t="s">
        <v>26</v>
      </c>
      <c r="E1753" s="5">
        <v>22</v>
      </c>
      <c r="F1753" s="5">
        <v>0</v>
      </c>
      <c r="G1753" s="5">
        <v>1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10</v>
      </c>
      <c r="Q1753" s="5">
        <v>20</v>
      </c>
      <c r="R1753" s="5">
        <v>25</v>
      </c>
      <c r="S1753" s="5" t="s">
        <v>26</v>
      </c>
      <c r="T1753" s="5"/>
    </row>
    <row r="1754" spans="1:20" x14ac:dyDescent="0.25">
      <c r="A1754" s="5">
        <f>1747</f>
      </c>
      <c r="B1754" s="5" t="s">
        <v>1773</v>
      </c>
      <c r="C1754" s="5" t="s">
        <v>29</v>
      </c>
      <c r="D1754" s="5" t="s">
        <v>26</v>
      </c>
      <c r="E1754" s="5">
        <v>22</v>
      </c>
      <c r="F1754" s="5">
        <v>0</v>
      </c>
      <c r="G1754" s="5">
        <v>1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10</v>
      </c>
      <c r="Q1754" s="5">
        <v>20</v>
      </c>
      <c r="R1754" s="5">
        <v>25</v>
      </c>
      <c r="S1754" s="5" t="s">
        <v>26</v>
      </c>
      <c r="T1754" s="5"/>
    </row>
    <row r="1755" spans="1:20" x14ac:dyDescent="0.25">
      <c r="A1755" s="5">
        <f>1748</f>
      </c>
      <c r="B1755" s="5" t="s">
        <v>1774</v>
      </c>
      <c r="C1755" s="5" t="s">
        <v>29</v>
      </c>
      <c r="D1755" s="5" t="s">
        <v>26</v>
      </c>
      <c r="E1755" s="5">
        <v>22</v>
      </c>
      <c r="F1755" s="5">
        <v>0</v>
      </c>
      <c r="G1755" s="5">
        <v>1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10</v>
      </c>
      <c r="Q1755" s="5">
        <v>20</v>
      </c>
      <c r="R1755" s="5">
        <v>25</v>
      </c>
      <c r="S1755" s="5" t="s">
        <v>26</v>
      </c>
      <c r="T1755" s="5"/>
    </row>
    <row r="1756" spans="1:20" x14ac:dyDescent="0.25">
      <c r="A1756" s="5">
        <f>1749</f>
      </c>
      <c r="B1756" s="5" t="s">
        <v>1775</v>
      </c>
      <c r="C1756" s="5" t="s">
        <v>29</v>
      </c>
      <c r="D1756" s="5" t="s">
        <v>26</v>
      </c>
      <c r="E1756" s="5">
        <v>22</v>
      </c>
      <c r="F1756" s="5">
        <v>0</v>
      </c>
      <c r="G1756" s="5">
        <v>1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10</v>
      </c>
      <c r="Q1756" s="5">
        <v>20</v>
      </c>
      <c r="R1756" s="5">
        <v>25</v>
      </c>
      <c r="S1756" s="5" t="s">
        <v>26</v>
      </c>
      <c r="T1756" s="5"/>
    </row>
    <row r="1757" spans="1:20" x14ac:dyDescent="0.25">
      <c r="A1757" s="5">
        <f>1750</f>
      </c>
      <c r="B1757" s="5" t="s">
        <v>1776</v>
      </c>
      <c r="C1757" s="5" t="s">
        <v>29</v>
      </c>
      <c r="D1757" s="5" t="s">
        <v>26</v>
      </c>
      <c r="E1757" s="5">
        <v>22</v>
      </c>
      <c r="F1757" s="5">
        <v>0</v>
      </c>
      <c r="G1757" s="5">
        <v>1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10</v>
      </c>
      <c r="Q1757" s="5">
        <v>20</v>
      </c>
      <c r="R1757" s="5">
        <v>25</v>
      </c>
      <c r="S1757" s="5" t="s">
        <v>26</v>
      </c>
      <c r="T1757" s="5"/>
    </row>
    <row r="1758" spans="1:20" x14ac:dyDescent="0.25">
      <c r="A1758" s="5">
        <f>1751</f>
      </c>
      <c r="B1758" s="5" t="s">
        <v>1777</v>
      </c>
      <c r="C1758" s="5" t="s">
        <v>29</v>
      </c>
      <c r="D1758" s="5" t="s">
        <v>26</v>
      </c>
      <c r="E1758" s="5">
        <v>22</v>
      </c>
      <c r="F1758" s="5">
        <v>0</v>
      </c>
      <c r="G1758" s="5">
        <v>1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10</v>
      </c>
      <c r="Q1758" s="5">
        <v>20</v>
      </c>
      <c r="R1758" s="5">
        <v>25</v>
      </c>
      <c r="S1758" s="5" t="s">
        <v>26</v>
      </c>
      <c r="T1758" s="5"/>
    </row>
    <row r="1759" spans="1:20" x14ac:dyDescent="0.25">
      <c r="A1759" s="5">
        <f>1752</f>
      </c>
      <c r="B1759" s="5" t="s">
        <v>1778</v>
      </c>
      <c r="C1759" s="5" t="s">
        <v>29</v>
      </c>
      <c r="D1759" s="5" t="s">
        <v>26</v>
      </c>
      <c r="E1759" s="5">
        <v>22</v>
      </c>
      <c r="F1759" s="5">
        <v>0</v>
      </c>
      <c r="G1759" s="5">
        <v>1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10</v>
      </c>
      <c r="Q1759" s="5">
        <v>20</v>
      </c>
      <c r="R1759" s="5">
        <v>25</v>
      </c>
      <c r="S1759" s="5" t="s">
        <v>26</v>
      </c>
      <c r="T1759" s="5"/>
    </row>
    <row r="1760" spans="1:20" x14ac:dyDescent="0.25">
      <c r="A1760" s="5">
        <f>1753</f>
      </c>
      <c r="B1760" s="5" t="s">
        <v>1779</v>
      </c>
      <c r="C1760" s="5" t="s">
        <v>29</v>
      </c>
      <c r="D1760" s="5" t="s">
        <v>26</v>
      </c>
      <c r="E1760" s="5">
        <v>22</v>
      </c>
      <c r="F1760" s="5">
        <v>0</v>
      </c>
      <c r="G1760" s="5">
        <v>1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10</v>
      </c>
      <c r="Q1760" s="5">
        <v>20</v>
      </c>
      <c r="R1760" s="5">
        <v>25</v>
      </c>
      <c r="S1760" s="5" t="s">
        <v>26</v>
      </c>
      <c r="T1760" s="5"/>
    </row>
    <row r="1761" spans="1:20" x14ac:dyDescent="0.25">
      <c r="A1761" s="5">
        <f>1754</f>
      </c>
      <c r="B1761" s="5" t="s">
        <v>1780</v>
      </c>
      <c r="C1761" s="5" t="s">
        <v>29</v>
      </c>
      <c r="D1761" s="5" t="s">
        <v>26</v>
      </c>
      <c r="E1761" s="5">
        <v>22</v>
      </c>
      <c r="F1761" s="5">
        <v>0</v>
      </c>
      <c r="G1761" s="5">
        <v>1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10</v>
      </c>
      <c r="Q1761" s="5">
        <v>20</v>
      </c>
      <c r="R1761" s="5">
        <v>25</v>
      </c>
      <c r="S1761" s="5" t="s">
        <v>26</v>
      </c>
      <c r="T1761" s="5"/>
    </row>
    <row r="1762" spans="1:20" x14ac:dyDescent="0.25">
      <c r="A1762" s="5">
        <f>1755</f>
      </c>
      <c r="B1762" s="5" t="s">
        <v>1781</v>
      </c>
      <c r="C1762" s="5" t="s">
        <v>29</v>
      </c>
      <c r="D1762" s="5" t="s">
        <v>26</v>
      </c>
      <c r="E1762" s="5">
        <v>22</v>
      </c>
      <c r="F1762" s="5">
        <v>0</v>
      </c>
      <c r="G1762" s="5">
        <v>1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10</v>
      </c>
      <c r="Q1762" s="5">
        <v>20</v>
      </c>
      <c r="R1762" s="5">
        <v>25</v>
      </c>
      <c r="S1762" s="5" t="s">
        <v>26</v>
      </c>
      <c r="T1762" s="5"/>
    </row>
    <row r="1763" spans="1:20" x14ac:dyDescent="0.25">
      <c r="A1763" s="5">
        <f>1756</f>
      </c>
      <c r="B1763" s="5" t="s">
        <v>1782</v>
      </c>
      <c r="C1763" s="5" t="s">
        <v>29</v>
      </c>
      <c r="D1763" s="5" t="s">
        <v>26</v>
      </c>
      <c r="E1763" s="5">
        <v>22</v>
      </c>
      <c r="F1763" s="5">
        <v>0</v>
      </c>
      <c r="G1763" s="5">
        <v>1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10</v>
      </c>
      <c r="Q1763" s="5">
        <v>20</v>
      </c>
      <c r="R1763" s="5">
        <v>25</v>
      </c>
      <c r="S1763" s="5" t="s">
        <v>26</v>
      </c>
      <c r="T1763" s="5"/>
    </row>
    <row r="1764" spans="1:20" x14ac:dyDescent="0.25">
      <c r="A1764" s="5">
        <f>1757</f>
      </c>
      <c r="B1764" s="5" t="s">
        <v>1783</v>
      </c>
      <c r="C1764" s="5" t="s">
        <v>29</v>
      </c>
      <c r="D1764" s="5" t="s">
        <v>26</v>
      </c>
      <c r="E1764" s="5">
        <v>22</v>
      </c>
      <c r="F1764" s="5">
        <v>0</v>
      </c>
      <c r="G1764" s="5">
        <v>1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10</v>
      </c>
      <c r="Q1764" s="5">
        <v>20</v>
      </c>
      <c r="R1764" s="5">
        <v>25</v>
      </c>
      <c r="S1764" s="5" t="s">
        <v>26</v>
      </c>
      <c r="T1764" s="5"/>
    </row>
    <row r="1765" spans="1:20" x14ac:dyDescent="0.25">
      <c r="A1765" s="5">
        <f>1758</f>
      </c>
      <c r="B1765" s="5" t="s">
        <v>1784</v>
      </c>
      <c r="C1765" s="5" t="s">
        <v>29</v>
      </c>
      <c r="D1765" s="5" t="s">
        <v>26</v>
      </c>
      <c r="E1765" s="5">
        <v>22</v>
      </c>
      <c r="F1765" s="5">
        <v>0</v>
      </c>
      <c r="G1765" s="5">
        <v>1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10</v>
      </c>
      <c r="Q1765" s="5">
        <v>20</v>
      </c>
      <c r="R1765" s="5">
        <v>25</v>
      </c>
      <c r="S1765" s="5" t="s">
        <v>26</v>
      </c>
      <c r="T1765" s="5"/>
    </row>
    <row r="1766" spans="1:20" x14ac:dyDescent="0.25">
      <c r="A1766" s="5">
        <f>1759</f>
      </c>
      <c r="B1766" s="5" t="s">
        <v>1785</v>
      </c>
      <c r="C1766" s="5" t="s">
        <v>29</v>
      </c>
      <c r="D1766" s="5" t="s">
        <v>26</v>
      </c>
      <c r="E1766" s="5">
        <v>22</v>
      </c>
      <c r="F1766" s="5">
        <v>0</v>
      </c>
      <c r="G1766" s="5">
        <v>1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10</v>
      </c>
      <c r="Q1766" s="5">
        <v>20</v>
      </c>
      <c r="R1766" s="5">
        <v>25</v>
      </c>
      <c r="S1766" s="5" t="s">
        <v>26</v>
      </c>
      <c r="T1766" s="5"/>
    </row>
    <row r="1767" spans="1:20" x14ac:dyDescent="0.25">
      <c r="A1767" s="5">
        <f>1760</f>
      </c>
      <c r="B1767" s="5" t="s">
        <v>1786</v>
      </c>
      <c r="C1767" s="5" t="s">
        <v>29</v>
      </c>
      <c r="D1767" s="5" t="s">
        <v>26</v>
      </c>
      <c r="E1767" s="5">
        <v>22</v>
      </c>
      <c r="F1767" s="5">
        <v>0</v>
      </c>
      <c r="G1767" s="5">
        <v>1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10</v>
      </c>
      <c r="Q1767" s="5">
        <v>20</v>
      </c>
      <c r="R1767" s="5">
        <v>25</v>
      </c>
      <c r="S1767" s="5" t="s">
        <v>26</v>
      </c>
      <c r="T1767" s="5"/>
    </row>
    <row r="1768" spans="1:20" x14ac:dyDescent="0.25">
      <c r="A1768" s="5">
        <f>1761</f>
      </c>
      <c r="B1768" s="5" t="s">
        <v>1787</v>
      </c>
      <c r="C1768" s="5" t="s">
        <v>29</v>
      </c>
      <c r="D1768" s="5" t="s">
        <v>26</v>
      </c>
      <c r="E1768" s="5">
        <v>22</v>
      </c>
      <c r="F1768" s="5">
        <v>0</v>
      </c>
      <c r="G1768" s="5">
        <v>1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10</v>
      </c>
      <c r="Q1768" s="5">
        <v>20</v>
      </c>
      <c r="R1768" s="5">
        <v>25</v>
      </c>
      <c r="S1768" s="5" t="s">
        <v>26</v>
      </c>
      <c r="T1768" s="5"/>
    </row>
    <row r="1769" spans="1:20" x14ac:dyDescent="0.25">
      <c r="A1769" s="5">
        <f>1762</f>
      </c>
      <c r="B1769" s="5" t="s">
        <v>1788</v>
      </c>
      <c r="C1769" s="5" t="s">
        <v>29</v>
      </c>
      <c r="D1769" s="5" t="s">
        <v>26</v>
      </c>
      <c r="E1769" s="5">
        <v>22</v>
      </c>
      <c r="F1769" s="5">
        <v>0</v>
      </c>
      <c r="G1769" s="5">
        <v>1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10</v>
      </c>
      <c r="Q1769" s="5">
        <v>20</v>
      </c>
      <c r="R1769" s="5">
        <v>25</v>
      </c>
      <c r="S1769" s="5" t="s">
        <v>26</v>
      </c>
      <c r="T1769" s="5"/>
    </row>
    <row r="1770" spans="1:20" x14ac:dyDescent="0.25">
      <c r="A1770" s="5">
        <f>1763</f>
      </c>
      <c r="B1770" s="5" t="s">
        <v>1789</v>
      </c>
      <c r="C1770" s="5" t="s">
        <v>29</v>
      </c>
      <c r="D1770" s="5" t="s">
        <v>26</v>
      </c>
      <c r="E1770" s="5">
        <v>22</v>
      </c>
      <c r="F1770" s="5">
        <v>0</v>
      </c>
      <c r="G1770" s="5">
        <v>1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10</v>
      </c>
      <c r="Q1770" s="5">
        <v>20</v>
      </c>
      <c r="R1770" s="5">
        <v>25</v>
      </c>
      <c r="S1770" s="5" t="s">
        <v>26</v>
      </c>
      <c r="T1770" s="5"/>
    </row>
    <row r="1771" spans="1:20" x14ac:dyDescent="0.25">
      <c r="A1771" s="5">
        <f>1764</f>
      </c>
      <c r="B1771" s="5" t="s">
        <v>1790</v>
      </c>
      <c r="C1771" s="5" t="s">
        <v>29</v>
      </c>
      <c r="D1771" s="5" t="s">
        <v>26</v>
      </c>
      <c r="E1771" s="5">
        <v>22</v>
      </c>
      <c r="F1771" s="5">
        <v>0</v>
      </c>
      <c r="G1771" s="5">
        <v>1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10</v>
      </c>
      <c r="Q1771" s="5">
        <v>20</v>
      </c>
      <c r="R1771" s="5">
        <v>25</v>
      </c>
      <c r="S1771" s="5" t="s">
        <v>26</v>
      </c>
      <c r="T1771" s="5"/>
    </row>
    <row r="1772" spans="1:20" x14ac:dyDescent="0.25">
      <c r="A1772" s="5">
        <f>1765</f>
      </c>
      <c r="B1772" s="5" t="s">
        <v>1791</v>
      </c>
      <c r="C1772" s="5" t="s">
        <v>29</v>
      </c>
      <c r="D1772" s="5" t="s">
        <v>26</v>
      </c>
      <c r="E1772" s="5">
        <v>22</v>
      </c>
      <c r="F1772" s="5">
        <v>0</v>
      </c>
      <c r="G1772" s="5">
        <v>1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10</v>
      </c>
      <c r="Q1772" s="5">
        <v>20</v>
      </c>
      <c r="R1772" s="5">
        <v>25</v>
      </c>
      <c r="S1772" s="5" t="s">
        <v>26</v>
      </c>
      <c r="T1772" s="5"/>
    </row>
    <row r="1773" spans="1:20" x14ac:dyDescent="0.25">
      <c r="A1773" s="5">
        <f>1766</f>
      </c>
      <c r="B1773" s="5" t="s">
        <v>1792</v>
      </c>
      <c r="C1773" s="5" t="s">
        <v>29</v>
      </c>
      <c r="D1773" s="5" t="s">
        <v>26</v>
      </c>
      <c r="E1773" s="5">
        <v>22</v>
      </c>
      <c r="F1773" s="5">
        <v>0</v>
      </c>
      <c r="G1773" s="5">
        <v>1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10</v>
      </c>
      <c r="Q1773" s="5">
        <v>20</v>
      </c>
      <c r="R1773" s="5">
        <v>25</v>
      </c>
      <c r="S1773" s="5" t="s">
        <v>26</v>
      </c>
      <c r="T1773" s="5"/>
    </row>
    <row r="1774" spans="1:20" x14ac:dyDescent="0.25">
      <c r="A1774" s="5">
        <f>1767</f>
      </c>
      <c r="B1774" s="5" t="s">
        <v>1793</v>
      </c>
      <c r="C1774" s="5" t="s">
        <v>29</v>
      </c>
      <c r="D1774" s="5" t="s">
        <v>26</v>
      </c>
      <c r="E1774" s="5">
        <v>22</v>
      </c>
      <c r="F1774" s="5">
        <v>0</v>
      </c>
      <c r="G1774" s="5">
        <v>1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10</v>
      </c>
      <c r="Q1774" s="5">
        <v>20</v>
      </c>
      <c r="R1774" s="5">
        <v>25</v>
      </c>
      <c r="S1774" s="5" t="s">
        <v>26</v>
      </c>
      <c r="T1774" s="5"/>
    </row>
    <row r="1775" spans="1:20" x14ac:dyDescent="0.25">
      <c r="A1775" s="5">
        <f>1768</f>
      </c>
      <c r="B1775" s="5" t="s">
        <v>1794</v>
      </c>
      <c r="C1775" s="5" t="s">
        <v>29</v>
      </c>
      <c r="D1775" s="5" t="s">
        <v>26</v>
      </c>
      <c r="E1775" s="5">
        <v>22</v>
      </c>
      <c r="F1775" s="5">
        <v>0</v>
      </c>
      <c r="G1775" s="5">
        <v>1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10</v>
      </c>
      <c r="Q1775" s="5">
        <v>20</v>
      </c>
      <c r="R1775" s="5">
        <v>25</v>
      </c>
      <c r="S1775" s="5" t="s">
        <v>26</v>
      </c>
      <c r="T1775" s="5"/>
    </row>
    <row r="1776" spans="1:20" x14ac:dyDescent="0.25">
      <c r="A1776" s="5">
        <f>1769</f>
      </c>
      <c r="B1776" s="5" t="s">
        <v>1795</v>
      </c>
      <c r="C1776" s="5" t="s">
        <v>29</v>
      </c>
      <c r="D1776" s="5" t="s">
        <v>26</v>
      </c>
      <c r="E1776" s="5">
        <v>22</v>
      </c>
      <c r="F1776" s="5">
        <v>0</v>
      </c>
      <c r="G1776" s="5">
        <v>1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10</v>
      </c>
      <c r="Q1776" s="5">
        <v>20</v>
      </c>
      <c r="R1776" s="5">
        <v>25</v>
      </c>
      <c r="S1776" s="5" t="s">
        <v>26</v>
      </c>
      <c r="T1776" s="5"/>
    </row>
    <row r="1777" spans="1:20" x14ac:dyDescent="0.25">
      <c r="A1777" s="5">
        <f>1770</f>
      </c>
      <c r="B1777" s="5" t="s">
        <v>1796</v>
      </c>
      <c r="C1777" s="5" t="s">
        <v>29</v>
      </c>
      <c r="D1777" s="5" t="s">
        <v>26</v>
      </c>
      <c r="E1777" s="5">
        <v>22</v>
      </c>
      <c r="F1777" s="5">
        <v>0</v>
      </c>
      <c r="G1777" s="5">
        <v>1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10</v>
      </c>
      <c r="Q1777" s="5">
        <v>20</v>
      </c>
      <c r="R1777" s="5">
        <v>25</v>
      </c>
      <c r="S1777" s="5" t="s">
        <v>26</v>
      </c>
      <c r="T1777" s="5"/>
    </row>
    <row r="1778" spans="1:20" x14ac:dyDescent="0.25">
      <c r="A1778" s="5">
        <f>1771</f>
      </c>
      <c r="B1778" s="5" t="s">
        <v>1797</v>
      </c>
      <c r="C1778" s="5" t="s">
        <v>29</v>
      </c>
      <c r="D1778" s="5" t="s">
        <v>26</v>
      </c>
      <c r="E1778" s="5">
        <v>22</v>
      </c>
      <c r="F1778" s="5">
        <v>0</v>
      </c>
      <c r="G1778" s="5">
        <v>1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10</v>
      </c>
      <c r="Q1778" s="5">
        <v>20</v>
      </c>
      <c r="R1778" s="5">
        <v>25</v>
      </c>
      <c r="S1778" s="5" t="s">
        <v>26</v>
      </c>
      <c r="T1778" s="5"/>
    </row>
    <row r="1779" spans="1:20" x14ac:dyDescent="0.25">
      <c r="A1779" s="5">
        <f>1772</f>
      </c>
      <c r="B1779" s="5" t="s">
        <v>1798</v>
      </c>
      <c r="C1779" s="5" t="s">
        <v>29</v>
      </c>
      <c r="D1779" s="5" t="s">
        <v>26</v>
      </c>
      <c r="E1779" s="5">
        <v>22</v>
      </c>
      <c r="F1779" s="5">
        <v>0</v>
      </c>
      <c r="G1779" s="5">
        <v>1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10</v>
      </c>
      <c r="Q1779" s="5">
        <v>20</v>
      </c>
      <c r="R1779" s="5">
        <v>25</v>
      </c>
      <c r="S1779" s="5" t="s">
        <v>26</v>
      </c>
      <c r="T1779" s="5"/>
    </row>
    <row r="1780" spans="1:20" x14ac:dyDescent="0.25">
      <c r="A1780" s="5">
        <f>1773</f>
      </c>
      <c r="B1780" s="5" t="s">
        <v>1799</v>
      </c>
      <c r="C1780" s="5" t="s">
        <v>29</v>
      </c>
      <c r="D1780" s="5" t="s">
        <v>26</v>
      </c>
      <c r="E1780" s="5">
        <v>22</v>
      </c>
      <c r="F1780" s="5">
        <v>0</v>
      </c>
      <c r="G1780" s="5">
        <v>1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10</v>
      </c>
      <c r="Q1780" s="5">
        <v>20</v>
      </c>
      <c r="R1780" s="5">
        <v>25</v>
      </c>
      <c r="S1780" s="5" t="s">
        <v>26</v>
      </c>
      <c r="T1780" s="5"/>
    </row>
    <row r="1781" spans="1:20" x14ac:dyDescent="0.25">
      <c r="A1781" s="5">
        <f>1774</f>
      </c>
      <c r="B1781" s="5" t="s">
        <v>1800</v>
      </c>
      <c r="C1781" s="5" t="s">
        <v>29</v>
      </c>
      <c r="D1781" s="5" t="s">
        <v>26</v>
      </c>
      <c r="E1781" s="5">
        <v>22</v>
      </c>
      <c r="F1781" s="5">
        <v>0</v>
      </c>
      <c r="G1781" s="5">
        <v>1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10</v>
      </c>
      <c r="Q1781" s="5">
        <v>20</v>
      </c>
      <c r="R1781" s="5">
        <v>25</v>
      </c>
      <c r="S1781" s="5" t="s">
        <v>26</v>
      </c>
      <c r="T1781" s="5"/>
    </row>
    <row r="1782" spans="1:20" x14ac:dyDescent="0.25">
      <c r="A1782" s="5">
        <f>1775</f>
      </c>
      <c r="B1782" s="5" t="s">
        <v>1801</v>
      </c>
      <c r="C1782" s="5" t="s">
        <v>29</v>
      </c>
      <c r="D1782" s="5" t="s">
        <v>26</v>
      </c>
      <c r="E1782" s="5">
        <v>22</v>
      </c>
      <c r="F1782" s="5">
        <v>0</v>
      </c>
      <c r="G1782" s="5">
        <v>1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10</v>
      </c>
      <c r="Q1782" s="5">
        <v>20</v>
      </c>
      <c r="R1782" s="5">
        <v>25</v>
      </c>
      <c r="S1782" s="5" t="s">
        <v>26</v>
      </c>
      <c r="T1782" s="5"/>
    </row>
    <row r="1783" spans="1:20" x14ac:dyDescent="0.25">
      <c r="A1783" s="5">
        <f>1776</f>
      </c>
      <c r="B1783" s="5" t="s">
        <v>1802</v>
      </c>
      <c r="C1783" s="5" t="s">
        <v>29</v>
      </c>
      <c r="D1783" s="5" t="s">
        <v>26</v>
      </c>
      <c r="E1783" s="5">
        <v>22</v>
      </c>
      <c r="F1783" s="5">
        <v>0</v>
      </c>
      <c r="G1783" s="5">
        <v>1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10</v>
      </c>
      <c r="Q1783" s="5">
        <v>20</v>
      </c>
      <c r="R1783" s="5">
        <v>25</v>
      </c>
      <c r="S1783" s="5" t="s">
        <v>26</v>
      </c>
      <c r="T1783" s="5"/>
    </row>
    <row r="1784" spans="1:20" x14ac:dyDescent="0.25">
      <c r="A1784" s="5">
        <f>1777</f>
      </c>
      <c r="B1784" s="5" t="s">
        <v>1803</v>
      </c>
      <c r="C1784" s="5" t="s">
        <v>29</v>
      </c>
      <c r="D1784" s="5" t="s">
        <v>26</v>
      </c>
      <c r="E1784" s="5">
        <v>22</v>
      </c>
      <c r="F1784" s="5">
        <v>0</v>
      </c>
      <c r="G1784" s="5">
        <v>1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10</v>
      </c>
      <c r="Q1784" s="5">
        <v>20</v>
      </c>
      <c r="R1784" s="5">
        <v>25</v>
      </c>
      <c r="S1784" s="5" t="s">
        <v>26</v>
      </c>
      <c r="T1784" s="5"/>
    </row>
    <row r="1785" spans="1:20" x14ac:dyDescent="0.25">
      <c r="A1785" s="5">
        <f>1778</f>
      </c>
      <c r="B1785" s="5" t="s">
        <v>1804</v>
      </c>
      <c r="C1785" s="5" t="s">
        <v>29</v>
      </c>
      <c r="D1785" s="5" t="s">
        <v>26</v>
      </c>
      <c r="E1785" s="5">
        <v>22</v>
      </c>
      <c r="F1785" s="5">
        <v>0</v>
      </c>
      <c r="G1785" s="5">
        <v>1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10</v>
      </c>
      <c r="Q1785" s="5">
        <v>20</v>
      </c>
      <c r="R1785" s="5">
        <v>25</v>
      </c>
      <c r="S1785" s="5" t="s">
        <v>26</v>
      </c>
      <c r="T1785" s="5"/>
    </row>
    <row r="1786" spans="1:20" x14ac:dyDescent="0.25">
      <c r="A1786" s="5">
        <f>1779</f>
      </c>
      <c r="B1786" s="5" t="s">
        <v>1805</v>
      </c>
      <c r="C1786" s="5" t="s">
        <v>29</v>
      </c>
      <c r="D1786" s="5" t="s">
        <v>26</v>
      </c>
      <c r="E1786" s="5">
        <v>22</v>
      </c>
      <c r="F1786" s="5">
        <v>0</v>
      </c>
      <c r="G1786" s="5">
        <v>1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10</v>
      </c>
      <c r="Q1786" s="5">
        <v>20</v>
      </c>
      <c r="R1786" s="5">
        <v>25</v>
      </c>
      <c r="S1786" s="5" t="s">
        <v>26</v>
      </c>
      <c r="T1786" s="5"/>
    </row>
    <row r="1787" spans="1:20" x14ac:dyDescent="0.25">
      <c r="A1787" s="5">
        <f>1780</f>
      </c>
      <c r="B1787" s="5" t="s">
        <v>1806</v>
      </c>
      <c r="C1787" s="5" t="s">
        <v>29</v>
      </c>
      <c r="D1787" s="5" t="s">
        <v>26</v>
      </c>
      <c r="E1787" s="5">
        <v>22</v>
      </c>
      <c r="F1787" s="5">
        <v>0</v>
      </c>
      <c r="G1787" s="5">
        <v>1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10</v>
      </c>
      <c r="Q1787" s="5">
        <v>20</v>
      </c>
      <c r="R1787" s="5">
        <v>25</v>
      </c>
      <c r="S1787" s="5" t="s">
        <v>26</v>
      </c>
      <c r="T1787" s="5"/>
    </row>
    <row r="1788" spans="1:20" x14ac:dyDescent="0.25">
      <c r="A1788" s="5">
        <f>1781</f>
      </c>
      <c r="B1788" s="5" t="s">
        <v>1807</v>
      </c>
      <c r="C1788" s="5" t="s">
        <v>29</v>
      </c>
      <c r="D1788" s="5" t="s">
        <v>26</v>
      </c>
      <c r="E1788" s="5">
        <v>22</v>
      </c>
      <c r="F1788" s="5">
        <v>0</v>
      </c>
      <c r="G1788" s="5">
        <v>1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10</v>
      </c>
      <c r="Q1788" s="5">
        <v>20</v>
      </c>
      <c r="R1788" s="5">
        <v>25</v>
      </c>
      <c r="S1788" s="5" t="s">
        <v>26</v>
      </c>
      <c r="T1788" s="5"/>
    </row>
    <row r="1789" spans="1:20" x14ac:dyDescent="0.25">
      <c r="A1789" s="5">
        <f>1782</f>
      </c>
      <c r="B1789" s="5" t="s">
        <v>1808</v>
      </c>
      <c r="C1789" s="5" t="s">
        <v>29</v>
      </c>
      <c r="D1789" s="5" t="s">
        <v>26</v>
      </c>
      <c r="E1789" s="5">
        <v>22</v>
      </c>
      <c r="F1789" s="5">
        <v>0</v>
      </c>
      <c r="G1789" s="5">
        <v>1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10</v>
      </c>
      <c r="Q1789" s="5">
        <v>20</v>
      </c>
      <c r="R1789" s="5">
        <v>25</v>
      </c>
      <c r="S1789" s="5" t="s">
        <v>26</v>
      </c>
      <c r="T1789" s="5"/>
    </row>
    <row r="1790" spans="1:20" x14ac:dyDescent="0.25">
      <c r="A1790" s="5">
        <f>1783</f>
      </c>
      <c r="B1790" s="5" t="s">
        <v>1809</v>
      </c>
      <c r="C1790" s="5" t="s">
        <v>29</v>
      </c>
      <c r="D1790" s="5" t="s">
        <v>26</v>
      </c>
      <c r="E1790" s="5">
        <v>22</v>
      </c>
      <c r="F1790" s="5">
        <v>0</v>
      </c>
      <c r="G1790" s="5">
        <v>1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10</v>
      </c>
      <c r="Q1790" s="5">
        <v>20</v>
      </c>
      <c r="R1790" s="5">
        <v>25</v>
      </c>
      <c r="S1790" s="5" t="s">
        <v>26</v>
      </c>
      <c r="T1790" s="5"/>
    </row>
    <row r="1791" spans="1:20" x14ac:dyDescent="0.25">
      <c r="A1791" s="5">
        <f>1784</f>
      </c>
      <c r="B1791" s="5" t="s">
        <v>1810</v>
      </c>
      <c r="C1791" s="5" t="s">
        <v>29</v>
      </c>
      <c r="D1791" s="5" t="s">
        <v>26</v>
      </c>
      <c r="E1791" s="5">
        <v>22</v>
      </c>
      <c r="F1791" s="5">
        <v>0</v>
      </c>
      <c r="G1791" s="5">
        <v>1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10</v>
      </c>
      <c r="Q1791" s="5">
        <v>20</v>
      </c>
      <c r="R1791" s="5">
        <v>25</v>
      </c>
      <c r="S1791" s="5" t="s">
        <v>26</v>
      </c>
      <c r="T1791" s="5"/>
    </row>
    <row r="1792" spans="1:20" x14ac:dyDescent="0.25">
      <c r="A1792" s="5">
        <f>1785</f>
      </c>
      <c r="B1792" s="5" t="s">
        <v>1811</v>
      </c>
      <c r="C1792" s="5" t="s">
        <v>29</v>
      </c>
      <c r="D1792" s="5" t="s">
        <v>26</v>
      </c>
      <c r="E1792" s="5">
        <v>22</v>
      </c>
      <c r="F1792" s="5">
        <v>0</v>
      </c>
      <c r="G1792" s="5">
        <v>1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10</v>
      </c>
      <c r="Q1792" s="5">
        <v>20</v>
      </c>
      <c r="R1792" s="5">
        <v>25</v>
      </c>
      <c r="S1792" s="5" t="s">
        <v>26</v>
      </c>
      <c r="T1792" s="5"/>
    </row>
    <row r="1793" spans="1:20" x14ac:dyDescent="0.25">
      <c r="A1793" s="5">
        <f>1786</f>
      </c>
      <c r="B1793" s="5" t="s">
        <v>1812</v>
      </c>
      <c r="C1793" s="5" t="s">
        <v>29</v>
      </c>
      <c r="D1793" s="5" t="s">
        <v>26</v>
      </c>
      <c r="E1793" s="5">
        <v>22</v>
      </c>
      <c r="F1793" s="5">
        <v>0</v>
      </c>
      <c r="G1793" s="5">
        <v>1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10</v>
      </c>
      <c r="Q1793" s="5">
        <v>20</v>
      </c>
      <c r="R1793" s="5">
        <v>25</v>
      </c>
      <c r="S1793" s="5" t="s">
        <v>26</v>
      </c>
      <c r="T1793" s="5"/>
    </row>
    <row r="1794" spans="1:20" x14ac:dyDescent="0.25">
      <c r="A1794" s="5">
        <f>1787</f>
      </c>
      <c r="B1794" s="5" t="s">
        <v>1813</v>
      </c>
      <c r="C1794" s="5" t="s">
        <v>29</v>
      </c>
      <c r="D1794" s="5" t="s">
        <v>26</v>
      </c>
      <c r="E1794" s="5">
        <v>22</v>
      </c>
      <c r="F1794" s="5">
        <v>0</v>
      </c>
      <c r="G1794" s="5">
        <v>1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10</v>
      </c>
      <c r="Q1794" s="5">
        <v>20</v>
      </c>
      <c r="R1794" s="5">
        <v>25</v>
      </c>
      <c r="S1794" s="5" t="s">
        <v>26</v>
      </c>
      <c r="T1794" s="5"/>
    </row>
    <row r="1795" spans="1:20" x14ac:dyDescent="0.25">
      <c r="A1795" s="5">
        <f>1788</f>
      </c>
      <c r="B1795" s="5" t="s">
        <v>1814</v>
      </c>
      <c r="C1795" s="5" t="s">
        <v>29</v>
      </c>
      <c r="D1795" s="5" t="s">
        <v>26</v>
      </c>
      <c r="E1795" s="5">
        <v>22</v>
      </c>
      <c r="F1795" s="5">
        <v>0</v>
      </c>
      <c r="G1795" s="5">
        <v>1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10</v>
      </c>
      <c r="Q1795" s="5">
        <v>20</v>
      </c>
      <c r="R1795" s="5">
        <v>25</v>
      </c>
      <c r="S1795" s="5" t="s">
        <v>26</v>
      </c>
      <c r="T1795" s="5"/>
    </row>
    <row r="1796" spans="1:20" x14ac:dyDescent="0.25">
      <c r="A1796" s="5">
        <f>1789</f>
      </c>
      <c r="B1796" s="5" t="s">
        <v>1815</v>
      </c>
      <c r="C1796" s="5" t="s">
        <v>29</v>
      </c>
      <c r="D1796" s="5" t="s">
        <v>26</v>
      </c>
      <c r="E1796" s="5">
        <v>22</v>
      </c>
      <c r="F1796" s="5">
        <v>0</v>
      </c>
      <c r="G1796" s="5">
        <v>1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10</v>
      </c>
      <c r="Q1796" s="5">
        <v>20</v>
      </c>
      <c r="R1796" s="5">
        <v>25</v>
      </c>
      <c r="S1796" s="5" t="s">
        <v>26</v>
      </c>
      <c r="T1796" s="5"/>
    </row>
    <row r="1797" spans="1:20" x14ac:dyDescent="0.25">
      <c r="A1797" s="5">
        <f>1790</f>
      </c>
      <c r="B1797" s="5" t="s">
        <v>1816</v>
      </c>
      <c r="C1797" s="5" t="s">
        <v>29</v>
      </c>
      <c r="D1797" s="5" t="s">
        <v>26</v>
      </c>
      <c r="E1797" s="5">
        <v>22</v>
      </c>
      <c r="F1797" s="5">
        <v>0</v>
      </c>
      <c r="G1797" s="5">
        <v>1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10</v>
      </c>
      <c r="Q1797" s="5">
        <v>20</v>
      </c>
      <c r="R1797" s="5">
        <v>25</v>
      </c>
      <c r="S1797" s="5" t="s">
        <v>26</v>
      </c>
      <c r="T1797" s="5"/>
    </row>
    <row r="1798" spans="1:20" x14ac:dyDescent="0.25">
      <c r="A1798" s="5">
        <f>1791</f>
      </c>
      <c r="B1798" s="5" t="s">
        <v>1817</v>
      </c>
      <c r="C1798" s="5" t="s">
        <v>29</v>
      </c>
      <c r="D1798" s="5" t="s">
        <v>26</v>
      </c>
      <c r="E1798" s="5">
        <v>22</v>
      </c>
      <c r="F1798" s="5">
        <v>0</v>
      </c>
      <c r="G1798" s="5">
        <v>1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10</v>
      </c>
      <c r="Q1798" s="5">
        <v>20</v>
      </c>
      <c r="R1798" s="5">
        <v>25</v>
      </c>
      <c r="S1798" s="5" t="s">
        <v>26</v>
      </c>
      <c r="T1798" s="5"/>
    </row>
    <row r="1799" spans="1:20" x14ac:dyDescent="0.25">
      <c r="A1799" s="5">
        <f>1792</f>
      </c>
      <c r="B1799" s="5" t="s">
        <v>1818</v>
      </c>
      <c r="C1799" s="5" t="s">
        <v>29</v>
      </c>
      <c r="D1799" s="5" t="s">
        <v>26</v>
      </c>
      <c r="E1799" s="5">
        <v>22</v>
      </c>
      <c r="F1799" s="5">
        <v>0</v>
      </c>
      <c r="G1799" s="5">
        <v>1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10</v>
      </c>
      <c r="Q1799" s="5">
        <v>20</v>
      </c>
      <c r="R1799" s="5">
        <v>25</v>
      </c>
      <c r="S1799" s="5" t="s">
        <v>26</v>
      </c>
      <c r="T1799" s="5"/>
    </row>
    <row r="1800" spans="1:20" x14ac:dyDescent="0.25">
      <c r="A1800" s="5">
        <f>1793</f>
      </c>
      <c r="B1800" s="5" t="s">
        <v>1819</v>
      </c>
      <c r="C1800" s="5" t="s">
        <v>29</v>
      </c>
      <c r="D1800" s="5" t="s">
        <v>26</v>
      </c>
      <c r="E1800" s="5">
        <v>22</v>
      </c>
      <c r="F1800" s="5">
        <v>0</v>
      </c>
      <c r="G1800" s="5">
        <v>1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10</v>
      </c>
      <c r="Q1800" s="5">
        <v>20</v>
      </c>
      <c r="R1800" s="5">
        <v>25</v>
      </c>
      <c r="S1800" s="5" t="s">
        <v>26</v>
      </c>
      <c r="T1800" s="5"/>
    </row>
    <row r="1801" spans="1:20" x14ac:dyDescent="0.25">
      <c r="A1801" s="5">
        <f>1794</f>
      </c>
      <c r="B1801" s="5" t="s">
        <v>1820</v>
      </c>
      <c r="C1801" s="5" t="s">
        <v>29</v>
      </c>
      <c r="D1801" s="5" t="s">
        <v>26</v>
      </c>
      <c r="E1801" s="5">
        <v>22</v>
      </c>
      <c r="F1801" s="5">
        <v>0</v>
      </c>
      <c r="G1801" s="5">
        <v>1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10</v>
      </c>
      <c r="Q1801" s="5">
        <v>20</v>
      </c>
      <c r="R1801" s="5">
        <v>25</v>
      </c>
      <c r="S1801" s="5" t="s">
        <v>26</v>
      </c>
      <c r="T1801" s="5"/>
    </row>
    <row r="1802" spans="1:20" x14ac:dyDescent="0.25">
      <c r="A1802" s="5">
        <f>1795</f>
      </c>
      <c r="B1802" s="5" t="s">
        <v>1821</v>
      </c>
      <c r="C1802" s="5" t="s">
        <v>29</v>
      </c>
      <c r="D1802" s="5" t="s">
        <v>26</v>
      </c>
      <c r="E1802" s="5">
        <v>22</v>
      </c>
      <c r="F1802" s="5">
        <v>0</v>
      </c>
      <c r="G1802" s="5">
        <v>1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10</v>
      </c>
      <c r="Q1802" s="5">
        <v>20</v>
      </c>
      <c r="R1802" s="5">
        <v>25</v>
      </c>
      <c r="S1802" s="5" t="s">
        <v>26</v>
      </c>
      <c r="T1802" s="5"/>
    </row>
    <row r="1803" spans="1:20" x14ac:dyDescent="0.25">
      <c r="A1803" s="5">
        <f>1796</f>
      </c>
      <c r="B1803" s="5" t="s">
        <v>1822</v>
      </c>
      <c r="C1803" s="5" t="s">
        <v>29</v>
      </c>
      <c r="D1803" s="5" t="s">
        <v>26</v>
      </c>
      <c r="E1803" s="5">
        <v>22</v>
      </c>
      <c r="F1803" s="5">
        <v>0</v>
      </c>
      <c r="G1803" s="5">
        <v>1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10</v>
      </c>
      <c r="Q1803" s="5">
        <v>20</v>
      </c>
      <c r="R1803" s="5">
        <v>25</v>
      </c>
      <c r="S1803" s="5" t="s">
        <v>26</v>
      </c>
      <c r="T1803" s="5"/>
    </row>
    <row r="1804" spans="1:20" x14ac:dyDescent="0.25">
      <c r="A1804" s="5">
        <f>1797</f>
      </c>
      <c r="B1804" s="5" t="s">
        <v>1823</v>
      </c>
      <c r="C1804" s="5" t="s">
        <v>29</v>
      </c>
      <c r="D1804" s="5" t="s">
        <v>26</v>
      </c>
      <c r="E1804" s="5">
        <v>22</v>
      </c>
      <c r="F1804" s="5">
        <v>0</v>
      </c>
      <c r="G1804" s="5">
        <v>1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10</v>
      </c>
      <c r="Q1804" s="5">
        <v>20</v>
      </c>
      <c r="R1804" s="5">
        <v>25</v>
      </c>
      <c r="S1804" s="5" t="s">
        <v>26</v>
      </c>
      <c r="T1804" s="5"/>
    </row>
    <row r="1805" spans="1:20" x14ac:dyDescent="0.25">
      <c r="A1805" s="5">
        <f>1798</f>
      </c>
      <c r="B1805" s="5" t="s">
        <v>1824</v>
      </c>
      <c r="C1805" s="5" t="s">
        <v>29</v>
      </c>
      <c r="D1805" s="5" t="s">
        <v>26</v>
      </c>
      <c r="E1805" s="5">
        <v>22</v>
      </c>
      <c r="F1805" s="5">
        <v>0</v>
      </c>
      <c r="G1805" s="5">
        <v>1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10</v>
      </c>
      <c r="Q1805" s="5">
        <v>20</v>
      </c>
      <c r="R1805" s="5">
        <v>25</v>
      </c>
      <c r="S1805" s="5" t="s">
        <v>26</v>
      </c>
      <c r="T1805" s="5"/>
    </row>
    <row r="1806" spans="1:20" x14ac:dyDescent="0.25">
      <c r="A1806" s="5">
        <f>1799</f>
      </c>
      <c r="B1806" s="5" t="s">
        <v>1825</v>
      </c>
      <c r="C1806" s="5" t="s">
        <v>29</v>
      </c>
      <c r="D1806" s="5" t="s">
        <v>26</v>
      </c>
      <c r="E1806" s="5">
        <v>22</v>
      </c>
      <c r="F1806" s="5">
        <v>0</v>
      </c>
      <c r="G1806" s="5">
        <v>1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10</v>
      </c>
      <c r="Q1806" s="5">
        <v>20</v>
      </c>
      <c r="R1806" s="5">
        <v>25</v>
      </c>
      <c r="S1806" s="5" t="s">
        <v>26</v>
      </c>
      <c r="T1806" s="5"/>
    </row>
    <row r="1807" spans="1:20" x14ac:dyDescent="0.25">
      <c r="A1807" s="5">
        <f>1800</f>
      </c>
      <c r="B1807" s="5" t="s">
        <v>1826</v>
      </c>
      <c r="C1807" s="5" t="s">
        <v>29</v>
      </c>
      <c r="D1807" s="5" t="s">
        <v>26</v>
      </c>
      <c r="E1807" s="5">
        <v>22</v>
      </c>
      <c r="F1807" s="5">
        <v>0</v>
      </c>
      <c r="G1807" s="5">
        <v>1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10</v>
      </c>
      <c r="Q1807" s="5">
        <v>20</v>
      </c>
      <c r="R1807" s="5">
        <v>25</v>
      </c>
      <c r="S1807" s="5" t="s">
        <v>26</v>
      </c>
      <c r="T1807" s="5"/>
    </row>
    <row r="1808" spans="1:20" x14ac:dyDescent="0.25">
      <c r="A1808" s="5">
        <f>1801</f>
      </c>
      <c r="B1808" s="5" t="s">
        <v>1827</v>
      </c>
      <c r="C1808" s="5" t="s">
        <v>29</v>
      </c>
      <c r="D1808" s="5" t="s">
        <v>26</v>
      </c>
      <c r="E1808" s="5">
        <v>22</v>
      </c>
      <c r="F1808" s="5">
        <v>0</v>
      </c>
      <c r="G1808" s="5">
        <v>1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10</v>
      </c>
      <c r="Q1808" s="5">
        <v>20</v>
      </c>
      <c r="R1808" s="5">
        <v>25</v>
      </c>
      <c r="S1808" s="5" t="s">
        <v>26</v>
      </c>
      <c r="T1808" s="5"/>
    </row>
    <row r="1809" spans="1:20" x14ac:dyDescent="0.25">
      <c r="A1809" s="5">
        <f>1802</f>
      </c>
      <c r="B1809" s="5" t="s">
        <v>1828</v>
      </c>
      <c r="C1809" s="5" t="s">
        <v>29</v>
      </c>
      <c r="D1809" s="5" t="s">
        <v>26</v>
      </c>
      <c r="E1809" s="5">
        <v>22</v>
      </c>
      <c r="F1809" s="5">
        <v>0</v>
      </c>
      <c r="G1809" s="5">
        <v>1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10</v>
      </c>
      <c r="Q1809" s="5">
        <v>20</v>
      </c>
      <c r="R1809" s="5">
        <v>25</v>
      </c>
      <c r="S1809" s="5" t="s">
        <v>26</v>
      </c>
      <c r="T1809" s="5"/>
    </row>
    <row r="1810" spans="1:20" x14ac:dyDescent="0.25">
      <c r="A1810" s="5">
        <f>1803</f>
      </c>
      <c r="B1810" s="5" t="s">
        <v>1829</v>
      </c>
      <c r="C1810" s="5" t="s">
        <v>29</v>
      </c>
      <c r="D1810" s="5" t="s">
        <v>26</v>
      </c>
      <c r="E1810" s="5">
        <v>22</v>
      </c>
      <c r="F1810" s="5">
        <v>0</v>
      </c>
      <c r="G1810" s="5">
        <v>1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10</v>
      </c>
      <c r="Q1810" s="5">
        <v>20</v>
      </c>
      <c r="R1810" s="5">
        <v>25</v>
      </c>
      <c r="S1810" s="5" t="s">
        <v>26</v>
      </c>
      <c r="T1810" s="5"/>
    </row>
    <row r="1811" spans="1:20" x14ac:dyDescent="0.25">
      <c r="A1811" s="5">
        <f>1804</f>
      </c>
      <c r="B1811" s="5" t="s">
        <v>1830</v>
      </c>
      <c r="C1811" s="5" t="s">
        <v>29</v>
      </c>
      <c r="D1811" s="5" t="s">
        <v>26</v>
      </c>
      <c r="E1811" s="5">
        <v>22</v>
      </c>
      <c r="F1811" s="5">
        <v>0</v>
      </c>
      <c r="G1811" s="5">
        <v>1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10</v>
      </c>
      <c r="Q1811" s="5">
        <v>20</v>
      </c>
      <c r="R1811" s="5">
        <v>25</v>
      </c>
      <c r="S1811" s="5" t="s">
        <v>26</v>
      </c>
      <c r="T1811" s="5"/>
    </row>
    <row r="1812" spans="1:20" x14ac:dyDescent="0.25">
      <c r="A1812" s="5">
        <f>1805</f>
      </c>
      <c r="B1812" s="5" t="s">
        <v>1831</v>
      </c>
      <c r="C1812" s="5" t="s">
        <v>29</v>
      </c>
      <c r="D1812" s="5" t="s">
        <v>26</v>
      </c>
      <c r="E1812" s="5">
        <v>22</v>
      </c>
      <c r="F1812" s="5">
        <v>0</v>
      </c>
      <c r="G1812" s="5">
        <v>1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10</v>
      </c>
      <c r="Q1812" s="5">
        <v>20</v>
      </c>
      <c r="R1812" s="5">
        <v>25</v>
      </c>
      <c r="S1812" s="5" t="s">
        <v>26</v>
      </c>
      <c r="T1812" s="5"/>
    </row>
    <row r="1813" spans="1:20" x14ac:dyDescent="0.25">
      <c r="A1813" s="5">
        <f>1806</f>
      </c>
      <c r="B1813" s="5" t="s">
        <v>1832</v>
      </c>
      <c r="C1813" s="5" t="s">
        <v>29</v>
      </c>
      <c r="D1813" s="5" t="s">
        <v>26</v>
      </c>
      <c r="E1813" s="5">
        <v>22</v>
      </c>
      <c r="F1813" s="5">
        <v>0</v>
      </c>
      <c r="G1813" s="5">
        <v>1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10</v>
      </c>
      <c r="Q1813" s="5">
        <v>20</v>
      </c>
      <c r="R1813" s="5">
        <v>25</v>
      </c>
      <c r="S1813" s="5" t="s">
        <v>26</v>
      </c>
      <c r="T1813" s="5"/>
    </row>
    <row r="1814" spans="1:20" x14ac:dyDescent="0.25">
      <c r="A1814" s="5">
        <f>1807</f>
      </c>
      <c r="B1814" s="5" t="s">
        <v>1833</v>
      </c>
      <c r="C1814" s="5" t="s">
        <v>29</v>
      </c>
      <c r="D1814" s="5" t="s">
        <v>26</v>
      </c>
      <c r="E1814" s="5">
        <v>22</v>
      </c>
      <c r="F1814" s="5">
        <v>0</v>
      </c>
      <c r="G1814" s="5">
        <v>1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10</v>
      </c>
      <c r="Q1814" s="5">
        <v>20</v>
      </c>
      <c r="R1814" s="5">
        <v>25</v>
      </c>
      <c r="S1814" s="5" t="s">
        <v>26</v>
      </c>
      <c r="T1814" s="5"/>
    </row>
    <row r="1815" spans="1:20" x14ac:dyDescent="0.25">
      <c r="A1815" s="5">
        <f>1808</f>
      </c>
      <c r="B1815" s="5" t="s">
        <v>1834</v>
      </c>
      <c r="C1815" s="5" t="s">
        <v>29</v>
      </c>
      <c r="D1815" s="5" t="s">
        <v>26</v>
      </c>
      <c r="E1815" s="5">
        <v>22</v>
      </c>
      <c r="F1815" s="5">
        <v>0</v>
      </c>
      <c r="G1815" s="5">
        <v>1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10</v>
      </c>
      <c r="Q1815" s="5">
        <v>20</v>
      </c>
      <c r="R1815" s="5">
        <v>25</v>
      </c>
      <c r="S1815" s="5" t="s">
        <v>26</v>
      </c>
      <c r="T1815" s="5"/>
    </row>
    <row r="1816" spans="1:20" x14ac:dyDescent="0.25">
      <c r="A1816" s="5">
        <f>1809</f>
      </c>
      <c r="B1816" s="5" t="s">
        <v>1835</v>
      </c>
      <c r="C1816" s="5" t="s">
        <v>29</v>
      </c>
      <c r="D1816" s="5" t="s">
        <v>26</v>
      </c>
      <c r="E1816" s="5">
        <v>22</v>
      </c>
      <c r="F1816" s="5">
        <v>0</v>
      </c>
      <c r="G1816" s="5">
        <v>1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10</v>
      </c>
      <c r="Q1816" s="5">
        <v>20</v>
      </c>
      <c r="R1816" s="5">
        <v>25</v>
      </c>
      <c r="S1816" s="5" t="s">
        <v>26</v>
      </c>
      <c r="T1816" s="5"/>
    </row>
    <row r="1817" spans="1:20" x14ac:dyDescent="0.25">
      <c r="A1817" s="5">
        <f>1810</f>
      </c>
      <c r="B1817" s="5" t="s">
        <v>1836</v>
      </c>
      <c r="C1817" s="5" t="s">
        <v>29</v>
      </c>
      <c r="D1817" s="5" t="s">
        <v>26</v>
      </c>
      <c r="E1817" s="5">
        <v>22</v>
      </c>
      <c r="F1817" s="5">
        <v>0</v>
      </c>
      <c r="G1817" s="5">
        <v>1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10</v>
      </c>
      <c r="Q1817" s="5">
        <v>20</v>
      </c>
      <c r="R1817" s="5">
        <v>25</v>
      </c>
      <c r="S1817" s="5" t="s">
        <v>26</v>
      </c>
      <c r="T1817" s="5"/>
    </row>
    <row r="1818" spans="1:20" x14ac:dyDescent="0.25">
      <c r="A1818" s="5">
        <f>1811</f>
      </c>
      <c r="B1818" s="5" t="s">
        <v>1837</v>
      </c>
      <c r="C1818" s="5" t="s">
        <v>29</v>
      </c>
      <c r="D1818" s="5" t="s">
        <v>26</v>
      </c>
      <c r="E1818" s="5">
        <v>22</v>
      </c>
      <c r="F1818" s="5">
        <v>0</v>
      </c>
      <c r="G1818" s="5">
        <v>1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10</v>
      </c>
      <c r="Q1818" s="5">
        <v>20</v>
      </c>
      <c r="R1818" s="5">
        <v>25</v>
      </c>
      <c r="S1818" s="5" t="s">
        <v>26</v>
      </c>
      <c r="T1818" s="5"/>
    </row>
    <row r="1819" spans="1:20" x14ac:dyDescent="0.25">
      <c r="A1819" s="5">
        <f>1812</f>
      </c>
      <c r="B1819" s="5" t="s">
        <v>1838</v>
      </c>
      <c r="C1819" s="5" t="s">
        <v>29</v>
      </c>
      <c r="D1819" s="5" t="s">
        <v>26</v>
      </c>
      <c r="E1819" s="5">
        <v>22</v>
      </c>
      <c r="F1819" s="5">
        <v>0</v>
      </c>
      <c r="G1819" s="5">
        <v>1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10</v>
      </c>
      <c r="Q1819" s="5">
        <v>20</v>
      </c>
      <c r="R1819" s="5">
        <v>25</v>
      </c>
      <c r="S1819" s="5" t="s">
        <v>26</v>
      </c>
      <c r="T1819" s="5"/>
    </row>
    <row r="1820" spans="1:20" x14ac:dyDescent="0.25">
      <c r="A1820" s="5">
        <f>1813</f>
      </c>
      <c r="B1820" s="5" t="s">
        <v>1839</v>
      </c>
      <c r="C1820" s="5" t="s">
        <v>29</v>
      </c>
      <c r="D1820" s="5" t="s">
        <v>26</v>
      </c>
      <c r="E1820" s="5">
        <v>22</v>
      </c>
      <c r="F1820" s="5">
        <v>0</v>
      </c>
      <c r="G1820" s="5">
        <v>1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10</v>
      </c>
      <c r="Q1820" s="5">
        <v>20</v>
      </c>
      <c r="R1820" s="5">
        <v>25</v>
      </c>
      <c r="S1820" s="5" t="s">
        <v>26</v>
      </c>
      <c r="T1820" s="5"/>
    </row>
    <row r="1821" spans="1:20" x14ac:dyDescent="0.25">
      <c r="A1821" s="5">
        <f>1814</f>
      </c>
      <c r="B1821" s="5" t="s">
        <v>1840</v>
      </c>
      <c r="C1821" s="5" t="s">
        <v>29</v>
      </c>
      <c r="D1821" s="5" t="s">
        <v>26</v>
      </c>
      <c r="E1821" s="5">
        <v>22</v>
      </c>
      <c r="F1821" s="5">
        <v>0</v>
      </c>
      <c r="G1821" s="5">
        <v>1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10</v>
      </c>
      <c r="Q1821" s="5">
        <v>20</v>
      </c>
      <c r="R1821" s="5">
        <v>25</v>
      </c>
      <c r="S1821" s="5" t="s">
        <v>26</v>
      </c>
      <c r="T1821" s="5"/>
    </row>
    <row r="1822" spans="1:20" x14ac:dyDescent="0.25">
      <c r="A1822" s="5">
        <f>1815</f>
      </c>
      <c r="B1822" s="5" t="s">
        <v>1841</v>
      </c>
      <c r="C1822" s="5" t="s">
        <v>29</v>
      </c>
      <c r="D1822" s="5" t="s">
        <v>26</v>
      </c>
      <c r="E1822" s="5">
        <v>22</v>
      </c>
      <c r="F1822" s="5">
        <v>0</v>
      </c>
      <c r="G1822" s="5">
        <v>1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10</v>
      </c>
      <c r="Q1822" s="5">
        <v>20</v>
      </c>
      <c r="R1822" s="5">
        <v>25</v>
      </c>
      <c r="S1822" s="5" t="s">
        <v>26</v>
      </c>
      <c r="T1822" s="5"/>
    </row>
    <row r="1823" spans="1:20" x14ac:dyDescent="0.25">
      <c r="A1823" s="5">
        <f>1816</f>
      </c>
      <c r="B1823" s="5" t="s">
        <v>1842</v>
      </c>
      <c r="C1823" s="5" t="s">
        <v>29</v>
      </c>
      <c r="D1823" s="5" t="s">
        <v>26</v>
      </c>
      <c r="E1823" s="5">
        <v>22</v>
      </c>
      <c r="F1823" s="5">
        <v>0</v>
      </c>
      <c r="G1823" s="5">
        <v>1</v>
      </c>
      <c r="H1823" s="5">
        <v>0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10</v>
      </c>
      <c r="Q1823" s="5">
        <v>20</v>
      </c>
      <c r="R1823" s="5">
        <v>25</v>
      </c>
      <c r="S1823" s="5" t="s">
        <v>26</v>
      </c>
      <c r="T1823" s="5"/>
    </row>
    <row r="1824" spans="1:20" x14ac:dyDescent="0.25">
      <c r="A1824" s="5">
        <f>1817</f>
      </c>
      <c r="B1824" s="5" t="s">
        <v>1843</v>
      </c>
      <c r="C1824" s="5" t="s">
        <v>29</v>
      </c>
      <c r="D1824" s="5" t="s">
        <v>26</v>
      </c>
      <c r="E1824" s="5">
        <v>22</v>
      </c>
      <c r="F1824" s="5">
        <v>0</v>
      </c>
      <c r="G1824" s="5">
        <v>1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10</v>
      </c>
      <c r="Q1824" s="5">
        <v>20</v>
      </c>
      <c r="R1824" s="5">
        <v>25</v>
      </c>
      <c r="S1824" s="5" t="s">
        <v>26</v>
      </c>
      <c r="T1824" s="5"/>
    </row>
    <row r="1825" spans="1:20" x14ac:dyDescent="0.25">
      <c r="A1825" s="5">
        <f>1818</f>
      </c>
      <c r="B1825" s="5" t="s">
        <v>1844</v>
      </c>
      <c r="C1825" s="5" t="s">
        <v>29</v>
      </c>
      <c r="D1825" s="5" t="s">
        <v>26</v>
      </c>
      <c r="E1825" s="5">
        <v>22</v>
      </c>
      <c r="F1825" s="5">
        <v>0</v>
      </c>
      <c r="G1825" s="5">
        <v>1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10</v>
      </c>
      <c r="Q1825" s="5">
        <v>20</v>
      </c>
      <c r="R1825" s="5">
        <v>25</v>
      </c>
      <c r="S1825" s="5" t="s">
        <v>26</v>
      </c>
      <c r="T1825" s="5"/>
    </row>
    <row r="1826" spans="1:20" x14ac:dyDescent="0.25">
      <c r="A1826" s="5">
        <f>1819</f>
      </c>
      <c r="B1826" s="5" t="s">
        <v>1845</v>
      </c>
      <c r="C1826" s="5" t="s">
        <v>29</v>
      </c>
      <c r="D1826" s="5" t="s">
        <v>26</v>
      </c>
      <c r="E1826" s="5">
        <v>22</v>
      </c>
      <c r="F1826" s="5">
        <v>0</v>
      </c>
      <c r="G1826" s="5">
        <v>1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10</v>
      </c>
      <c r="Q1826" s="5">
        <v>20</v>
      </c>
      <c r="R1826" s="5">
        <v>25</v>
      </c>
      <c r="S1826" s="5" t="s">
        <v>26</v>
      </c>
      <c r="T1826" s="5"/>
    </row>
    <row r="1827" spans="1:20" x14ac:dyDescent="0.25">
      <c r="A1827" s="5">
        <f>1820</f>
      </c>
      <c r="B1827" s="5" t="s">
        <v>1846</v>
      </c>
      <c r="C1827" s="5" t="s">
        <v>29</v>
      </c>
      <c r="D1827" s="5" t="s">
        <v>26</v>
      </c>
      <c r="E1827" s="5">
        <v>22</v>
      </c>
      <c r="F1827" s="5">
        <v>0</v>
      </c>
      <c r="G1827" s="5">
        <v>1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10</v>
      </c>
      <c r="Q1827" s="5">
        <v>20</v>
      </c>
      <c r="R1827" s="5">
        <v>25</v>
      </c>
      <c r="S1827" s="5" t="s">
        <v>26</v>
      </c>
      <c r="T1827" s="5"/>
    </row>
    <row r="1828" spans="1:20" x14ac:dyDescent="0.25">
      <c r="A1828" s="5">
        <f>1821</f>
      </c>
      <c r="B1828" s="5" t="s">
        <v>1847</v>
      </c>
      <c r="C1828" s="5" t="s">
        <v>29</v>
      </c>
      <c r="D1828" s="5" t="s">
        <v>26</v>
      </c>
      <c r="E1828" s="5">
        <v>22</v>
      </c>
      <c r="F1828" s="5">
        <v>0</v>
      </c>
      <c r="G1828" s="5">
        <v>1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10</v>
      </c>
      <c r="Q1828" s="5">
        <v>20</v>
      </c>
      <c r="R1828" s="5">
        <v>25</v>
      </c>
      <c r="S1828" s="5" t="s">
        <v>26</v>
      </c>
      <c r="T1828" s="5"/>
    </row>
    <row r="1829" spans="1:20" x14ac:dyDescent="0.25">
      <c r="A1829" s="5">
        <f>1822</f>
      </c>
      <c r="B1829" s="5" t="s">
        <v>1848</v>
      </c>
      <c r="C1829" s="5" t="s">
        <v>29</v>
      </c>
      <c r="D1829" s="5" t="s">
        <v>26</v>
      </c>
      <c r="E1829" s="5">
        <v>22</v>
      </c>
      <c r="F1829" s="5">
        <v>0</v>
      </c>
      <c r="G1829" s="5">
        <v>1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10</v>
      </c>
      <c r="Q1829" s="5">
        <v>20</v>
      </c>
      <c r="R1829" s="5">
        <v>25</v>
      </c>
      <c r="S1829" s="5" t="s">
        <v>26</v>
      </c>
      <c r="T1829" s="5"/>
    </row>
    <row r="1830" spans="1:20" x14ac:dyDescent="0.25">
      <c r="A1830" s="5">
        <f>1823</f>
      </c>
      <c r="B1830" s="5" t="s">
        <v>1849</v>
      </c>
      <c r="C1830" s="5" t="s">
        <v>29</v>
      </c>
      <c r="D1830" s="5" t="s">
        <v>26</v>
      </c>
      <c r="E1830" s="5">
        <v>22</v>
      </c>
      <c r="F1830" s="5">
        <v>0</v>
      </c>
      <c r="G1830" s="5">
        <v>1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10</v>
      </c>
      <c r="Q1830" s="5">
        <v>20</v>
      </c>
      <c r="R1830" s="5">
        <v>25</v>
      </c>
      <c r="S1830" s="5" t="s">
        <v>26</v>
      </c>
      <c r="T1830" s="5"/>
    </row>
    <row r="1831" spans="1:20" x14ac:dyDescent="0.25">
      <c r="A1831" s="5">
        <f>1824</f>
      </c>
      <c r="B1831" s="5" t="s">
        <v>1850</v>
      </c>
      <c r="C1831" s="5" t="s">
        <v>29</v>
      </c>
      <c r="D1831" s="5" t="s">
        <v>26</v>
      </c>
      <c r="E1831" s="5">
        <v>22</v>
      </c>
      <c r="F1831" s="5">
        <v>0</v>
      </c>
      <c r="G1831" s="5">
        <v>1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10</v>
      </c>
      <c r="Q1831" s="5">
        <v>20</v>
      </c>
      <c r="R1831" s="5">
        <v>25</v>
      </c>
      <c r="S1831" s="5" t="s">
        <v>26</v>
      </c>
      <c r="T1831" s="5"/>
    </row>
    <row r="1832" spans="1:20" x14ac:dyDescent="0.25">
      <c r="A1832" s="5">
        <f>1825</f>
      </c>
      <c r="B1832" s="5" t="s">
        <v>1851</v>
      </c>
      <c r="C1832" s="5" t="s">
        <v>29</v>
      </c>
      <c r="D1832" s="5" t="s">
        <v>26</v>
      </c>
      <c r="E1832" s="5">
        <v>22</v>
      </c>
      <c r="F1832" s="5">
        <v>0</v>
      </c>
      <c r="G1832" s="5">
        <v>1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10</v>
      </c>
      <c r="Q1832" s="5">
        <v>20</v>
      </c>
      <c r="R1832" s="5">
        <v>25</v>
      </c>
      <c r="S1832" s="5" t="s">
        <v>26</v>
      </c>
      <c r="T1832" s="5"/>
    </row>
    <row r="1833" spans="1:20" x14ac:dyDescent="0.25">
      <c r="A1833" s="5">
        <f>1826</f>
      </c>
      <c r="B1833" s="5" t="s">
        <v>1852</v>
      </c>
      <c r="C1833" s="5" t="s">
        <v>29</v>
      </c>
      <c r="D1833" s="5" t="s">
        <v>26</v>
      </c>
      <c r="E1833" s="5">
        <v>22</v>
      </c>
      <c r="F1833" s="5">
        <v>0</v>
      </c>
      <c r="G1833" s="5">
        <v>1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5">
        <v>10</v>
      </c>
      <c r="Q1833" s="5">
        <v>20</v>
      </c>
      <c r="R1833" s="5">
        <v>25</v>
      </c>
      <c r="S1833" s="5" t="s">
        <v>26</v>
      </c>
      <c r="T1833" s="5"/>
    </row>
    <row r="1834" spans="1:20" x14ac:dyDescent="0.25">
      <c r="A1834" s="5">
        <f>1827</f>
      </c>
      <c r="B1834" s="5" t="s">
        <v>1853</v>
      </c>
      <c r="C1834" s="5" t="s">
        <v>29</v>
      </c>
      <c r="D1834" s="5" t="s">
        <v>26</v>
      </c>
      <c r="E1834" s="5">
        <v>22</v>
      </c>
      <c r="F1834" s="5">
        <v>0</v>
      </c>
      <c r="G1834" s="5">
        <v>1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10</v>
      </c>
      <c r="Q1834" s="5">
        <v>20</v>
      </c>
      <c r="R1834" s="5">
        <v>25</v>
      </c>
      <c r="S1834" s="5" t="s">
        <v>26</v>
      </c>
      <c r="T1834" s="5"/>
    </row>
    <row r="1835" spans="1:20" x14ac:dyDescent="0.25">
      <c r="A1835" s="5">
        <f>1828</f>
      </c>
      <c r="B1835" s="5" t="s">
        <v>1854</v>
      </c>
      <c r="C1835" s="5" t="s">
        <v>29</v>
      </c>
      <c r="D1835" s="5" t="s">
        <v>26</v>
      </c>
      <c r="E1835" s="5">
        <v>22</v>
      </c>
      <c r="F1835" s="5">
        <v>0</v>
      </c>
      <c r="G1835" s="5">
        <v>1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10</v>
      </c>
      <c r="Q1835" s="5">
        <v>20</v>
      </c>
      <c r="R1835" s="5">
        <v>25</v>
      </c>
      <c r="S1835" s="5" t="s">
        <v>26</v>
      </c>
      <c r="T1835" s="5"/>
    </row>
    <row r="1836" spans="1:20" x14ac:dyDescent="0.25">
      <c r="A1836" s="5">
        <f>1829</f>
      </c>
      <c r="B1836" s="5" t="s">
        <v>1855</v>
      </c>
      <c r="C1836" s="5" t="s">
        <v>29</v>
      </c>
      <c r="D1836" s="5" t="s">
        <v>26</v>
      </c>
      <c r="E1836" s="5">
        <v>22</v>
      </c>
      <c r="F1836" s="5">
        <v>0</v>
      </c>
      <c r="G1836" s="5">
        <v>1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10</v>
      </c>
      <c r="Q1836" s="5">
        <v>20</v>
      </c>
      <c r="R1836" s="5">
        <v>25</v>
      </c>
      <c r="S1836" s="5" t="s">
        <v>26</v>
      </c>
      <c r="T1836" s="5"/>
    </row>
    <row r="1837" spans="1:20" x14ac:dyDescent="0.25">
      <c r="A1837" s="5">
        <f>1830</f>
      </c>
      <c r="B1837" s="5" t="s">
        <v>1856</v>
      </c>
      <c r="C1837" s="5" t="s">
        <v>29</v>
      </c>
      <c r="D1837" s="5" t="s">
        <v>26</v>
      </c>
      <c r="E1837" s="5">
        <v>22</v>
      </c>
      <c r="F1837" s="5">
        <v>0</v>
      </c>
      <c r="G1837" s="5">
        <v>1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10</v>
      </c>
      <c r="Q1837" s="5">
        <v>20</v>
      </c>
      <c r="R1837" s="5">
        <v>25</v>
      </c>
      <c r="S1837" s="5" t="s">
        <v>26</v>
      </c>
      <c r="T1837" s="5"/>
    </row>
    <row r="1838" spans="1:20" x14ac:dyDescent="0.25">
      <c r="A1838" s="5">
        <f>1831</f>
      </c>
      <c r="B1838" s="5" t="s">
        <v>1857</v>
      </c>
      <c r="C1838" s="5" t="s">
        <v>29</v>
      </c>
      <c r="D1838" s="5" t="s">
        <v>26</v>
      </c>
      <c r="E1838" s="5">
        <v>22</v>
      </c>
      <c r="F1838" s="5">
        <v>0</v>
      </c>
      <c r="G1838" s="5">
        <v>1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10</v>
      </c>
      <c r="Q1838" s="5">
        <v>20</v>
      </c>
      <c r="R1838" s="5">
        <v>25</v>
      </c>
      <c r="S1838" s="5" t="s">
        <v>26</v>
      </c>
      <c r="T1838" s="5"/>
    </row>
    <row r="1839" spans="1:20" x14ac:dyDescent="0.25">
      <c r="A1839" s="5">
        <f>1832</f>
      </c>
      <c r="B1839" s="5" t="s">
        <v>1858</v>
      </c>
      <c r="C1839" s="5" t="s">
        <v>29</v>
      </c>
      <c r="D1839" s="5" t="s">
        <v>26</v>
      </c>
      <c r="E1839" s="5">
        <v>22</v>
      </c>
      <c r="F1839" s="5">
        <v>0</v>
      </c>
      <c r="G1839" s="5">
        <v>1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10</v>
      </c>
      <c r="Q1839" s="5">
        <v>20</v>
      </c>
      <c r="R1839" s="5">
        <v>25</v>
      </c>
      <c r="S1839" s="5" t="s">
        <v>26</v>
      </c>
      <c r="T1839" s="5"/>
    </row>
    <row r="1840" spans="1:20" x14ac:dyDescent="0.25">
      <c r="A1840" s="5">
        <f>1833</f>
      </c>
      <c r="B1840" s="5" t="s">
        <v>1859</v>
      </c>
      <c r="C1840" s="5" t="s">
        <v>29</v>
      </c>
      <c r="D1840" s="5" t="s">
        <v>26</v>
      </c>
      <c r="E1840" s="5">
        <v>22</v>
      </c>
      <c r="F1840" s="5">
        <v>0</v>
      </c>
      <c r="G1840" s="5">
        <v>1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10</v>
      </c>
      <c r="Q1840" s="5">
        <v>20</v>
      </c>
      <c r="R1840" s="5">
        <v>25</v>
      </c>
      <c r="S1840" s="5" t="s">
        <v>26</v>
      </c>
      <c r="T1840" s="5"/>
    </row>
    <row r="1841" spans="1:20" x14ac:dyDescent="0.25">
      <c r="A1841" s="5">
        <f>1834</f>
      </c>
      <c r="B1841" s="5" t="s">
        <v>1860</v>
      </c>
      <c r="C1841" s="5" t="s">
        <v>29</v>
      </c>
      <c r="D1841" s="5" t="s">
        <v>26</v>
      </c>
      <c r="E1841" s="5">
        <v>22</v>
      </c>
      <c r="F1841" s="5">
        <v>0</v>
      </c>
      <c r="G1841" s="5">
        <v>1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10</v>
      </c>
      <c r="Q1841" s="5">
        <v>20</v>
      </c>
      <c r="R1841" s="5">
        <v>25</v>
      </c>
      <c r="S1841" s="5" t="s">
        <v>26</v>
      </c>
      <c r="T1841" s="5"/>
    </row>
    <row r="1842" spans="1:20" x14ac:dyDescent="0.25">
      <c r="A1842" s="5">
        <f>1835</f>
      </c>
      <c r="B1842" s="5" t="s">
        <v>1861</v>
      </c>
      <c r="C1842" s="5" t="s">
        <v>29</v>
      </c>
      <c r="D1842" s="5" t="s">
        <v>26</v>
      </c>
      <c r="E1842" s="5">
        <v>22</v>
      </c>
      <c r="F1842" s="5">
        <v>0</v>
      </c>
      <c r="G1842" s="5">
        <v>1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10</v>
      </c>
      <c r="Q1842" s="5">
        <v>20</v>
      </c>
      <c r="R1842" s="5">
        <v>25</v>
      </c>
      <c r="S1842" s="5" t="s">
        <v>26</v>
      </c>
      <c r="T1842" s="5"/>
    </row>
    <row r="1843" spans="1:20" x14ac:dyDescent="0.25">
      <c r="A1843" s="5">
        <f>1836</f>
      </c>
      <c r="B1843" s="5" t="s">
        <v>1862</v>
      </c>
      <c r="C1843" s="5" t="s">
        <v>29</v>
      </c>
      <c r="D1843" s="5" t="s">
        <v>26</v>
      </c>
      <c r="E1843" s="5">
        <v>22</v>
      </c>
      <c r="F1843" s="5">
        <v>0</v>
      </c>
      <c r="G1843" s="5">
        <v>1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10</v>
      </c>
      <c r="Q1843" s="5">
        <v>20</v>
      </c>
      <c r="R1843" s="5">
        <v>25</v>
      </c>
      <c r="S1843" s="5" t="s">
        <v>26</v>
      </c>
      <c r="T1843" s="5"/>
    </row>
    <row r="1844" spans="1:20" x14ac:dyDescent="0.25">
      <c r="A1844" s="5">
        <f>1837</f>
      </c>
      <c r="B1844" s="5" t="s">
        <v>1863</v>
      </c>
      <c r="C1844" s="5" t="s">
        <v>29</v>
      </c>
      <c r="D1844" s="5" t="s">
        <v>26</v>
      </c>
      <c r="E1844" s="5">
        <v>22</v>
      </c>
      <c r="F1844" s="5">
        <v>0</v>
      </c>
      <c r="G1844" s="5">
        <v>1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10</v>
      </c>
      <c r="Q1844" s="5">
        <v>20</v>
      </c>
      <c r="R1844" s="5">
        <v>25</v>
      </c>
      <c r="S1844" s="5" t="s">
        <v>26</v>
      </c>
      <c r="T1844" s="5"/>
    </row>
    <row r="1845" spans="1:20" x14ac:dyDescent="0.25">
      <c r="A1845" s="5">
        <f>1838</f>
      </c>
      <c r="B1845" s="5" t="s">
        <v>1864</v>
      </c>
      <c r="C1845" s="5" t="s">
        <v>29</v>
      </c>
      <c r="D1845" s="5" t="s">
        <v>26</v>
      </c>
      <c r="E1845" s="5">
        <v>22</v>
      </c>
      <c r="F1845" s="5">
        <v>0</v>
      </c>
      <c r="G1845" s="5">
        <v>1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10</v>
      </c>
      <c r="Q1845" s="5">
        <v>20</v>
      </c>
      <c r="R1845" s="5">
        <v>25</v>
      </c>
      <c r="S1845" s="5" t="s">
        <v>26</v>
      </c>
      <c r="T1845" s="5"/>
    </row>
    <row r="1846" spans="1:20" x14ac:dyDescent="0.25">
      <c r="A1846" s="5">
        <f>1839</f>
      </c>
      <c r="B1846" s="5" t="s">
        <v>1865</v>
      </c>
      <c r="C1846" s="5" t="s">
        <v>29</v>
      </c>
      <c r="D1846" s="5" t="s">
        <v>26</v>
      </c>
      <c r="E1846" s="5">
        <v>22</v>
      </c>
      <c r="F1846" s="5">
        <v>0</v>
      </c>
      <c r="G1846" s="5">
        <v>1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10</v>
      </c>
      <c r="Q1846" s="5">
        <v>20</v>
      </c>
      <c r="R1846" s="5">
        <v>25</v>
      </c>
      <c r="S1846" s="5" t="s">
        <v>26</v>
      </c>
      <c r="T1846" s="5"/>
    </row>
    <row r="1847" spans="1:20" x14ac:dyDescent="0.25">
      <c r="A1847" s="5">
        <f>1840</f>
      </c>
      <c r="B1847" s="5" t="s">
        <v>1866</v>
      </c>
      <c r="C1847" s="5" t="s">
        <v>29</v>
      </c>
      <c r="D1847" s="5" t="s">
        <v>26</v>
      </c>
      <c r="E1847" s="5">
        <v>22</v>
      </c>
      <c r="F1847" s="5">
        <v>0</v>
      </c>
      <c r="G1847" s="5">
        <v>1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10</v>
      </c>
      <c r="Q1847" s="5">
        <v>20</v>
      </c>
      <c r="R1847" s="5">
        <v>25</v>
      </c>
      <c r="S1847" s="5" t="s">
        <v>26</v>
      </c>
      <c r="T1847" s="5"/>
    </row>
    <row r="1848" spans="1:20" x14ac:dyDescent="0.25">
      <c r="A1848" s="5">
        <f>1841</f>
      </c>
      <c r="B1848" s="5" t="s">
        <v>1867</v>
      </c>
      <c r="C1848" s="5" t="s">
        <v>29</v>
      </c>
      <c r="D1848" s="5" t="s">
        <v>26</v>
      </c>
      <c r="E1848" s="5">
        <v>22</v>
      </c>
      <c r="F1848" s="5">
        <v>0</v>
      </c>
      <c r="G1848" s="5">
        <v>1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10</v>
      </c>
      <c r="Q1848" s="5">
        <v>20</v>
      </c>
      <c r="R1848" s="5">
        <v>25</v>
      </c>
      <c r="S1848" s="5" t="s">
        <v>26</v>
      </c>
      <c r="T1848" s="5"/>
    </row>
    <row r="1849" spans="1:20" x14ac:dyDescent="0.25">
      <c r="A1849" s="5">
        <f>1842</f>
      </c>
      <c r="B1849" s="5" t="s">
        <v>1868</v>
      </c>
      <c r="C1849" s="5" t="s">
        <v>29</v>
      </c>
      <c r="D1849" s="5" t="s">
        <v>26</v>
      </c>
      <c r="E1849" s="5">
        <v>22</v>
      </c>
      <c r="F1849" s="5">
        <v>0</v>
      </c>
      <c r="G1849" s="5">
        <v>1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10</v>
      </c>
      <c r="Q1849" s="5">
        <v>20</v>
      </c>
      <c r="R1849" s="5">
        <v>25</v>
      </c>
      <c r="S1849" s="5" t="s">
        <v>26</v>
      </c>
      <c r="T1849" s="5"/>
    </row>
    <row r="1850" spans="1:20" x14ac:dyDescent="0.25">
      <c r="A1850" s="5">
        <f>1843</f>
      </c>
      <c r="B1850" s="5" t="s">
        <v>1869</v>
      </c>
      <c r="C1850" s="5" t="s">
        <v>29</v>
      </c>
      <c r="D1850" s="5" t="s">
        <v>26</v>
      </c>
      <c r="E1850" s="5">
        <v>22</v>
      </c>
      <c r="F1850" s="5">
        <v>0</v>
      </c>
      <c r="G1850" s="5">
        <v>1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10</v>
      </c>
      <c r="Q1850" s="5">
        <v>20</v>
      </c>
      <c r="R1850" s="5">
        <v>25</v>
      </c>
      <c r="S1850" s="5" t="s">
        <v>26</v>
      </c>
      <c r="T1850" s="5"/>
    </row>
    <row r="1851" spans="1:20" x14ac:dyDescent="0.25">
      <c r="A1851" s="5">
        <f>1844</f>
      </c>
      <c r="B1851" s="5" t="s">
        <v>1870</v>
      </c>
      <c r="C1851" s="5" t="s">
        <v>29</v>
      </c>
      <c r="D1851" s="5" t="s">
        <v>26</v>
      </c>
      <c r="E1851" s="5">
        <v>22</v>
      </c>
      <c r="F1851" s="5">
        <v>0</v>
      </c>
      <c r="G1851" s="5">
        <v>1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10</v>
      </c>
      <c r="Q1851" s="5">
        <v>20</v>
      </c>
      <c r="R1851" s="5">
        <v>25</v>
      </c>
      <c r="S1851" s="5" t="s">
        <v>26</v>
      </c>
      <c r="T1851" s="5"/>
    </row>
    <row r="1852" spans="1:20" x14ac:dyDescent="0.25">
      <c r="A1852" s="5">
        <f>1845</f>
      </c>
      <c r="B1852" s="5" t="s">
        <v>1871</v>
      </c>
      <c r="C1852" s="5" t="s">
        <v>29</v>
      </c>
      <c r="D1852" s="5" t="s">
        <v>26</v>
      </c>
      <c r="E1852" s="5">
        <v>22</v>
      </c>
      <c r="F1852" s="5">
        <v>0</v>
      </c>
      <c r="G1852" s="5">
        <v>1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10</v>
      </c>
      <c r="Q1852" s="5">
        <v>20</v>
      </c>
      <c r="R1852" s="5">
        <v>25</v>
      </c>
      <c r="S1852" s="5" t="s">
        <v>26</v>
      </c>
      <c r="T1852" s="5"/>
    </row>
    <row r="1853" spans="1:20" x14ac:dyDescent="0.25">
      <c r="A1853" s="5">
        <f>1846</f>
      </c>
      <c r="B1853" s="5" t="s">
        <v>1872</v>
      </c>
      <c r="C1853" s="5" t="s">
        <v>29</v>
      </c>
      <c r="D1853" s="5" t="s">
        <v>26</v>
      </c>
      <c r="E1853" s="5">
        <v>22</v>
      </c>
      <c r="F1853" s="5">
        <v>0</v>
      </c>
      <c r="G1853" s="5">
        <v>1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10</v>
      </c>
      <c r="Q1853" s="5">
        <v>20</v>
      </c>
      <c r="R1853" s="5">
        <v>25</v>
      </c>
      <c r="S1853" s="5" t="s">
        <v>26</v>
      </c>
      <c r="T1853" s="5"/>
    </row>
    <row r="1854" spans="1:20" x14ac:dyDescent="0.25">
      <c r="A1854" s="5">
        <f>1847</f>
      </c>
      <c r="B1854" s="5" t="s">
        <v>1873</v>
      </c>
      <c r="C1854" s="5" t="s">
        <v>29</v>
      </c>
      <c r="D1854" s="5" t="s">
        <v>26</v>
      </c>
      <c r="E1854" s="5">
        <v>22</v>
      </c>
      <c r="F1854" s="5">
        <v>0</v>
      </c>
      <c r="G1854" s="5">
        <v>1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10</v>
      </c>
      <c r="Q1854" s="5">
        <v>20</v>
      </c>
      <c r="R1854" s="5">
        <v>25</v>
      </c>
      <c r="S1854" s="5" t="s">
        <v>26</v>
      </c>
      <c r="T1854" s="5"/>
    </row>
    <row r="1855" spans="1:20" x14ac:dyDescent="0.25">
      <c r="A1855" s="5">
        <f>1848</f>
      </c>
      <c r="B1855" s="5" t="s">
        <v>1874</v>
      </c>
      <c r="C1855" s="5" t="s">
        <v>29</v>
      </c>
      <c r="D1855" s="5" t="s">
        <v>26</v>
      </c>
      <c r="E1855" s="5">
        <v>22</v>
      </c>
      <c r="F1855" s="5">
        <v>0</v>
      </c>
      <c r="G1855" s="5">
        <v>1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10</v>
      </c>
      <c r="Q1855" s="5">
        <v>20</v>
      </c>
      <c r="R1855" s="5">
        <v>25</v>
      </c>
      <c r="S1855" s="5" t="s">
        <v>26</v>
      </c>
      <c r="T1855" s="5"/>
    </row>
    <row r="1856" spans="1:20" x14ac:dyDescent="0.25">
      <c r="A1856" s="5">
        <f>1849</f>
      </c>
      <c r="B1856" s="5" t="s">
        <v>1875</v>
      </c>
      <c r="C1856" s="5" t="s">
        <v>29</v>
      </c>
      <c r="D1856" s="5" t="s">
        <v>26</v>
      </c>
      <c r="E1856" s="5">
        <v>22</v>
      </c>
      <c r="F1856" s="5">
        <v>0</v>
      </c>
      <c r="G1856" s="5">
        <v>1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10</v>
      </c>
      <c r="Q1856" s="5">
        <v>20</v>
      </c>
      <c r="R1856" s="5">
        <v>25</v>
      </c>
      <c r="S1856" s="5" t="s">
        <v>26</v>
      </c>
      <c r="T1856" s="5"/>
    </row>
    <row r="1857" spans="1:20" x14ac:dyDescent="0.25">
      <c r="A1857" s="5">
        <f>1850</f>
      </c>
      <c r="B1857" s="5" t="s">
        <v>1876</v>
      </c>
      <c r="C1857" s="5" t="s">
        <v>29</v>
      </c>
      <c r="D1857" s="5" t="s">
        <v>26</v>
      </c>
      <c r="E1857" s="5">
        <v>22</v>
      </c>
      <c r="F1857" s="5">
        <v>0</v>
      </c>
      <c r="G1857" s="5">
        <v>1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10</v>
      </c>
      <c r="Q1857" s="5">
        <v>20</v>
      </c>
      <c r="R1857" s="5">
        <v>25</v>
      </c>
      <c r="S1857" s="5" t="s">
        <v>26</v>
      </c>
      <c r="T1857" s="5"/>
    </row>
    <row r="1858" spans="1:20" x14ac:dyDescent="0.25">
      <c r="A1858" s="5">
        <f>1851</f>
      </c>
      <c r="B1858" s="5" t="s">
        <v>1877</v>
      </c>
      <c r="C1858" s="5" t="s">
        <v>29</v>
      </c>
      <c r="D1858" s="5" t="s">
        <v>26</v>
      </c>
      <c r="E1858" s="5">
        <v>22</v>
      </c>
      <c r="F1858" s="5">
        <v>0</v>
      </c>
      <c r="G1858" s="5">
        <v>1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10</v>
      </c>
      <c r="Q1858" s="5">
        <v>20</v>
      </c>
      <c r="R1858" s="5">
        <v>25</v>
      </c>
      <c r="S1858" s="5" t="s">
        <v>26</v>
      </c>
      <c r="T1858" s="5"/>
    </row>
    <row r="1859" spans="1:20" x14ac:dyDescent="0.25">
      <c r="A1859" s="5">
        <f>1852</f>
      </c>
      <c r="B1859" s="5" t="s">
        <v>1878</v>
      </c>
      <c r="C1859" s="5" t="s">
        <v>29</v>
      </c>
      <c r="D1859" s="5" t="s">
        <v>26</v>
      </c>
      <c r="E1859" s="5">
        <v>22</v>
      </c>
      <c r="F1859" s="5">
        <v>0</v>
      </c>
      <c r="G1859" s="5">
        <v>1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10</v>
      </c>
      <c r="Q1859" s="5">
        <v>20</v>
      </c>
      <c r="R1859" s="5">
        <v>25</v>
      </c>
      <c r="S1859" s="5" t="s">
        <v>26</v>
      </c>
      <c r="T1859" s="5"/>
    </row>
    <row r="1860" spans="1:20" x14ac:dyDescent="0.25">
      <c r="A1860" s="5">
        <f>1853</f>
      </c>
      <c r="B1860" s="5" t="s">
        <v>1879</v>
      </c>
      <c r="C1860" s="5" t="s">
        <v>29</v>
      </c>
      <c r="D1860" s="5" t="s">
        <v>26</v>
      </c>
      <c r="E1860" s="5">
        <v>22</v>
      </c>
      <c r="F1860" s="5">
        <v>0</v>
      </c>
      <c r="G1860" s="5">
        <v>1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10</v>
      </c>
      <c r="Q1860" s="5">
        <v>20</v>
      </c>
      <c r="R1860" s="5">
        <v>25</v>
      </c>
      <c r="S1860" s="5" t="s">
        <v>26</v>
      </c>
      <c r="T1860" s="5"/>
    </row>
    <row r="1861" spans="1:20" x14ac:dyDescent="0.25">
      <c r="A1861" s="5">
        <f>1854</f>
      </c>
      <c r="B1861" s="5" t="s">
        <v>1880</v>
      </c>
      <c r="C1861" s="5" t="s">
        <v>29</v>
      </c>
      <c r="D1861" s="5" t="s">
        <v>26</v>
      </c>
      <c r="E1861" s="5">
        <v>22</v>
      </c>
      <c r="F1861" s="5">
        <v>0</v>
      </c>
      <c r="G1861" s="5">
        <v>1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10</v>
      </c>
      <c r="Q1861" s="5">
        <v>20</v>
      </c>
      <c r="R1861" s="5">
        <v>25</v>
      </c>
      <c r="S1861" s="5" t="s">
        <v>26</v>
      </c>
      <c r="T1861" s="5"/>
    </row>
    <row r="1862" spans="1:20" x14ac:dyDescent="0.25">
      <c r="A1862" s="5">
        <f>1855</f>
      </c>
      <c r="B1862" s="5" t="s">
        <v>1881</v>
      </c>
      <c r="C1862" s="5" t="s">
        <v>29</v>
      </c>
      <c r="D1862" s="5" t="s">
        <v>26</v>
      </c>
      <c r="E1862" s="5">
        <v>22</v>
      </c>
      <c r="F1862" s="5">
        <v>0</v>
      </c>
      <c r="G1862" s="5">
        <v>1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10</v>
      </c>
      <c r="Q1862" s="5">
        <v>20</v>
      </c>
      <c r="R1862" s="5">
        <v>25</v>
      </c>
      <c r="S1862" s="5" t="s">
        <v>26</v>
      </c>
      <c r="T1862" s="5"/>
    </row>
    <row r="1863" spans="1:20" x14ac:dyDescent="0.25">
      <c r="A1863" s="5">
        <f>1856</f>
      </c>
      <c r="B1863" s="5" t="s">
        <v>1882</v>
      </c>
      <c r="C1863" s="5" t="s">
        <v>29</v>
      </c>
      <c r="D1863" s="5" t="s">
        <v>26</v>
      </c>
      <c r="E1863" s="5">
        <v>22</v>
      </c>
      <c r="F1863" s="5">
        <v>0</v>
      </c>
      <c r="G1863" s="5">
        <v>1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10</v>
      </c>
      <c r="Q1863" s="5">
        <v>20</v>
      </c>
      <c r="R1863" s="5">
        <v>25</v>
      </c>
      <c r="S1863" s="5" t="s">
        <v>26</v>
      </c>
      <c r="T1863" s="5"/>
    </row>
    <row r="1864" spans="1:20" x14ac:dyDescent="0.25">
      <c r="A1864" s="5">
        <f>1857</f>
      </c>
      <c r="B1864" s="5" t="s">
        <v>1883</v>
      </c>
      <c r="C1864" s="5" t="s">
        <v>29</v>
      </c>
      <c r="D1864" s="5" t="s">
        <v>26</v>
      </c>
      <c r="E1864" s="5">
        <v>22</v>
      </c>
      <c r="F1864" s="5">
        <v>0</v>
      </c>
      <c r="G1864" s="5">
        <v>1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10</v>
      </c>
      <c r="Q1864" s="5">
        <v>20</v>
      </c>
      <c r="R1864" s="5">
        <v>25</v>
      </c>
      <c r="S1864" s="5" t="s">
        <v>26</v>
      </c>
      <c r="T1864" s="5"/>
    </row>
    <row r="1865" spans="1:20" x14ac:dyDescent="0.25">
      <c r="A1865" s="5">
        <f>1858</f>
      </c>
      <c r="B1865" s="5" t="s">
        <v>1884</v>
      </c>
      <c r="C1865" s="5" t="s">
        <v>29</v>
      </c>
      <c r="D1865" s="5" t="s">
        <v>26</v>
      </c>
      <c r="E1865" s="5">
        <v>22</v>
      </c>
      <c r="F1865" s="5">
        <v>0</v>
      </c>
      <c r="G1865" s="5">
        <v>1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10</v>
      </c>
      <c r="Q1865" s="5">
        <v>20</v>
      </c>
      <c r="R1865" s="5">
        <v>25</v>
      </c>
      <c r="S1865" s="5" t="s">
        <v>26</v>
      </c>
      <c r="T1865" s="5"/>
    </row>
    <row r="1866" spans="1:20" x14ac:dyDescent="0.25">
      <c r="A1866" s="5">
        <f>1859</f>
      </c>
      <c r="B1866" s="5" t="s">
        <v>1885</v>
      </c>
      <c r="C1866" s="5" t="s">
        <v>29</v>
      </c>
      <c r="D1866" s="5" t="s">
        <v>26</v>
      </c>
      <c r="E1866" s="5">
        <v>22</v>
      </c>
      <c r="F1866" s="5">
        <v>0</v>
      </c>
      <c r="G1866" s="5">
        <v>1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10</v>
      </c>
      <c r="Q1866" s="5">
        <v>20</v>
      </c>
      <c r="R1866" s="5">
        <v>25</v>
      </c>
      <c r="S1866" s="5" t="s">
        <v>26</v>
      </c>
      <c r="T1866" s="5"/>
    </row>
    <row r="1867" spans="1:20" x14ac:dyDescent="0.25">
      <c r="A1867" s="5">
        <f>1860</f>
      </c>
      <c r="B1867" s="5" t="s">
        <v>1886</v>
      </c>
      <c r="C1867" s="5" t="s">
        <v>29</v>
      </c>
      <c r="D1867" s="5" t="s">
        <v>26</v>
      </c>
      <c r="E1867" s="5">
        <v>22</v>
      </c>
      <c r="F1867" s="5">
        <v>0</v>
      </c>
      <c r="G1867" s="5">
        <v>1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10</v>
      </c>
      <c r="Q1867" s="5">
        <v>20</v>
      </c>
      <c r="R1867" s="5">
        <v>25</v>
      </c>
      <c r="S1867" s="5" t="s">
        <v>26</v>
      </c>
      <c r="T1867" s="5"/>
    </row>
    <row r="1868" spans="1:20" x14ac:dyDescent="0.25">
      <c r="A1868" s="5">
        <f>1861</f>
      </c>
      <c r="B1868" s="5" t="s">
        <v>1887</v>
      </c>
      <c r="C1868" s="5" t="s">
        <v>29</v>
      </c>
      <c r="D1868" s="5" t="s">
        <v>26</v>
      </c>
      <c r="E1868" s="5">
        <v>22</v>
      </c>
      <c r="F1868" s="5">
        <v>0</v>
      </c>
      <c r="G1868" s="5">
        <v>1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10</v>
      </c>
      <c r="Q1868" s="5">
        <v>20</v>
      </c>
      <c r="R1868" s="5">
        <v>25</v>
      </c>
      <c r="S1868" s="5" t="s">
        <v>26</v>
      </c>
      <c r="T1868" s="5"/>
    </row>
    <row r="1869" spans="1:20" x14ac:dyDescent="0.25">
      <c r="A1869" s="5">
        <f>1862</f>
      </c>
      <c r="B1869" s="5" t="s">
        <v>1888</v>
      </c>
      <c r="C1869" s="5" t="s">
        <v>29</v>
      </c>
      <c r="D1869" s="5" t="s">
        <v>26</v>
      </c>
      <c r="E1869" s="5">
        <v>22</v>
      </c>
      <c r="F1869" s="5">
        <v>0</v>
      </c>
      <c r="G1869" s="5">
        <v>1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10</v>
      </c>
      <c r="Q1869" s="5">
        <v>20</v>
      </c>
      <c r="R1869" s="5">
        <v>25</v>
      </c>
      <c r="S1869" s="5" t="s">
        <v>26</v>
      </c>
      <c r="T1869" s="5"/>
    </row>
    <row r="1870" spans="1:20" x14ac:dyDescent="0.25">
      <c r="A1870" s="5">
        <f>1863</f>
      </c>
      <c r="B1870" s="5" t="s">
        <v>1889</v>
      </c>
      <c r="C1870" s="5" t="s">
        <v>29</v>
      </c>
      <c r="D1870" s="5" t="s">
        <v>26</v>
      </c>
      <c r="E1870" s="5">
        <v>22</v>
      </c>
      <c r="F1870" s="5">
        <v>0</v>
      </c>
      <c r="G1870" s="5">
        <v>1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10</v>
      </c>
      <c r="Q1870" s="5">
        <v>20</v>
      </c>
      <c r="R1870" s="5">
        <v>25</v>
      </c>
      <c r="S1870" s="5" t="s">
        <v>26</v>
      </c>
      <c r="T1870" s="5"/>
    </row>
    <row r="1871" spans="1:20" x14ac:dyDescent="0.25">
      <c r="A1871" s="5">
        <f>1864</f>
      </c>
      <c r="B1871" s="5" t="s">
        <v>1890</v>
      </c>
      <c r="C1871" s="5" t="s">
        <v>29</v>
      </c>
      <c r="D1871" s="5" t="s">
        <v>26</v>
      </c>
      <c r="E1871" s="5">
        <v>22</v>
      </c>
      <c r="F1871" s="5">
        <v>0</v>
      </c>
      <c r="G1871" s="5">
        <v>1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10</v>
      </c>
      <c r="Q1871" s="5">
        <v>20</v>
      </c>
      <c r="R1871" s="5">
        <v>25</v>
      </c>
      <c r="S1871" s="5" t="s">
        <v>26</v>
      </c>
      <c r="T1871" s="5"/>
    </row>
    <row r="1872" spans="1:20" x14ac:dyDescent="0.25">
      <c r="A1872" s="5">
        <f>1865</f>
      </c>
      <c r="B1872" s="5" t="s">
        <v>1891</v>
      </c>
      <c r="C1872" s="5" t="s">
        <v>29</v>
      </c>
      <c r="D1872" s="5" t="s">
        <v>26</v>
      </c>
      <c r="E1872" s="5">
        <v>22</v>
      </c>
      <c r="F1872" s="5">
        <v>0</v>
      </c>
      <c r="G1872" s="5">
        <v>1</v>
      </c>
      <c r="H1872" s="5">
        <v>0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5">
        <v>10</v>
      </c>
      <c r="Q1872" s="5">
        <v>20</v>
      </c>
      <c r="R1872" s="5">
        <v>25</v>
      </c>
      <c r="S1872" s="5" t="s">
        <v>26</v>
      </c>
      <c r="T1872" s="5"/>
    </row>
    <row r="1873" spans="1:20" x14ac:dyDescent="0.25">
      <c r="A1873" s="5">
        <f>1866</f>
      </c>
      <c r="B1873" s="5" t="s">
        <v>1892</v>
      </c>
      <c r="C1873" s="5" t="s">
        <v>29</v>
      </c>
      <c r="D1873" s="5" t="s">
        <v>26</v>
      </c>
      <c r="E1873" s="5">
        <v>22</v>
      </c>
      <c r="F1873" s="5">
        <v>0</v>
      </c>
      <c r="G1873" s="5">
        <v>1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10</v>
      </c>
      <c r="Q1873" s="5">
        <v>20</v>
      </c>
      <c r="R1873" s="5">
        <v>25</v>
      </c>
      <c r="S1873" s="5" t="s">
        <v>26</v>
      </c>
      <c r="T1873" s="5"/>
    </row>
    <row r="1874" spans="1:20" x14ac:dyDescent="0.25">
      <c r="A1874" s="5">
        <f>1867</f>
      </c>
      <c r="B1874" s="5" t="s">
        <v>1893</v>
      </c>
      <c r="C1874" s="5" t="s">
        <v>29</v>
      </c>
      <c r="D1874" s="5" t="s">
        <v>26</v>
      </c>
      <c r="E1874" s="5">
        <v>22</v>
      </c>
      <c r="F1874" s="5">
        <v>0</v>
      </c>
      <c r="G1874" s="5">
        <v>1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10</v>
      </c>
      <c r="Q1874" s="5">
        <v>20</v>
      </c>
      <c r="R1874" s="5">
        <v>25</v>
      </c>
      <c r="S1874" s="5" t="s">
        <v>26</v>
      </c>
      <c r="T1874" s="5"/>
    </row>
    <row r="1875" spans="1:20" x14ac:dyDescent="0.25">
      <c r="A1875" s="5">
        <f>1868</f>
      </c>
      <c r="B1875" s="5" t="s">
        <v>1894</v>
      </c>
      <c r="C1875" s="5" t="s">
        <v>29</v>
      </c>
      <c r="D1875" s="5" t="s">
        <v>26</v>
      </c>
      <c r="E1875" s="5">
        <v>22</v>
      </c>
      <c r="F1875" s="5">
        <v>0</v>
      </c>
      <c r="G1875" s="5">
        <v>1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10</v>
      </c>
      <c r="Q1875" s="5">
        <v>20</v>
      </c>
      <c r="R1875" s="5">
        <v>25</v>
      </c>
      <c r="S1875" s="5" t="s">
        <v>26</v>
      </c>
      <c r="T1875" s="5"/>
    </row>
    <row r="1876" spans="1:20" x14ac:dyDescent="0.25">
      <c r="A1876" s="5">
        <f>1869</f>
      </c>
      <c r="B1876" s="5" t="s">
        <v>1895</v>
      </c>
      <c r="C1876" s="5" t="s">
        <v>29</v>
      </c>
      <c r="D1876" s="5" t="s">
        <v>26</v>
      </c>
      <c r="E1876" s="5">
        <v>22</v>
      </c>
      <c r="F1876" s="5">
        <v>0</v>
      </c>
      <c r="G1876" s="5">
        <v>1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5">
        <v>10</v>
      </c>
      <c r="Q1876" s="5">
        <v>20</v>
      </c>
      <c r="R1876" s="5">
        <v>25</v>
      </c>
      <c r="S1876" s="5" t="s">
        <v>26</v>
      </c>
      <c r="T1876" s="5"/>
    </row>
    <row r="1877" spans="1:20" x14ac:dyDescent="0.25">
      <c r="A1877" s="5">
        <f>1870</f>
      </c>
      <c r="B1877" s="5" t="s">
        <v>1896</v>
      </c>
      <c r="C1877" s="5" t="s">
        <v>29</v>
      </c>
      <c r="D1877" s="5" t="s">
        <v>26</v>
      </c>
      <c r="E1877" s="5">
        <v>22</v>
      </c>
      <c r="F1877" s="5">
        <v>0</v>
      </c>
      <c r="G1877" s="5">
        <v>1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5">
        <v>10</v>
      </c>
      <c r="Q1877" s="5">
        <v>20</v>
      </c>
      <c r="R1877" s="5">
        <v>25</v>
      </c>
      <c r="S1877" s="5" t="s">
        <v>26</v>
      </c>
      <c r="T1877" s="5"/>
    </row>
    <row r="1878" spans="1:20" x14ac:dyDescent="0.25">
      <c r="A1878" s="5">
        <f>1871</f>
      </c>
      <c r="B1878" s="5" t="s">
        <v>1897</v>
      </c>
      <c r="C1878" s="5" t="s">
        <v>29</v>
      </c>
      <c r="D1878" s="5" t="s">
        <v>26</v>
      </c>
      <c r="E1878" s="5">
        <v>22</v>
      </c>
      <c r="F1878" s="5">
        <v>0</v>
      </c>
      <c r="G1878" s="5">
        <v>1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10</v>
      </c>
      <c r="Q1878" s="5">
        <v>20</v>
      </c>
      <c r="R1878" s="5">
        <v>25</v>
      </c>
      <c r="S1878" s="5" t="s">
        <v>26</v>
      </c>
      <c r="T1878" s="5"/>
    </row>
    <row r="1879" spans="1:20" x14ac:dyDescent="0.25">
      <c r="A1879" s="5">
        <f>1872</f>
      </c>
      <c r="B1879" s="5" t="s">
        <v>1898</v>
      </c>
      <c r="C1879" s="5" t="s">
        <v>29</v>
      </c>
      <c r="D1879" s="5" t="s">
        <v>26</v>
      </c>
      <c r="E1879" s="5">
        <v>22</v>
      </c>
      <c r="F1879" s="5">
        <v>0</v>
      </c>
      <c r="G1879" s="5">
        <v>1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10</v>
      </c>
      <c r="Q1879" s="5">
        <v>20</v>
      </c>
      <c r="R1879" s="5">
        <v>25</v>
      </c>
      <c r="S1879" s="5" t="s">
        <v>26</v>
      </c>
      <c r="T1879" s="5"/>
    </row>
    <row r="1880" spans="1:20" x14ac:dyDescent="0.25">
      <c r="A1880" s="5">
        <f>1873</f>
      </c>
      <c r="B1880" s="5" t="s">
        <v>1899</v>
      </c>
      <c r="C1880" s="5" t="s">
        <v>29</v>
      </c>
      <c r="D1880" s="5" t="s">
        <v>26</v>
      </c>
      <c r="E1880" s="5">
        <v>22</v>
      </c>
      <c r="F1880" s="5">
        <v>0</v>
      </c>
      <c r="G1880" s="5">
        <v>1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10</v>
      </c>
      <c r="Q1880" s="5">
        <v>20</v>
      </c>
      <c r="R1880" s="5">
        <v>25</v>
      </c>
      <c r="S1880" s="5" t="s">
        <v>26</v>
      </c>
      <c r="T1880" s="5"/>
    </row>
    <row r="1881" spans="1:20" x14ac:dyDescent="0.25">
      <c r="A1881" s="5">
        <f>1874</f>
      </c>
      <c r="B1881" s="5" t="s">
        <v>1900</v>
      </c>
      <c r="C1881" s="5" t="s">
        <v>29</v>
      </c>
      <c r="D1881" s="5" t="s">
        <v>26</v>
      </c>
      <c r="E1881" s="5">
        <v>22</v>
      </c>
      <c r="F1881" s="5">
        <v>0</v>
      </c>
      <c r="G1881" s="5">
        <v>1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10</v>
      </c>
      <c r="Q1881" s="5">
        <v>20</v>
      </c>
      <c r="R1881" s="5">
        <v>25</v>
      </c>
      <c r="S1881" s="5" t="s">
        <v>26</v>
      </c>
      <c r="T1881" s="5"/>
    </row>
    <row r="1882" spans="1:20" x14ac:dyDescent="0.25">
      <c r="A1882" s="5">
        <f>1875</f>
      </c>
      <c r="B1882" s="5" t="s">
        <v>1901</v>
      </c>
      <c r="C1882" s="5" t="s">
        <v>29</v>
      </c>
      <c r="D1882" s="5" t="s">
        <v>26</v>
      </c>
      <c r="E1882" s="5">
        <v>22</v>
      </c>
      <c r="F1882" s="5">
        <v>0</v>
      </c>
      <c r="G1882" s="5">
        <v>1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10</v>
      </c>
      <c r="Q1882" s="5">
        <v>20</v>
      </c>
      <c r="R1882" s="5">
        <v>25</v>
      </c>
      <c r="S1882" s="5" t="s">
        <v>26</v>
      </c>
      <c r="T1882" s="5"/>
    </row>
    <row r="1883" spans="1:20" x14ac:dyDescent="0.25">
      <c r="A1883" s="5">
        <f>1876</f>
      </c>
      <c r="B1883" s="5" t="s">
        <v>1902</v>
      </c>
      <c r="C1883" s="5" t="s">
        <v>29</v>
      </c>
      <c r="D1883" s="5" t="s">
        <v>26</v>
      </c>
      <c r="E1883" s="5">
        <v>22</v>
      </c>
      <c r="F1883" s="5">
        <v>0</v>
      </c>
      <c r="G1883" s="5">
        <v>1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10</v>
      </c>
      <c r="Q1883" s="5">
        <v>20</v>
      </c>
      <c r="R1883" s="5">
        <v>25</v>
      </c>
      <c r="S1883" s="5" t="s">
        <v>26</v>
      </c>
      <c r="T1883" s="5"/>
    </row>
    <row r="1884" spans="1:20" x14ac:dyDescent="0.25">
      <c r="A1884" s="5">
        <f>1877</f>
      </c>
      <c r="B1884" s="5" t="s">
        <v>1903</v>
      </c>
      <c r="C1884" s="5" t="s">
        <v>29</v>
      </c>
      <c r="D1884" s="5" t="s">
        <v>26</v>
      </c>
      <c r="E1884" s="5">
        <v>22</v>
      </c>
      <c r="F1884" s="5">
        <v>0</v>
      </c>
      <c r="G1884" s="5">
        <v>1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10</v>
      </c>
      <c r="Q1884" s="5">
        <v>20</v>
      </c>
      <c r="R1884" s="5">
        <v>25</v>
      </c>
      <c r="S1884" s="5" t="s">
        <v>26</v>
      </c>
      <c r="T1884" s="5"/>
    </row>
    <row r="1885" spans="1:20" x14ac:dyDescent="0.25">
      <c r="A1885" s="5">
        <f>1878</f>
      </c>
      <c r="B1885" s="5" t="s">
        <v>1904</v>
      </c>
      <c r="C1885" s="5" t="s">
        <v>29</v>
      </c>
      <c r="D1885" s="5" t="s">
        <v>26</v>
      </c>
      <c r="E1885" s="5">
        <v>22</v>
      </c>
      <c r="F1885" s="5">
        <v>0</v>
      </c>
      <c r="G1885" s="5">
        <v>1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10</v>
      </c>
      <c r="Q1885" s="5">
        <v>20</v>
      </c>
      <c r="R1885" s="5">
        <v>25</v>
      </c>
      <c r="S1885" s="5" t="s">
        <v>26</v>
      </c>
      <c r="T1885" s="5"/>
    </row>
    <row r="1886" spans="1:20" x14ac:dyDescent="0.25">
      <c r="A1886" s="5">
        <f>1879</f>
      </c>
      <c r="B1886" s="5" t="s">
        <v>1905</v>
      </c>
      <c r="C1886" s="5" t="s">
        <v>29</v>
      </c>
      <c r="D1886" s="5" t="s">
        <v>26</v>
      </c>
      <c r="E1886" s="5">
        <v>22</v>
      </c>
      <c r="F1886" s="5">
        <v>0</v>
      </c>
      <c r="G1886" s="5">
        <v>1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10</v>
      </c>
      <c r="Q1886" s="5">
        <v>20</v>
      </c>
      <c r="R1886" s="5">
        <v>25</v>
      </c>
      <c r="S1886" s="5" t="s">
        <v>26</v>
      </c>
      <c r="T1886" s="5"/>
    </row>
    <row r="1887" spans="1:20" x14ac:dyDescent="0.25">
      <c r="A1887" s="5">
        <f>1880</f>
      </c>
      <c r="B1887" s="5" t="s">
        <v>1906</v>
      </c>
      <c r="C1887" s="5" t="s">
        <v>29</v>
      </c>
      <c r="D1887" s="5" t="s">
        <v>26</v>
      </c>
      <c r="E1887" s="5">
        <v>22</v>
      </c>
      <c r="F1887" s="5">
        <v>0</v>
      </c>
      <c r="G1887" s="5">
        <v>1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10</v>
      </c>
      <c r="Q1887" s="5">
        <v>20</v>
      </c>
      <c r="R1887" s="5">
        <v>25</v>
      </c>
      <c r="S1887" s="5" t="s">
        <v>26</v>
      </c>
      <c r="T1887" s="5"/>
    </row>
    <row r="1888" spans="1:20" x14ac:dyDescent="0.25">
      <c r="A1888" s="5">
        <f>1881</f>
      </c>
      <c r="B1888" s="5" t="s">
        <v>1907</v>
      </c>
      <c r="C1888" s="5" t="s">
        <v>29</v>
      </c>
      <c r="D1888" s="5" t="s">
        <v>26</v>
      </c>
      <c r="E1888" s="5">
        <v>22</v>
      </c>
      <c r="F1888" s="5">
        <v>0</v>
      </c>
      <c r="G1888" s="5">
        <v>1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10</v>
      </c>
      <c r="Q1888" s="5">
        <v>20</v>
      </c>
      <c r="R1888" s="5">
        <v>25</v>
      </c>
      <c r="S1888" s="5" t="s">
        <v>26</v>
      </c>
      <c r="T1888" s="5"/>
    </row>
    <row r="1889" spans="1:20" x14ac:dyDescent="0.25">
      <c r="A1889" s="5">
        <f>1882</f>
      </c>
      <c r="B1889" s="5" t="s">
        <v>1908</v>
      </c>
      <c r="C1889" s="5" t="s">
        <v>29</v>
      </c>
      <c r="D1889" s="5" t="s">
        <v>26</v>
      </c>
      <c r="E1889" s="5">
        <v>22</v>
      </c>
      <c r="F1889" s="5">
        <v>0</v>
      </c>
      <c r="G1889" s="5">
        <v>1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10</v>
      </c>
      <c r="Q1889" s="5">
        <v>20</v>
      </c>
      <c r="R1889" s="5">
        <v>25</v>
      </c>
      <c r="S1889" s="5" t="s">
        <v>26</v>
      </c>
      <c r="T1889" s="5"/>
    </row>
    <row r="1890" spans="1:20" x14ac:dyDescent="0.25">
      <c r="A1890" s="5">
        <f>1883</f>
      </c>
      <c r="B1890" s="5" t="s">
        <v>1909</v>
      </c>
      <c r="C1890" s="5" t="s">
        <v>29</v>
      </c>
      <c r="D1890" s="5" t="s">
        <v>26</v>
      </c>
      <c r="E1890" s="5">
        <v>22</v>
      </c>
      <c r="F1890" s="5">
        <v>0</v>
      </c>
      <c r="G1890" s="5">
        <v>1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10</v>
      </c>
      <c r="Q1890" s="5">
        <v>20</v>
      </c>
      <c r="R1890" s="5">
        <v>25</v>
      </c>
      <c r="S1890" s="5" t="s">
        <v>26</v>
      </c>
      <c r="T1890" s="5"/>
    </row>
    <row r="1891" spans="1:20" x14ac:dyDescent="0.25">
      <c r="A1891" s="5">
        <f>1884</f>
      </c>
      <c r="B1891" s="5" t="s">
        <v>1910</v>
      </c>
      <c r="C1891" s="5" t="s">
        <v>26</v>
      </c>
      <c r="D1891" s="5" t="s">
        <v>26</v>
      </c>
      <c r="E1891" s="5">
        <v>0</v>
      </c>
      <c r="F1891" s="5">
        <v>0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10</v>
      </c>
      <c r="Q1891" s="5">
        <v>0</v>
      </c>
      <c r="R1891" s="5">
        <v>0</v>
      </c>
      <c r="S1891" s="5" t="s">
        <v>26</v>
      </c>
      <c r="T1891" s="5"/>
    </row>
    <row r="1892" spans="1:20" x14ac:dyDescent="0.25">
      <c r="A1892" s="5">
        <f>1885</f>
      </c>
      <c r="B1892" s="5" t="s">
        <v>1911</v>
      </c>
      <c r="C1892" s="5" t="s">
        <v>26</v>
      </c>
      <c r="D1892" s="5" t="s">
        <v>26</v>
      </c>
      <c r="E1892" s="5">
        <v>0</v>
      </c>
      <c r="F1892" s="5">
        <v>0</v>
      </c>
      <c r="G1892" s="5">
        <v>0</v>
      </c>
      <c r="H1892" s="5">
        <v>0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10</v>
      </c>
      <c r="Q1892" s="5">
        <v>0</v>
      </c>
      <c r="R1892" s="5">
        <v>0</v>
      </c>
      <c r="S1892" s="5" t="s">
        <v>26</v>
      </c>
      <c r="T1892" s="5"/>
    </row>
    <row r="1893" spans="1:20" x14ac:dyDescent="0.25">
      <c r="A1893" s="5">
        <f>1886</f>
      </c>
      <c r="B1893" s="5" t="s">
        <v>1912</v>
      </c>
      <c r="C1893" s="5" t="s">
        <v>26</v>
      </c>
      <c r="D1893" s="5" t="s">
        <v>26</v>
      </c>
      <c r="E1893" s="5">
        <v>0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10</v>
      </c>
      <c r="Q1893" s="5">
        <v>0</v>
      </c>
      <c r="R1893" s="5">
        <v>0</v>
      </c>
      <c r="S1893" s="5" t="s">
        <v>26</v>
      </c>
      <c r="T1893" s="5"/>
    </row>
    <row r="1894" spans="1:20" x14ac:dyDescent="0.25">
      <c r="A1894" s="5">
        <f>1887</f>
      </c>
      <c r="B1894" s="5" t="s">
        <v>1913</v>
      </c>
      <c r="C1894" s="5" t="s">
        <v>26</v>
      </c>
      <c r="D1894" s="5" t="s">
        <v>26</v>
      </c>
      <c r="E1894" s="5">
        <v>0</v>
      </c>
      <c r="F1894" s="5">
        <v>0</v>
      </c>
      <c r="G1894" s="5">
        <v>0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10</v>
      </c>
      <c r="Q1894" s="5">
        <v>0</v>
      </c>
      <c r="R1894" s="5">
        <v>0</v>
      </c>
      <c r="S1894" s="5" t="s">
        <v>26</v>
      </c>
      <c r="T1894" s="5"/>
    </row>
    <row r="1895" spans="1:20" x14ac:dyDescent="0.25">
      <c r="A1895" s="5">
        <f>1888</f>
      </c>
      <c r="B1895" s="5" t="s">
        <v>1914</v>
      </c>
      <c r="C1895" s="5" t="s">
        <v>26</v>
      </c>
      <c r="D1895" s="5" t="s">
        <v>26</v>
      </c>
      <c r="E1895" s="5">
        <v>0</v>
      </c>
      <c r="F1895" s="5">
        <v>0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10</v>
      </c>
      <c r="Q1895" s="5">
        <v>0</v>
      </c>
      <c r="R1895" s="5">
        <v>0</v>
      </c>
      <c r="S1895" s="5" t="s">
        <v>26</v>
      </c>
      <c r="T1895" s="5"/>
    </row>
    <row r="1896" spans="1:20" x14ac:dyDescent="0.25">
      <c r="A1896" s="5">
        <f>1889</f>
      </c>
      <c r="B1896" s="5" t="s">
        <v>1915</v>
      </c>
      <c r="C1896" s="5" t="s">
        <v>26</v>
      </c>
      <c r="D1896" s="5" t="s">
        <v>26</v>
      </c>
      <c r="E1896" s="5">
        <v>0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10</v>
      </c>
      <c r="Q1896" s="5">
        <v>0</v>
      </c>
      <c r="R1896" s="5">
        <v>0</v>
      </c>
      <c r="S1896" s="5" t="s">
        <v>26</v>
      </c>
      <c r="T1896" s="5"/>
    </row>
    <row r="1897" spans="1:20" x14ac:dyDescent="0.25">
      <c r="A1897" s="5">
        <f>1890</f>
      </c>
      <c r="B1897" s="5" t="s">
        <v>1916</v>
      </c>
      <c r="C1897" s="5" t="s">
        <v>26</v>
      </c>
      <c r="D1897" s="5" t="s">
        <v>26</v>
      </c>
      <c r="E1897" s="5">
        <v>0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10</v>
      </c>
      <c r="Q1897" s="5">
        <v>0</v>
      </c>
      <c r="R1897" s="5">
        <v>0</v>
      </c>
      <c r="S1897" s="5" t="s">
        <v>26</v>
      </c>
      <c r="T1897" s="5"/>
    </row>
    <row r="1898" spans="1:20" x14ac:dyDescent="0.25">
      <c r="A1898" s="5">
        <f>1891</f>
      </c>
      <c r="B1898" s="5" t="s">
        <v>1917</v>
      </c>
      <c r="C1898" s="5" t="s">
        <v>26</v>
      </c>
      <c r="D1898" s="5" t="s">
        <v>26</v>
      </c>
      <c r="E1898" s="5">
        <v>0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10</v>
      </c>
      <c r="Q1898" s="5">
        <v>0</v>
      </c>
      <c r="R1898" s="5">
        <v>0</v>
      </c>
      <c r="S1898" s="5" t="s">
        <v>26</v>
      </c>
      <c r="T1898" s="5"/>
    </row>
    <row r="1899" spans="1:20" x14ac:dyDescent="0.25">
      <c r="A1899" s="5">
        <f>1892</f>
      </c>
      <c r="B1899" s="5" t="s">
        <v>1918</v>
      </c>
      <c r="C1899" s="5" t="s">
        <v>26</v>
      </c>
      <c r="D1899" s="5" t="s">
        <v>26</v>
      </c>
      <c r="E1899" s="5">
        <v>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10</v>
      </c>
      <c r="Q1899" s="5">
        <v>0</v>
      </c>
      <c r="R1899" s="5">
        <v>0</v>
      </c>
      <c r="S1899" s="5" t="s">
        <v>26</v>
      </c>
      <c r="T1899" s="5"/>
    </row>
    <row r="1900" spans="1:20" x14ac:dyDescent="0.25">
      <c r="A1900" s="5">
        <f>1893</f>
      </c>
      <c r="B1900" s="5" t="s">
        <v>1919</v>
      </c>
      <c r="C1900" s="5" t="s">
        <v>26</v>
      </c>
      <c r="D1900" s="5" t="s">
        <v>26</v>
      </c>
      <c r="E1900" s="5">
        <v>0</v>
      </c>
      <c r="F1900" s="5">
        <v>0</v>
      </c>
      <c r="G1900" s="5">
        <v>0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5">
        <v>10</v>
      </c>
      <c r="Q1900" s="5">
        <v>0</v>
      </c>
      <c r="R1900" s="5">
        <v>0</v>
      </c>
      <c r="S1900" s="5" t="s">
        <v>26</v>
      </c>
      <c r="T1900" s="5"/>
    </row>
    <row r="1901" spans="1:20" x14ac:dyDescent="0.25">
      <c r="A1901" s="5">
        <f>1894</f>
      </c>
      <c r="B1901" s="5" t="s">
        <v>1920</v>
      </c>
      <c r="C1901" s="5" t="s">
        <v>26</v>
      </c>
      <c r="D1901" s="5" t="s">
        <v>26</v>
      </c>
      <c r="E1901" s="5">
        <v>0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10</v>
      </c>
      <c r="Q1901" s="5">
        <v>0</v>
      </c>
      <c r="R1901" s="5">
        <v>0</v>
      </c>
      <c r="S1901" s="5" t="s">
        <v>26</v>
      </c>
      <c r="T1901" s="5"/>
    </row>
    <row r="1902" spans="1:20" x14ac:dyDescent="0.25">
      <c r="A1902" s="5">
        <f>1895</f>
      </c>
      <c r="B1902" s="5" t="s">
        <v>1921</v>
      </c>
      <c r="C1902" s="5" t="s">
        <v>26</v>
      </c>
      <c r="D1902" s="5" t="s">
        <v>26</v>
      </c>
      <c r="E1902" s="5">
        <v>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10</v>
      </c>
      <c r="Q1902" s="5">
        <v>0</v>
      </c>
      <c r="R1902" s="5">
        <v>0</v>
      </c>
      <c r="S1902" s="5" t="s">
        <v>26</v>
      </c>
      <c r="T1902" s="5"/>
    </row>
    <row r="1903" spans="1:20" x14ac:dyDescent="0.25">
      <c r="A1903" s="5">
        <f>1896</f>
      </c>
      <c r="B1903" s="5" t="s">
        <v>1922</v>
      </c>
      <c r="C1903" s="5" t="s">
        <v>26</v>
      </c>
      <c r="D1903" s="5" t="s">
        <v>26</v>
      </c>
      <c r="E1903" s="5">
        <v>0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10</v>
      </c>
      <c r="Q1903" s="5">
        <v>0</v>
      </c>
      <c r="R1903" s="5">
        <v>0</v>
      </c>
      <c r="S1903" s="5" t="s">
        <v>26</v>
      </c>
      <c r="T1903" s="5"/>
    </row>
    <row r="1904" spans="1:20" x14ac:dyDescent="0.25">
      <c r="A1904" s="5">
        <f>1897</f>
      </c>
      <c r="B1904" s="5" t="s">
        <v>1923</v>
      </c>
      <c r="C1904" s="5" t="s">
        <v>26</v>
      </c>
      <c r="D1904" s="5" t="s">
        <v>26</v>
      </c>
      <c r="E1904" s="5">
        <v>0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10</v>
      </c>
      <c r="Q1904" s="5">
        <v>0</v>
      </c>
      <c r="R1904" s="5">
        <v>0</v>
      </c>
      <c r="S1904" s="5" t="s">
        <v>26</v>
      </c>
      <c r="T1904" s="5"/>
    </row>
    <row r="1905" spans="1:20" x14ac:dyDescent="0.25">
      <c r="A1905" s="5">
        <f>1898</f>
      </c>
      <c r="B1905" s="5" t="s">
        <v>1924</v>
      </c>
      <c r="C1905" s="5" t="s">
        <v>26</v>
      </c>
      <c r="D1905" s="5" t="s">
        <v>26</v>
      </c>
      <c r="E1905" s="5">
        <v>0</v>
      </c>
      <c r="F1905" s="5">
        <v>0</v>
      </c>
      <c r="G1905" s="5">
        <v>0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5">
        <v>10</v>
      </c>
      <c r="Q1905" s="5">
        <v>0</v>
      </c>
      <c r="R1905" s="5">
        <v>0</v>
      </c>
      <c r="S1905" s="5" t="s">
        <v>26</v>
      </c>
      <c r="T1905" s="5"/>
    </row>
    <row r="1906" spans="1:20" x14ac:dyDescent="0.25">
      <c r="A1906" s="5">
        <f>1899</f>
      </c>
      <c r="B1906" s="5" t="s">
        <v>1925</v>
      </c>
      <c r="C1906" s="5" t="s">
        <v>26</v>
      </c>
      <c r="D1906" s="5" t="s">
        <v>26</v>
      </c>
      <c r="E1906" s="5">
        <v>0</v>
      </c>
      <c r="F1906" s="5">
        <v>0</v>
      </c>
      <c r="G1906" s="5">
        <v>0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10</v>
      </c>
      <c r="Q1906" s="5">
        <v>0</v>
      </c>
      <c r="R1906" s="5">
        <v>0</v>
      </c>
      <c r="S1906" s="5" t="s">
        <v>26</v>
      </c>
      <c r="T1906" s="5"/>
    </row>
    <row r="1907" spans="1:20" x14ac:dyDescent="0.25">
      <c r="A1907" s="5">
        <f>1900</f>
      </c>
      <c r="B1907" s="5" t="s">
        <v>1926</v>
      </c>
      <c r="C1907" s="5" t="s">
        <v>26</v>
      </c>
      <c r="D1907" s="5" t="s">
        <v>26</v>
      </c>
      <c r="E1907" s="5">
        <v>0</v>
      </c>
      <c r="F1907" s="5">
        <v>0</v>
      </c>
      <c r="G1907" s="5">
        <v>0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>
        <v>10</v>
      </c>
      <c r="Q1907" s="5">
        <v>0</v>
      </c>
      <c r="R1907" s="5">
        <v>0</v>
      </c>
      <c r="S1907" s="5" t="s">
        <v>26</v>
      </c>
      <c r="T1907" s="5"/>
    </row>
    <row r="1908" spans="1:20" x14ac:dyDescent="0.25">
      <c r="A1908" s="5">
        <f>1901</f>
      </c>
      <c r="B1908" s="5" t="s">
        <v>1927</v>
      </c>
      <c r="C1908" s="5" t="s">
        <v>26</v>
      </c>
      <c r="D1908" s="5" t="s">
        <v>26</v>
      </c>
      <c r="E1908" s="5">
        <v>0</v>
      </c>
      <c r="F1908" s="5">
        <v>0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10</v>
      </c>
      <c r="Q1908" s="5">
        <v>0</v>
      </c>
      <c r="R1908" s="5">
        <v>0</v>
      </c>
      <c r="S1908" s="5" t="s">
        <v>26</v>
      </c>
      <c r="T1908" s="5"/>
    </row>
    <row r="1909" spans="1:20" x14ac:dyDescent="0.25">
      <c r="A1909" s="5">
        <f>1902</f>
      </c>
      <c r="B1909" s="5" t="s">
        <v>1928</v>
      </c>
      <c r="C1909" s="5" t="s">
        <v>26</v>
      </c>
      <c r="D1909" s="5" t="s">
        <v>26</v>
      </c>
      <c r="E1909" s="5">
        <v>0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10</v>
      </c>
      <c r="Q1909" s="5">
        <v>0</v>
      </c>
      <c r="R1909" s="5">
        <v>0</v>
      </c>
      <c r="S1909" s="5" t="s">
        <v>26</v>
      </c>
      <c r="T1909" s="5"/>
    </row>
    <row r="1910" spans="1:20" x14ac:dyDescent="0.25">
      <c r="A1910" s="5">
        <f>1903</f>
      </c>
      <c r="B1910" s="5" t="s">
        <v>1929</v>
      </c>
      <c r="C1910" s="5" t="s">
        <v>26</v>
      </c>
      <c r="D1910" s="5" t="s">
        <v>26</v>
      </c>
      <c r="E1910" s="5">
        <v>0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10</v>
      </c>
      <c r="Q1910" s="5">
        <v>0</v>
      </c>
      <c r="R1910" s="5">
        <v>0</v>
      </c>
      <c r="S1910" s="5" t="s">
        <v>26</v>
      </c>
      <c r="T1910" s="5"/>
    </row>
    <row r="1911" spans="1:20" x14ac:dyDescent="0.25">
      <c r="A1911" s="5">
        <f>1904</f>
      </c>
      <c r="B1911" s="5" t="s">
        <v>1930</v>
      </c>
      <c r="C1911" s="5" t="s">
        <v>26</v>
      </c>
      <c r="D1911" s="5" t="s">
        <v>26</v>
      </c>
      <c r="E1911" s="5">
        <v>0</v>
      </c>
      <c r="F1911" s="5">
        <v>0</v>
      </c>
      <c r="G1911" s="5">
        <v>0</v>
      </c>
      <c r="H1911" s="5">
        <v>0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10</v>
      </c>
      <c r="Q1911" s="5">
        <v>0</v>
      </c>
      <c r="R1911" s="5">
        <v>0</v>
      </c>
      <c r="S1911" s="5" t="s">
        <v>26</v>
      </c>
      <c r="T1911" s="5"/>
    </row>
    <row r="1912" spans="1:20" x14ac:dyDescent="0.25">
      <c r="A1912" s="5">
        <f>1905</f>
      </c>
      <c r="B1912" s="5" t="s">
        <v>1931</v>
      </c>
      <c r="C1912" s="5" t="s">
        <v>26</v>
      </c>
      <c r="D1912" s="5" t="s">
        <v>26</v>
      </c>
      <c r="E1912" s="5">
        <v>0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>
        <v>10</v>
      </c>
      <c r="Q1912" s="5">
        <v>0</v>
      </c>
      <c r="R1912" s="5">
        <v>0</v>
      </c>
      <c r="S1912" s="5" t="s">
        <v>26</v>
      </c>
      <c r="T1912" s="5"/>
    </row>
    <row r="1913" spans="1:20" x14ac:dyDescent="0.25">
      <c r="A1913" s="5">
        <f>1906</f>
      </c>
      <c r="B1913" s="5" t="s">
        <v>1932</v>
      </c>
      <c r="C1913" s="5" t="s">
        <v>26</v>
      </c>
      <c r="D1913" s="5" t="s">
        <v>26</v>
      </c>
      <c r="E1913" s="5">
        <v>0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10</v>
      </c>
      <c r="Q1913" s="5">
        <v>0</v>
      </c>
      <c r="R1913" s="5">
        <v>0</v>
      </c>
      <c r="S1913" s="5" t="s">
        <v>26</v>
      </c>
      <c r="T1913" s="5"/>
    </row>
    <row r="1914" spans="1:20" x14ac:dyDescent="0.25">
      <c r="A1914" s="5">
        <f>1907</f>
      </c>
      <c r="B1914" s="5" t="s">
        <v>1933</v>
      </c>
      <c r="C1914" s="5" t="s">
        <v>26</v>
      </c>
      <c r="D1914" s="5" t="s">
        <v>26</v>
      </c>
      <c r="E1914" s="5">
        <v>0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10</v>
      </c>
      <c r="Q1914" s="5">
        <v>0</v>
      </c>
      <c r="R1914" s="5">
        <v>0</v>
      </c>
      <c r="S1914" s="5" t="s">
        <v>26</v>
      </c>
      <c r="T1914" s="5"/>
    </row>
    <row r="1915" spans="1:20" x14ac:dyDescent="0.25">
      <c r="A1915" s="5">
        <f>1908</f>
      </c>
      <c r="B1915" s="5" t="s">
        <v>1934</v>
      </c>
      <c r="C1915" s="5" t="s">
        <v>26</v>
      </c>
      <c r="D1915" s="5" t="s">
        <v>26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10</v>
      </c>
      <c r="Q1915" s="5">
        <v>0</v>
      </c>
      <c r="R1915" s="5">
        <v>0</v>
      </c>
      <c r="S1915" s="5" t="s">
        <v>26</v>
      </c>
      <c r="T1915" s="5"/>
    </row>
    <row r="1916" spans="1:20" x14ac:dyDescent="0.25">
      <c r="A1916" s="5">
        <f>1909</f>
      </c>
      <c r="B1916" s="5" t="s">
        <v>1935</v>
      </c>
      <c r="C1916" s="5" t="s">
        <v>26</v>
      </c>
      <c r="D1916" s="5" t="s">
        <v>26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10</v>
      </c>
      <c r="Q1916" s="5">
        <v>0</v>
      </c>
      <c r="R1916" s="5">
        <v>0</v>
      </c>
      <c r="S1916" s="5" t="s">
        <v>26</v>
      </c>
      <c r="T1916" s="5"/>
    </row>
    <row r="1917" spans="1:20" x14ac:dyDescent="0.25">
      <c r="A1917" s="5">
        <f>1910</f>
      </c>
      <c r="B1917" s="5" t="s">
        <v>1936</v>
      </c>
      <c r="C1917" s="5" t="s">
        <v>26</v>
      </c>
      <c r="D1917" s="5" t="s">
        <v>26</v>
      </c>
      <c r="E1917" s="5">
        <v>0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10</v>
      </c>
      <c r="Q1917" s="5">
        <v>0</v>
      </c>
      <c r="R1917" s="5">
        <v>0</v>
      </c>
      <c r="S1917" s="5" t="s">
        <v>26</v>
      </c>
      <c r="T1917" s="5"/>
    </row>
    <row r="1918" spans="1:20" x14ac:dyDescent="0.25">
      <c r="A1918" s="5">
        <f>1911</f>
      </c>
      <c r="B1918" s="5" t="s">
        <v>1937</v>
      </c>
      <c r="C1918" s="5" t="s">
        <v>26</v>
      </c>
      <c r="D1918" s="5" t="s">
        <v>26</v>
      </c>
      <c r="E1918" s="5">
        <v>0</v>
      </c>
      <c r="F1918" s="5">
        <v>0</v>
      </c>
      <c r="G1918" s="5">
        <v>0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10</v>
      </c>
      <c r="Q1918" s="5">
        <v>0</v>
      </c>
      <c r="R1918" s="5">
        <v>0</v>
      </c>
      <c r="S1918" s="5" t="s">
        <v>26</v>
      </c>
      <c r="T1918" s="5"/>
    </row>
    <row r="1919" spans="1:20" x14ac:dyDescent="0.25">
      <c r="A1919" s="5">
        <f>1912</f>
      </c>
      <c r="B1919" s="5" t="s">
        <v>1938</v>
      </c>
      <c r="C1919" s="5" t="s">
        <v>26</v>
      </c>
      <c r="D1919" s="5" t="s">
        <v>26</v>
      </c>
      <c r="E1919" s="5">
        <v>0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10</v>
      </c>
      <c r="Q1919" s="5">
        <v>0</v>
      </c>
      <c r="R1919" s="5">
        <v>0</v>
      </c>
      <c r="S1919" s="5" t="s">
        <v>26</v>
      </c>
      <c r="T1919" s="5"/>
    </row>
    <row r="1920" spans="1:20" x14ac:dyDescent="0.25">
      <c r="A1920" s="5">
        <f>1913</f>
      </c>
      <c r="B1920" s="5" t="s">
        <v>1939</v>
      </c>
      <c r="C1920" s="5" t="s">
        <v>26</v>
      </c>
      <c r="D1920" s="5" t="s">
        <v>26</v>
      </c>
      <c r="E1920" s="5">
        <v>0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10</v>
      </c>
      <c r="Q1920" s="5">
        <v>0</v>
      </c>
      <c r="R1920" s="5">
        <v>0</v>
      </c>
      <c r="S1920" s="5" t="s">
        <v>26</v>
      </c>
      <c r="T1920" s="5"/>
    </row>
    <row r="1921" spans="1:20" x14ac:dyDescent="0.25">
      <c r="A1921" s="5">
        <f>1914</f>
      </c>
      <c r="B1921" s="5" t="s">
        <v>1940</v>
      </c>
      <c r="C1921" s="5" t="s">
        <v>26</v>
      </c>
      <c r="D1921" s="5" t="s">
        <v>26</v>
      </c>
      <c r="E1921" s="5">
        <v>0</v>
      </c>
      <c r="F1921" s="5">
        <v>0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10</v>
      </c>
      <c r="Q1921" s="5">
        <v>0</v>
      </c>
      <c r="R1921" s="5">
        <v>0</v>
      </c>
      <c r="S1921" s="5" t="s">
        <v>26</v>
      </c>
      <c r="T1921" s="5"/>
    </row>
    <row r="1922" spans="1:20" x14ac:dyDescent="0.25">
      <c r="A1922" s="5">
        <f>1915</f>
      </c>
      <c r="B1922" s="5" t="s">
        <v>1941</v>
      </c>
      <c r="C1922" s="5" t="s">
        <v>26</v>
      </c>
      <c r="D1922" s="5" t="s">
        <v>26</v>
      </c>
      <c r="E1922" s="5">
        <v>0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10</v>
      </c>
      <c r="Q1922" s="5">
        <v>0</v>
      </c>
      <c r="R1922" s="5">
        <v>0</v>
      </c>
      <c r="S1922" s="5" t="s">
        <v>26</v>
      </c>
      <c r="T1922" s="5"/>
    </row>
    <row r="1923" spans="1:20" x14ac:dyDescent="0.25">
      <c r="A1923" s="5">
        <f>1916</f>
      </c>
      <c r="B1923" s="5" t="s">
        <v>1942</v>
      </c>
      <c r="C1923" s="5" t="s">
        <v>26</v>
      </c>
      <c r="D1923" s="5" t="s">
        <v>26</v>
      </c>
      <c r="E1923" s="5">
        <v>0</v>
      </c>
      <c r="F1923" s="5">
        <v>0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10</v>
      </c>
      <c r="Q1923" s="5">
        <v>0</v>
      </c>
      <c r="R1923" s="5">
        <v>0</v>
      </c>
      <c r="S1923" s="5" t="s">
        <v>26</v>
      </c>
      <c r="T1923" s="5"/>
    </row>
    <row r="1924" spans="1:20" x14ac:dyDescent="0.25">
      <c r="A1924" s="5">
        <f>1917</f>
      </c>
      <c r="B1924" s="5" t="s">
        <v>1943</v>
      </c>
      <c r="C1924" s="5" t="s">
        <v>26</v>
      </c>
      <c r="D1924" s="5" t="s">
        <v>26</v>
      </c>
      <c r="E1924" s="5">
        <v>0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5">
        <v>10</v>
      </c>
      <c r="Q1924" s="5">
        <v>0</v>
      </c>
      <c r="R1924" s="5">
        <v>0</v>
      </c>
      <c r="S1924" s="5" t="s">
        <v>26</v>
      </c>
      <c r="T1924" s="5"/>
    </row>
    <row r="1925" spans="1:20" x14ac:dyDescent="0.25">
      <c r="A1925" s="5">
        <f>1918</f>
      </c>
      <c r="B1925" s="5" t="s">
        <v>1944</v>
      </c>
      <c r="C1925" s="5" t="s">
        <v>26</v>
      </c>
      <c r="D1925" s="5" t="s">
        <v>26</v>
      </c>
      <c r="E1925" s="5">
        <v>0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10</v>
      </c>
      <c r="Q1925" s="5">
        <v>0</v>
      </c>
      <c r="R1925" s="5">
        <v>0</v>
      </c>
      <c r="S1925" s="5" t="s">
        <v>26</v>
      </c>
      <c r="T1925" s="5"/>
    </row>
    <row r="1926" spans="1:20" x14ac:dyDescent="0.25">
      <c r="A1926" s="5">
        <f>1919</f>
      </c>
      <c r="B1926" s="5" t="s">
        <v>1945</v>
      </c>
      <c r="C1926" s="5" t="s">
        <v>26</v>
      </c>
      <c r="D1926" s="5" t="s">
        <v>26</v>
      </c>
      <c r="E1926" s="5">
        <v>0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10</v>
      </c>
      <c r="Q1926" s="5">
        <v>0</v>
      </c>
      <c r="R1926" s="5">
        <v>0</v>
      </c>
      <c r="S1926" s="5" t="s">
        <v>26</v>
      </c>
      <c r="T1926" s="5"/>
    </row>
    <row r="1927" spans="1:20" x14ac:dyDescent="0.25">
      <c r="A1927" s="5">
        <f>1920</f>
      </c>
      <c r="B1927" s="5" t="s">
        <v>1946</v>
      </c>
      <c r="C1927" s="5" t="s">
        <v>26</v>
      </c>
      <c r="D1927" s="5" t="s">
        <v>26</v>
      </c>
      <c r="E1927" s="5">
        <v>0</v>
      </c>
      <c r="F1927" s="5">
        <v>0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>
        <v>10</v>
      </c>
      <c r="Q1927" s="5">
        <v>0</v>
      </c>
      <c r="R1927" s="5">
        <v>0</v>
      </c>
      <c r="S1927" s="5" t="s">
        <v>26</v>
      </c>
      <c r="T1927" s="5"/>
    </row>
    <row r="1928" spans="1:20" x14ac:dyDescent="0.25">
      <c r="A1928" s="5">
        <f>1921</f>
      </c>
      <c r="B1928" s="5" t="s">
        <v>1947</v>
      </c>
      <c r="C1928" s="5" t="s">
        <v>26</v>
      </c>
      <c r="D1928" s="5" t="s">
        <v>26</v>
      </c>
      <c r="E1928" s="5">
        <v>0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10</v>
      </c>
      <c r="Q1928" s="5">
        <v>0</v>
      </c>
      <c r="R1928" s="5">
        <v>0</v>
      </c>
      <c r="S1928" s="5" t="s">
        <v>26</v>
      </c>
      <c r="T1928" s="5"/>
    </row>
    <row r="1929" spans="1:20" x14ac:dyDescent="0.25">
      <c r="A1929" s="5">
        <f>1922</f>
      </c>
      <c r="B1929" s="5" t="s">
        <v>1948</v>
      </c>
      <c r="C1929" s="5" t="s">
        <v>26</v>
      </c>
      <c r="D1929" s="5" t="s">
        <v>26</v>
      </c>
      <c r="E1929" s="5">
        <v>0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5">
        <v>10</v>
      </c>
      <c r="Q1929" s="5">
        <v>0</v>
      </c>
      <c r="R1929" s="5">
        <v>0</v>
      </c>
      <c r="S1929" s="5" t="s">
        <v>26</v>
      </c>
      <c r="T1929" s="5"/>
    </row>
    <row r="1930" spans="1:20" x14ac:dyDescent="0.25">
      <c r="A1930" s="5">
        <f>1923</f>
      </c>
      <c r="B1930" s="5" t="s">
        <v>1949</v>
      </c>
      <c r="C1930" s="5" t="s">
        <v>26</v>
      </c>
      <c r="D1930" s="5" t="s">
        <v>26</v>
      </c>
      <c r="E1930" s="5">
        <v>0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10</v>
      </c>
      <c r="Q1930" s="5">
        <v>0</v>
      </c>
      <c r="R1930" s="5">
        <v>0</v>
      </c>
      <c r="S1930" s="5" t="s">
        <v>26</v>
      </c>
      <c r="T1930" s="5"/>
    </row>
    <row r="1931" spans="1:20" x14ac:dyDescent="0.25">
      <c r="A1931" s="5">
        <f>1924</f>
      </c>
      <c r="B1931" s="5" t="s">
        <v>1950</v>
      </c>
      <c r="C1931" s="5" t="s">
        <v>26</v>
      </c>
      <c r="D1931" s="5" t="s">
        <v>26</v>
      </c>
      <c r="E1931" s="5">
        <v>0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10</v>
      </c>
      <c r="Q1931" s="5">
        <v>0</v>
      </c>
      <c r="R1931" s="5">
        <v>0</v>
      </c>
      <c r="S1931" s="5" t="s">
        <v>26</v>
      </c>
      <c r="T1931" s="5"/>
    </row>
    <row r="1932" spans="1:20" x14ac:dyDescent="0.25">
      <c r="A1932" s="5">
        <f>1925</f>
      </c>
      <c r="B1932" s="5" t="s">
        <v>1951</v>
      </c>
      <c r="C1932" s="5" t="s">
        <v>26</v>
      </c>
      <c r="D1932" s="5" t="s">
        <v>26</v>
      </c>
      <c r="E1932" s="5">
        <v>0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10</v>
      </c>
      <c r="Q1932" s="5">
        <v>0</v>
      </c>
      <c r="R1932" s="5">
        <v>0</v>
      </c>
      <c r="S1932" s="5" t="s">
        <v>26</v>
      </c>
      <c r="T1932" s="5"/>
    </row>
    <row r="1933" spans="1:20" x14ac:dyDescent="0.25">
      <c r="A1933" s="5">
        <f>1926</f>
      </c>
      <c r="B1933" s="5" t="s">
        <v>1952</v>
      </c>
      <c r="C1933" s="5" t="s">
        <v>26</v>
      </c>
      <c r="D1933" s="5" t="s">
        <v>26</v>
      </c>
      <c r="E1933" s="5">
        <v>0</v>
      </c>
      <c r="F1933" s="5">
        <v>0</v>
      </c>
      <c r="G1933" s="5">
        <v>0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10</v>
      </c>
      <c r="Q1933" s="5">
        <v>0</v>
      </c>
      <c r="R1933" s="5">
        <v>0</v>
      </c>
      <c r="S1933" s="5" t="s">
        <v>26</v>
      </c>
      <c r="T1933" s="5"/>
    </row>
    <row r="1934" spans="1:20" x14ac:dyDescent="0.25">
      <c r="A1934" s="5">
        <f>1927</f>
      </c>
      <c r="B1934" s="5" t="s">
        <v>1953</v>
      </c>
      <c r="C1934" s="5" t="s">
        <v>26</v>
      </c>
      <c r="D1934" s="5" t="s">
        <v>26</v>
      </c>
      <c r="E1934" s="5">
        <v>0</v>
      </c>
      <c r="F1934" s="5">
        <v>0</v>
      </c>
      <c r="G1934" s="5">
        <v>0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10</v>
      </c>
      <c r="Q1934" s="5">
        <v>0</v>
      </c>
      <c r="R1934" s="5">
        <v>0</v>
      </c>
      <c r="S1934" s="5" t="s">
        <v>26</v>
      </c>
      <c r="T1934" s="5"/>
    </row>
    <row r="1935" spans="1:20" x14ac:dyDescent="0.25">
      <c r="A1935" s="5">
        <f>1928</f>
      </c>
      <c r="B1935" s="5" t="s">
        <v>1954</v>
      </c>
      <c r="C1935" s="5" t="s">
        <v>26</v>
      </c>
      <c r="D1935" s="5" t="s">
        <v>26</v>
      </c>
      <c r="E1935" s="5">
        <v>0</v>
      </c>
      <c r="F1935" s="5">
        <v>0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10</v>
      </c>
      <c r="Q1935" s="5">
        <v>0</v>
      </c>
      <c r="R1935" s="5">
        <v>0</v>
      </c>
      <c r="S1935" s="5" t="s">
        <v>26</v>
      </c>
      <c r="T1935" s="5"/>
    </row>
    <row r="1936" spans="1:20" x14ac:dyDescent="0.25">
      <c r="A1936" s="5">
        <f>1929</f>
      </c>
      <c r="B1936" s="5" t="s">
        <v>1955</v>
      </c>
      <c r="C1936" s="5" t="s">
        <v>26</v>
      </c>
      <c r="D1936" s="5" t="s">
        <v>26</v>
      </c>
      <c r="E1936" s="5">
        <v>0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10</v>
      </c>
      <c r="Q1936" s="5">
        <v>0</v>
      </c>
      <c r="R1936" s="5">
        <v>0</v>
      </c>
      <c r="S1936" s="5" t="s">
        <v>26</v>
      </c>
      <c r="T1936" s="5"/>
    </row>
    <row r="1937" spans="1:20" x14ac:dyDescent="0.25">
      <c r="A1937" s="5">
        <f>1930</f>
      </c>
      <c r="B1937" s="5" t="s">
        <v>1956</v>
      </c>
      <c r="C1937" s="5" t="s">
        <v>26</v>
      </c>
      <c r="D1937" s="5" t="s">
        <v>26</v>
      </c>
      <c r="E1937" s="5">
        <v>0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10</v>
      </c>
      <c r="Q1937" s="5">
        <v>0</v>
      </c>
      <c r="R1937" s="5">
        <v>0</v>
      </c>
      <c r="S1937" s="5" t="s">
        <v>26</v>
      </c>
      <c r="T1937" s="5"/>
    </row>
    <row r="1938" spans="1:20" x14ac:dyDescent="0.25">
      <c r="A1938" s="5">
        <f>1931</f>
      </c>
      <c r="B1938" s="5" t="s">
        <v>1957</v>
      </c>
      <c r="C1938" s="5" t="s">
        <v>26</v>
      </c>
      <c r="D1938" s="5" t="s">
        <v>26</v>
      </c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5">
        <v>10</v>
      </c>
      <c r="Q1938" s="5">
        <v>0</v>
      </c>
      <c r="R1938" s="5">
        <v>0</v>
      </c>
      <c r="S1938" s="5" t="s">
        <v>26</v>
      </c>
      <c r="T1938" s="5"/>
    </row>
    <row r="1939" spans="1:20" x14ac:dyDescent="0.25">
      <c r="A1939" s="5">
        <f>1932</f>
      </c>
      <c r="B1939" s="5" t="s">
        <v>1958</v>
      </c>
      <c r="C1939" s="5" t="s">
        <v>26</v>
      </c>
      <c r="D1939" s="5" t="s">
        <v>26</v>
      </c>
      <c r="E1939" s="5">
        <v>0</v>
      </c>
      <c r="F1939" s="5">
        <v>0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10</v>
      </c>
      <c r="Q1939" s="5">
        <v>0</v>
      </c>
      <c r="R1939" s="5">
        <v>0</v>
      </c>
      <c r="S1939" s="5" t="s">
        <v>26</v>
      </c>
      <c r="T1939" s="5"/>
    </row>
    <row r="1940" spans="1:20" x14ac:dyDescent="0.25">
      <c r="A1940" s="5">
        <f>1933</f>
      </c>
      <c r="B1940" s="5" t="s">
        <v>1959</v>
      </c>
      <c r="C1940" s="5" t="s">
        <v>26</v>
      </c>
      <c r="D1940" s="5" t="s">
        <v>26</v>
      </c>
      <c r="E1940" s="5">
        <v>0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5">
        <v>10</v>
      </c>
      <c r="Q1940" s="5">
        <v>0</v>
      </c>
      <c r="R1940" s="5">
        <v>0</v>
      </c>
      <c r="S1940" s="5" t="s">
        <v>26</v>
      </c>
      <c r="T1940" s="5"/>
    </row>
    <row r="1941" spans="1:20" x14ac:dyDescent="0.25">
      <c r="A1941" s="5">
        <f>1934</f>
      </c>
      <c r="B1941" s="5" t="s">
        <v>1960</v>
      </c>
      <c r="C1941" s="5" t="s">
        <v>26</v>
      </c>
      <c r="D1941" s="5" t="s">
        <v>26</v>
      </c>
      <c r="E1941" s="5">
        <v>0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5">
        <v>10</v>
      </c>
      <c r="Q1941" s="5">
        <v>0</v>
      </c>
      <c r="R1941" s="5">
        <v>0</v>
      </c>
      <c r="S1941" s="5" t="s">
        <v>26</v>
      </c>
      <c r="T1941" s="5"/>
    </row>
    <row r="1942" spans="1:20" x14ac:dyDescent="0.25">
      <c r="A1942" s="5">
        <f>1935</f>
      </c>
      <c r="B1942" s="5" t="s">
        <v>1961</v>
      </c>
      <c r="C1942" s="5" t="s">
        <v>26</v>
      </c>
      <c r="D1942" s="5" t="s">
        <v>26</v>
      </c>
      <c r="E1942" s="5">
        <v>0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10</v>
      </c>
      <c r="Q1942" s="5">
        <v>0</v>
      </c>
      <c r="R1942" s="5">
        <v>0</v>
      </c>
      <c r="S1942" s="5" t="s">
        <v>26</v>
      </c>
      <c r="T1942" s="5"/>
    </row>
    <row r="1943" spans="1:20" x14ac:dyDescent="0.25">
      <c r="A1943" s="5">
        <f>1936</f>
      </c>
      <c r="B1943" s="5" t="s">
        <v>1962</v>
      </c>
      <c r="C1943" s="5" t="s">
        <v>26</v>
      </c>
      <c r="D1943" s="5" t="s">
        <v>26</v>
      </c>
      <c r="E1943" s="5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10</v>
      </c>
      <c r="Q1943" s="5">
        <v>0</v>
      </c>
      <c r="R1943" s="5">
        <v>0</v>
      </c>
      <c r="S1943" s="5" t="s">
        <v>26</v>
      </c>
      <c r="T1943" s="5"/>
    </row>
    <row r="1944" spans="1:20" x14ac:dyDescent="0.25">
      <c r="A1944" s="5">
        <f>1937</f>
      </c>
      <c r="B1944" s="5" t="s">
        <v>1963</v>
      </c>
      <c r="C1944" s="5" t="s">
        <v>26</v>
      </c>
      <c r="D1944" s="5" t="s">
        <v>26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10</v>
      </c>
      <c r="Q1944" s="5">
        <v>0</v>
      </c>
      <c r="R1944" s="5">
        <v>0</v>
      </c>
      <c r="S1944" s="5" t="s">
        <v>26</v>
      </c>
      <c r="T1944" s="5"/>
    </row>
    <row r="1945" spans="1:20" x14ac:dyDescent="0.25">
      <c r="A1945" s="5">
        <f>1938</f>
      </c>
      <c r="B1945" s="5" t="s">
        <v>1964</v>
      </c>
      <c r="C1945" s="5" t="s">
        <v>26</v>
      </c>
      <c r="D1945" s="5" t="s">
        <v>26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10</v>
      </c>
      <c r="Q1945" s="5">
        <v>0</v>
      </c>
      <c r="R1945" s="5">
        <v>0</v>
      </c>
      <c r="S1945" s="5" t="s">
        <v>26</v>
      </c>
      <c r="T1945" s="5"/>
    </row>
    <row r="1946" spans="1:20" x14ac:dyDescent="0.25">
      <c r="A1946" s="5">
        <f>1939</f>
      </c>
      <c r="B1946" s="5" t="s">
        <v>1965</v>
      </c>
      <c r="C1946" s="5" t="s">
        <v>26</v>
      </c>
      <c r="D1946" s="5" t="s">
        <v>26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10</v>
      </c>
      <c r="Q1946" s="5">
        <v>0</v>
      </c>
      <c r="R1946" s="5">
        <v>0</v>
      </c>
      <c r="S1946" s="5" t="s">
        <v>26</v>
      </c>
      <c r="T1946" s="5"/>
    </row>
    <row r="1947" spans="1:20" x14ac:dyDescent="0.25">
      <c r="A1947" s="5">
        <f>1940</f>
      </c>
      <c r="B1947" s="5" t="s">
        <v>1966</v>
      </c>
      <c r="C1947" s="5" t="s">
        <v>26</v>
      </c>
      <c r="D1947" s="5" t="s">
        <v>26</v>
      </c>
      <c r="E1947" s="5">
        <v>0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10</v>
      </c>
      <c r="Q1947" s="5">
        <v>0</v>
      </c>
      <c r="R1947" s="5">
        <v>0</v>
      </c>
      <c r="S1947" s="5" t="s">
        <v>26</v>
      </c>
      <c r="T1947" s="5"/>
    </row>
    <row r="1948" spans="1:20" x14ac:dyDescent="0.25">
      <c r="A1948" s="5">
        <f>1941</f>
      </c>
      <c r="B1948" s="5" t="s">
        <v>1967</v>
      </c>
      <c r="C1948" s="5" t="s">
        <v>26</v>
      </c>
      <c r="D1948" s="5" t="s">
        <v>26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>
        <v>10</v>
      </c>
      <c r="Q1948" s="5">
        <v>0</v>
      </c>
      <c r="R1948" s="5">
        <v>0</v>
      </c>
      <c r="S1948" s="5" t="s">
        <v>26</v>
      </c>
      <c r="T1948" s="5"/>
    </row>
    <row r="1949" spans="1:20" x14ac:dyDescent="0.25">
      <c r="A1949" s="5">
        <f>1942</f>
      </c>
      <c r="B1949" s="5" t="s">
        <v>1968</v>
      </c>
      <c r="C1949" s="5" t="s">
        <v>26</v>
      </c>
      <c r="D1949" s="5" t="s">
        <v>26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10</v>
      </c>
      <c r="Q1949" s="5">
        <v>0</v>
      </c>
      <c r="R1949" s="5">
        <v>0</v>
      </c>
      <c r="S1949" s="5" t="s">
        <v>26</v>
      </c>
      <c r="T1949" s="5"/>
    </row>
    <row r="1950" spans="1:20" x14ac:dyDescent="0.25">
      <c r="A1950" s="5">
        <f>1943</f>
      </c>
      <c r="B1950" s="5" t="s">
        <v>1969</v>
      </c>
      <c r="C1950" s="5" t="s">
        <v>26</v>
      </c>
      <c r="D1950" s="5" t="s">
        <v>26</v>
      </c>
      <c r="E1950" s="5">
        <v>0</v>
      </c>
      <c r="F1950" s="5">
        <v>0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10</v>
      </c>
      <c r="Q1950" s="5">
        <v>0</v>
      </c>
      <c r="R1950" s="5">
        <v>0</v>
      </c>
      <c r="S1950" s="5" t="s">
        <v>26</v>
      </c>
      <c r="T1950" s="5"/>
    </row>
    <row r="1951" spans="1:20" x14ac:dyDescent="0.25">
      <c r="A1951" s="5">
        <f>1944</f>
      </c>
      <c r="B1951" s="5" t="s">
        <v>1970</v>
      </c>
      <c r="C1951" s="5" t="s">
        <v>26</v>
      </c>
      <c r="D1951" s="5" t="s">
        <v>26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5">
        <v>10</v>
      </c>
      <c r="Q1951" s="5">
        <v>0</v>
      </c>
      <c r="R1951" s="5">
        <v>0</v>
      </c>
      <c r="S1951" s="5" t="s">
        <v>26</v>
      </c>
      <c r="T1951" s="5"/>
    </row>
    <row r="1952" spans="1:20" x14ac:dyDescent="0.25">
      <c r="A1952" s="5">
        <f>1945</f>
      </c>
      <c r="B1952" s="5" t="s">
        <v>1971</v>
      </c>
      <c r="C1952" s="5" t="s">
        <v>26</v>
      </c>
      <c r="D1952" s="5" t="s">
        <v>26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10</v>
      </c>
      <c r="Q1952" s="5">
        <v>0</v>
      </c>
      <c r="R1952" s="5">
        <v>0</v>
      </c>
      <c r="S1952" s="5" t="s">
        <v>26</v>
      </c>
      <c r="T1952" s="5"/>
    </row>
    <row r="1953" spans="1:20" x14ac:dyDescent="0.25">
      <c r="A1953" s="5">
        <f>1946</f>
      </c>
      <c r="B1953" s="5" t="s">
        <v>1972</v>
      </c>
      <c r="C1953" s="5" t="s">
        <v>26</v>
      </c>
      <c r="D1953" s="5" t="s">
        <v>26</v>
      </c>
      <c r="E1953" s="5">
        <v>0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10</v>
      </c>
      <c r="Q1953" s="5">
        <v>0</v>
      </c>
      <c r="R1953" s="5">
        <v>0</v>
      </c>
      <c r="S1953" s="5" t="s">
        <v>26</v>
      </c>
      <c r="T1953" s="5"/>
    </row>
    <row r="1954" spans="1:20" x14ac:dyDescent="0.25">
      <c r="A1954" s="5">
        <f>1947</f>
      </c>
      <c r="B1954" s="5" t="s">
        <v>1973</v>
      </c>
      <c r="C1954" s="5" t="s">
        <v>26</v>
      </c>
      <c r="D1954" s="5" t="s">
        <v>26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10</v>
      </c>
      <c r="Q1954" s="5">
        <v>0</v>
      </c>
      <c r="R1954" s="5">
        <v>0</v>
      </c>
      <c r="S1954" s="5" t="s">
        <v>26</v>
      </c>
      <c r="T1954" s="5"/>
    </row>
    <row r="1955" spans="1:20" x14ac:dyDescent="0.25">
      <c r="A1955" s="5">
        <f>1948</f>
      </c>
      <c r="B1955" s="5" t="s">
        <v>1974</v>
      </c>
      <c r="C1955" s="5" t="s">
        <v>26</v>
      </c>
      <c r="D1955" s="5" t="s">
        <v>26</v>
      </c>
      <c r="E1955" s="5">
        <v>0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10</v>
      </c>
      <c r="Q1955" s="5">
        <v>0</v>
      </c>
      <c r="R1955" s="5">
        <v>0</v>
      </c>
      <c r="S1955" s="5" t="s">
        <v>26</v>
      </c>
      <c r="T1955" s="5"/>
    </row>
    <row r="1956" spans="1:20" x14ac:dyDescent="0.25">
      <c r="A1956" s="5">
        <f>1949</f>
      </c>
      <c r="B1956" s="5" t="s">
        <v>1975</v>
      </c>
      <c r="C1956" s="5" t="s">
        <v>26</v>
      </c>
      <c r="D1956" s="5" t="s">
        <v>26</v>
      </c>
      <c r="E1956" s="5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10</v>
      </c>
      <c r="Q1956" s="5">
        <v>0</v>
      </c>
      <c r="R1956" s="5">
        <v>0</v>
      </c>
      <c r="S1956" s="5" t="s">
        <v>26</v>
      </c>
      <c r="T1956" s="5"/>
    </row>
    <row r="1957" spans="1:20" x14ac:dyDescent="0.25">
      <c r="A1957" s="5">
        <f>1950</f>
      </c>
      <c r="B1957" s="5" t="s">
        <v>1976</v>
      </c>
      <c r="C1957" s="5" t="s">
        <v>26</v>
      </c>
      <c r="D1957" s="5" t="s">
        <v>29</v>
      </c>
      <c r="E1957" s="5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10</v>
      </c>
      <c r="Q1957" s="5">
        <v>0</v>
      </c>
      <c r="R1957" s="5">
        <v>0</v>
      </c>
      <c r="S1957" s="5" t="s">
        <v>26</v>
      </c>
      <c r="T1957" s="5"/>
    </row>
    <row r="1958" spans="1:20" x14ac:dyDescent="0.25">
      <c r="A1958" s="5">
        <f>1951</f>
      </c>
      <c r="B1958" s="5" t="s">
        <v>1977</v>
      </c>
      <c r="C1958" s="5" t="s">
        <v>26</v>
      </c>
      <c r="D1958" s="5" t="s">
        <v>29</v>
      </c>
      <c r="E1958" s="5">
        <v>0</v>
      </c>
      <c r="F1958" s="5">
        <v>0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5">
        <v>10</v>
      </c>
      <c r="Q1958" s="5">
        <v>0</v>
      </c>
      <c r="R1958" s="5">
        <v>0</v>
      </c>
      <c r="S1958" s="5" t="s">
        <v>26</v>
      </c>
      <c r="T1958" s="5"/>
    </row>
    <row r="1959" spans="1:20" x14ac:dyDescent="0.25">
      <c r="A1959" s="5">
        <f>1952</f>
      </c>
      <c r="B1959" s="5" t="s">
        <v>1978</v>
      </c>
      <c r="C1959" s="5" t="s">
        <v>29</v>
      </c>
      <c r="D1959" s="5" t="s">
        <v>26</v>
      </c>
      <c r="E1959" s="5">
        <v>0</v>
      </c>
      <c r="F1959" s="5">
        <v>0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10</v>
      </c>
      <c r="Q1959" s="5">
        <v>0</v>
      </c>
      <c r="R1959" s="5">
        <v>0</v>
      </c>
      <c r="S1959" s="5" t="s">
        <v>26</v>
      </c>
      <c r="T1959" s="5"/>
    </row>
    <row r="1960" spans="1:20" x14ac:dyDescent="0.25">
      <c r="A1960" s="5">
        <f>1953</f>
      </c>
      <c r="B1960" s="5" t="s">
        <v>1979</v>
      </c>
      <c r="C1960" s="5" t="s">
        <v>29</v>
      </c>
      <c r="D1960" s="5" t="s">
        <v>26</v>
      </c>
      <c r="E1960" s="5">
        <v>0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5">
        <v>10</v>
      </c>
      <c r="Q1960" s="5">
        <v>0</v>
      </c>
      <c r="R1960" s="5">
        <v>0</v>
      </c>
      <c r="S1960" s="5" t="s">
        <v>26</v>
      </c>
      <c r="T1960" s="5"/>
    </row>
    <row r="1961" spans="1:20" x14ac:dyDescent="0.25">
      <c r="A1961" s="5">
        <f>1954</f>
      </c>
      <c r="B1961" s="5" t="s">
        <v>1980</v>
      </c>
      <c r="C1961" s="5" t="s">
        <v>29</v>
      </c>
      <c r="D1961" s="5" t="s">
        <v>26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10</v>
      </c>
      <c r="Q1961" s="5">
        <v>0</v>
      </c>
      <c r="R1961" s="5">
        <v>0</v>
      </c>
      <c r="S1961" s="5" t="s">
        <v>26</v>
      </c>
      <c r="T1961" s="5"/>
    </row>
    <row r="1962" spans="1:20" x14ac:dyDescent="0.25">
      <c r="A1962" s="5">
        <f>1955</f>
      </c>
      <c r="B1962" s="5" t="s">
        <v>1981</v>
      </c>
      <c r="C1962" s="5" t="s">
        <v>29</v>
      </c>
      <c r="D1962" s="5" t="s">
        <v>26</v>
      </c>
      <c r="E1962" s="5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10</v>
      </c>
      <c r="Q1962" s="5">
        <v>0</v>
      </c>
      <c r="R1962" s="5">
        <v>0</v>
      </c>
      <c r="S1962" s="5" t="s">
        <v>26</v>
      </c>
      <c r="T1962" s="5"/>
    </row>
    <row r="1963" spans="1:20" x14ac:dyDescent="0.25">
      <c r="A1963" s="5">
        <f>1956</f>
      </c>
      <c r="B1963" s="5" t="s">
        <v>1982</v>
      </c>
      <c r="C1963" s="5" t="s">
        <v>29</v>
      </c>
      <c r="D1963" s="5" t="s">
        <v>26</v>
      </c>
      <c r="E1963" s="5">
        <v>25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>
        <v>10</v>
      </c>
      <c r="Q1963" s="5">
        <v>0</v>
      </c>
      <c r="R1963" s="5">
        <v>0</v>
      </c>
      <c r="S1963" s="5" t="s">
        <v>29</v>
      </c>
      <c r="T1963" s="5"/>
    </row>
    <row r="1964" spans="1:20" x14ac:dyDescent="0.25">
      <c r="A1964" s="5">
        <f>1957</f>
      </c>
      <c r="B1964" s="5" t="s">
        <v>1983</v>
      </c>
      <c r="C1964" s="5" t="s">
        <v>29</v>
      </c>
      <c r="D1964" s="5" t="s">
        <v>26</v>
      </c>
      <c r="E1964" s="5">
        <v>25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5">
        <v>10</v>
      </c>
      <c r="Q1964" s="5">
        <v>0</v>
      </c>
      <c r="R1964" s="5">
        <v>0</v>
      </c>
      <c r="S1964" s="5" t="s">
        <v>29</v>
      </c>
      <c r="T1964" s="5"/>
    </row>
    <row r="1965" spans="1:20" x14ac:dyDescent="0.25">
      <c r="A1965" s="5">
        <f>1958</f>
      </c>
      <c r="B1965" s="5" t="s">
        <v>1984</v>
      </c>
      <c r="C1965" s="5" t="s">
        <v>29</v>
      </c>
      <c r="D1965" s="5" t="s">
        <v>26</v>
      </c>
      <c r="E1965" s="5">
        <v>25</v>
      </c>
      <c r="F1965" s="5">
        <v>0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5">
        <v>10</v>
      </c>
      <c r="Q1965" s="5">
        <v>0</v>
      </c>
      <c r="R1965" s="5">
        <v>0</v>
      </c>
      <c r="S1965" s="5" t="s">
        <v>29</v>
      </c>
      <c r="T1965" s="5"/>
    </row>
    <row r="1966" spans="1:20" x14ac:dyDescent="0.25">
      <c r="A1966" s="5">
        <f>1959</f>
      </c>
      <c r="B1966" s="5" t="s">
        <v>1985</v>
      </c>
      <c r="C1966" s="5" t="s">
        <v>29</v>
      </c>
      <c r="D1966" s="5" t="s">
        <v>26</v>
      </c>
      <c r="E1966" s="5">
        <v>25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10</v>
      </c>
      <c r="Q1966" s="5">
        <v>0</v>
      </c>
      <c r="R1966" s="5">
        <v>0</v>
      </c>
      <c r="S1966" s="5" t="s">
        <v>29</v>
      </c>
      <c r="T1966" s="5"/>
    </row>
    <row r="1967" spans="1:20" x14ac:dyDescent="0.25">
      <c r="A1967" s="5">
        <f>1960</f>
      </c>
      <c r="B1967" s="5" t="s">
        <v>1986</v>
      </c>
      <c r="C1967" s="5" t="s">
        <v>29</v>
      </c>
      <c r="D1967" s="5" t="s">
        <v>26</v>
      </c>
      <c r="E1967" s="5">
        <v>25</v>
      </c>
      <c r="F1967" s="5">
        <v>0</v>
      </c>
      <c r="G1967" s="5">
        <v>0</v>
      </c>
      <c r="H1967" s="5">
        <v>0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5">
        <v>10</v>
      </c>
      <c r="Q1967" s="5">
        <v>0</v>
      </c>
      <c r="R1967" s="5">
        <v>0</v>
      </c>
      <c r="S1967" s="5" t="s">
        <v>29</v>
      </c>
      <c r="T1967" s="5"/>
    </row>
    <row r="1968" spans="1:20" x14ac:dyDescent="0.25">
      <c r="A1968" s="5">
        <f>1961</f>
      </c>
      <c r="B1968" s="5" t="s">
        <v>1987</v>
      </c>
      <c r="C1968" s="5" t="s">
        <v>29</v>
      </c>
      <c r="D1968" s="5" t="s">
        <v>26</v>
      </c>
      <c r="E1968" s="5">
        <v>25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10</v>
      </c>
      <c r="Q1968" s="5">
        <v>0</v>
      </c>
      <c r="R1968" s="5">
        <v>0</v>
      </c>
      <c r="S1968" s="5" t="s">
        <v>29</v>
      </c>
      <c r="T1968" s="5"/>
    </row>
    <row r="1969" spans="1:20" x14ac:dyDescent="0.25">
      <c r="A1969" s="5">
        <f>1962</f>
      </c>
      <c r="B1969" s="5" t="s">
        <v>1988</v>
      </c>
      <c r="C1969" s="5" t="s">
        <v>29</v>
      </c>
      <c r="D1969" s="5" t="s">
        <v>26</v>
      </c>
      <c r="E1969" s="5">
        <v>25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10</v>
      </c>
      <c r="Q1969" s="5">
        <v>0</v>
      </c>
      <c r="R1969" s="5">
        <v>0</v>
      </c>
      <c r="S1969" s="5" t="s">
        <v>29</v>
      </c>
      <c r="T1969" s="5"/>
    </row>
    <row r="1970" spans="1:20" x14ac:dyDescent="0.25">
      <c r="A1970" s="5">
        <f>1963</f>
      </c>
      <c r="B1970" s="5" t="s">
        <v>1989</v>
      </c>
      <c r="C1970" s="5" t="s">
        <v>29</v>
      </c>
      <c r="D1970" s="5" t="s">
        <v>26</v>
      </c>
      <c r="E1970" s="5">
        <v>25</v>
      </c>
      <c r="F1970" s="5">
        <v>0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10</v>
      </c>
      <c r="Q1970" s="5">
        <v>0</v>
      </c>
      <c r="R1970" s="5">
        <v>0</v>
      </c>
      <c r="S1970" s="5" t="s">
        <v>29</v>
      </c>
      <c r="T1970" s="5"/>
    </row>
    <row r="1971" spans="1:20" x14ac:dyDescent="0.25">
      <c r="A1971" s="5">
        <f>1964</f>
      </c>
      <c r="B1971" s="5" t="s">
        <v>1990</v>
      </c>
      <c r="C1971" s="5" t="s">
        <v>29</v>
      </c>
      <c r="D1971" s="5" t="s">
        <v>26</v>
      </c>
      <c r="E1971" s="5">
        <v>25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10</v>
      </c>
      <c r="Q1971" s="5">
        <v>0</v>
      </c>
      <c r="R1971" s="5">
        <v>0</v>
      </c>
      <c r="S1971" s="5" t="s">
        <v>29</v>
      </c>
      <c r="T1971" s="5"/>
    </row>
    <row r="1972" spans="1:20" x14ac:dyDescent="0.25">
      <c r="A1972" s="5">
        <f>1965</f>
      </c>
      <c r="B1972" s="5" t="s">
        <v>1991</v>
      </c>
      <c r="C1972" s="5" t="s">
        <v>29</v>
      </c>
      <c r="D1972" s="5" t="s">
        <v>26</v>
      </c>
      <c r="E1972" s="5">
        <v>25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10</v>
      </c>
      <c r="Q1972" s="5">
        <v>0</v>
      </c>
      <c r="R1972" s="5">
        <v>0</v>
      </c>
      <c r="S1972" s="5" t="s">
        <v>29</v>
      </c>
      <c r="T1972" s="5"/>
    </row>
    <row r="1973" spans="1:20" x14ac:dyDescent="0.25">
      <c r="A1973" s="5">
        <f>1966</f>
      </c>
      <c r="B1973" s="5" t="s">
        <v>1992</v>
      </c>
      <c r="C1973" s="5" t="s">
        <v>29</v>
      </c>
      <c r="D1973" s="5" t="s">
        <v>26</v>
      </c>
      <c r="E1973" s="5">
        <v>25</v>
      </c>
      <c r="F1973" s="5">
        <v>0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10</v>
      </c>
      <c r="Q1973" s="5">
        <v>0</v>
      </c>
      <c r="R1973" s="5">
        <v>0</v>
      </c>
      <c r="S1973" s="5" t="s">
        <v>29</v>
      </c>
      <c r="T1973" s="5"/>
    </row>
    <row r="1974" spans="1:20" x14ac:dyDescent="0.25">
      <c r="A1974" s="5">
        <f>1967</f>
      </c>
      <c r="B1974" s="5" t="s">
        <v>1993</v>
      </c>
      <c r="C1974" s="5" t="s">
        <v>29</v>
      </c>
      <c r="D1974" s="5" t="s">
        <v>26</v>
      </c>
      <c r="E1974" s="5">
        <v>25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10</v>
      </c>
      <c r="Q1974" s="5">
        <v>0</v>
      </c>
      <c r="R1974" s="5">
        <v>0</v>
      </c>
      <c r="S1974" s="5" t="s">
        <v>29</v>
      </c>
      <c r="T1974" s="5"/>
    </row>
    <row r="1975" spans="1:20" x14ac:dyDescent="0.25">
      <c r="A1975" s="5">
        <f>1968</f>
      </c>
      <c r="B1975" s="5" t="s">
        <v>1994</v>
      </c>
      <c r="C1975" s="5" t="s">
        <v>29</v>
      </c>
      <c r="D1975" s="5" t="s">
        <v>26</v>
      </c>
      <c r="E1975" s="5">
        <v>25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10</v>
      </c>
      <c r="Q1975" s="5">
        <v>0</v>
      </c>
      <c r="R1975" s="5">
        <v>0</v>
      </c>
      <c r="S1975" s="5" t="s">
        <v>29</v>
      </c>
      <c r="T1975" s="5"/>
    </row>
    <row r="1976" spans="1:20" x14ac:dyDescent="0.25">
      <c r="A1976" s="5">
        <f>1969</f>
      </c>
      <c r="B1976" s="5" t="s">
        <v>1995</v>
      </c>
      <c r="C1976" s="5" t="s">
        <v>29</v>
      </c>
      <c r="D1976" s="5" t="s">
        <v>26</v>
      </c>
      <c r="E1976" s="5">
        <v>25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10</v>
      </c>
      <c r="Q1976" s="5">
        <v>0</v>
      </c>
      <c r="R1976" s="5">
        <v>0</v>
      </c>
      <c r="S1976" s="5" t="s">
        <v>29</v>
      </c>
      <c r="T1976" s="5"/>
    </row>
    <row r="1977" spans="1:20" x14ac:dyDescent="0.25">
      <c r="A1977" s="5">
        <f>1970</f>
      </c>
      <c r="B1977" s="5" t="s">
        <v>1996</v>
      </c>
      <c r="C1977" s="5" t="s">
        <v>29</v>
      </c>
      <c r="D1977" s="5" t="s">
        <v>26</v>
      </c>
      <c r="E1977" s="5">
        <v>25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5">
        <v>10</v>
      </c>
      <c r="Q1977" s="5">
        <v>0</v>
      </c>
      <c r="R1977" s="5">
        <v>0</v>
      </c>
      <c r="S1977" s="5" t="s">
        <v>29</v>
      </c>
      <c r="T1977" s="5"/>
    </row>
    <row r="1978" spans="1:20" x14ac:dyDescent="0.25">
      <c r="A1978" s="5">
        <f>1971</f>
      </c>
      <c r="B1978" s="5" t="s">
        <v>1997</v>
      </c>
      <c r="C1978" s="5" t="s">
        <v>29</v>
      </c>
      <c r="D1978" s="5" t="s">
        <v>26</v>
      </c>
      <c r="E1978" s="5">
        <v>25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10</v>
      </c>
      <c r="Q1978" s="5">
        <v>0</v>
      </c>
      <c r="R1978" s="5">
        <v>0</v>
      </c>
      <c r="S1978" s="5" t="s">
        <v>29</v>
      </c>
      <c r="T1978" s="5"/>
    </row>
    <row r="1979" spans="1:20" x14ac:dyDescent="0.25">
      <c r="A1979" s="5">
        <f>1972</f>
      </c>
      <c r="B1979" s="5" t="s">
        <v>1998</v>
      </c>
      <c r="C1979" s="5" t="s">
        <v>29</v>
      </c>
      <c r="D1979" s="5" t="s">
        <v>26</v>
      </c>
      <c r="E1979" s="5">
        <v>25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10</v>
      </c>
      <c r="Q1979" s="5">
        <v>0</v>
      </c>
      <c r="R1979" s="5">
        <v>0</v>
      </c>
      <c r="S1979" s="5" t="s">
        <v>29</v>
      </c>
      <c r="T1979" s="5"/>
    </row>
    <row r="1980" spans="1:20" x14ac:dyDescent="0.25">
      <c r="A1980" s="5">
        <f>1973</f>
      </c>
      <c r="B1980" s="5" t="s">
        <v>1999</v>
      </c>
      <c r="C1980" s="5" t="s">
        <v>29</v>
      </c>
      <c r="D1980" s="5" t="s">
        <v>26</v>
      </c>
      <c r="E1980" s="5">
        <v>25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10</v>
      </c>
      <c r="Q1980" s="5">
        <v>0</v>
      </c>
      <c r="R1980" s="5">
        <v>0</v>
      </c>
      <c r="S1980" s="5" t="s">
        <v>29</v>
      </c>
      <c r="T1980" s="5"/>
    </row>
    <row r="1981" spans="1:20" x14ac:dyDescent="0.25">
      <c r="A1981" s="5">
        <f>1974</f>
      </c>
      <c r="B1981" s="5" t="s">
        <v>2000</v>
      </c>
      <c r="C1981" s="5" t="s">
        <v>29</v>
      </c>
      <c r="D1981" s="5" t="s">
        <v>26</v>
      </c>
      <c r="E1981" s="5">
        <v>25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10</v>
      </c>
      <c r="Q1981" s="5">
        <v>0</v>
      </c>
      <c r="R1981" s="5">
        <v>0</v>
      </c>
      <c r="S1981" s="5" t="s">
        <v>29</v>
      </c>
      <c r="T1981" s="5"/>
    </row>
    <row r="1982" spans="1:20" x14ac:dyDescent="0.25">
      <c r="A1982" s="5">
        <f>1975</f>
      </c>
      <c r="B1982" s="5" t="s">
        <v>2001</v>
      </c>
      <c r="C1982" s="5" t="s">
        <v>29</v>
      </c>
      <c r="D1982" s="5" t="s">
        <v>26</v>
      </c>
      <c r="E1982" s="5">
        <v>25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10</v>
      </c>
      <c r="Q1982" s="5">
        <v>0</v>
      </c>
      <c r="R1982" s="5">
        <v>0</v>
      </c>
      <c r="S1982" s="5" t="s">
        <v>29</v>
      </c>
      <c r="T1982" s="5"/>
    </row>
    <row r="1983" spans="1:20" x14ac:dyDescent="0.25">
      <c r="A1983" s="5">
        <f>1976</f>
      </c>
      <c r="B1983" s="5" t="s">
        <v>2002</v>
      </c>
      <c r="C1983" s="5" t="s">
        <v>29</v>
      </c>
      <c r="D1983" s="5" t="s">
        <v>26</v>
      </c>
      <c r="E1983" s="5">
        <v>25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10</v>
      </c>
      <c r="Q1983" s="5">
        <v>0</v>
      </c>
      <c r="R1983" s="5">
        <v>0</v>
      </c>
      <c r="S1983" s="5" t="s">
        <v>29</v>
      </c>
      <c r="T1983" s="5"/>
    </row>
    <row r="1984" spans="1:20" x14ac:dyDescent="0.25">
      <c r="A1984" s="5">
        <f>1977</f>
      </c>
      <c r="B1984" s="5" t="s">
        <v>2003</v>
      </c>
      <c r="C1984" s="5" t="s">
        <v>29</v>
      </c>
      <c r="D1984" s="5" t="s">
        <v>26</v>
      </c>
      <c r="E1984" s="5">
        <v>25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10</v>
      </c>
      <c r="Q1984" s="5">
        <v>0</v>
      </c>
      <c r="R1984" s="5">
        <v>0</v>
      </c>
      <c r="S1984" s="5" t="s">
        <v>29</v>
      </c>
      <c r="T1984" s="5"/>
    </row>
    <row r="1985" spans="1:20" x14ac:dyDescent="0.25">
      <c r="A1985" s="5">
        <f>1978</f>
      </c>
      <c r="B1985" s="5" t="s">
        <v>2004</v>
      </c>
      <c r="C1985" s="5" t="s">
        <v>29</v>
      </c>
      <c r="D1985" s="5" t="s">
        <v>26</v>
      </c>
      <c r="E1985" s="5">
        <v>25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10</v>
      </c>
      <c r="Q1985" s="5">
        <v>0</v>
      </c>
      <c r="R1985" s="5">
        <v>0</v>
      </c>
      <c r="S1985" s="5" t="s">
        <v>29</v>
      </c>
      <c r="T1985" s="5"/>
    </row>
    <row r="1986" spans="1:20" x14ac:dyDescent="0.25">
      <c r="A1986" s="5">
        <f>1979</f>
      </c>
      <c r="B1986" s="5" t="s">
        <v>2005</v>
      </c>
      <c r="C1986" s="5" t="s">
        <v>29</v>
      </c>
      <c r="D1986" s="5" t="s">
        <v>26</v>
      </c>
      <c r="E1986" s="5">
        <v>25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10</v>
      </c>
      <c r="Q1986" s="5">
        <v>0</v>
      </c>
      <c r="R1986" s="5">
        <v>0</v>
      </c>
      <c r="S1986" s="5" t="s">
        <v>29</v>
      </c>
      <c r="T1986" s="5"/>
    </row>
    <row r="1987" spans="1:20" x14ac:dyDescent="0.25">
      <c r="A1987" s="5">
        <f>1980</f>
      </c>
      <c r="B1987" s="5" t="s">
        <v>2006</v>
      </c>
      <c r="C1987" s="5" t="s">
        <v>29</v>
      </c>
      <c r="D1987" s="5" t="s">
        <v>26</v>
      </c>
      <c r="E1987" s="5">
        <v>25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10</v>
      </c>
      <c r="Q1987" s="5">
        <v>0</v>
      </c>
      <c r="R1987" s="5">
        <v>0</v>
      </c>
      <c r="S1987" s="5" t="s">
        <v>29</v>
      </c>
      <c r="T1987" s="5"/>
    </row>
    <row r="1988" spans="1:20" x14ac:dyDescent="0.25">
      <c r="A1988" s="5">
        <f>1981</f>
      </c>
      <c r="B1988" s="5" t="s">
        <v>2007</v>
      </c>
      <c r="C1988" s="5" t="s">
        <v>29</v>
      </c>
      <c r="D1988" s="5" t="s">
        <v>26</v>
      </c>
      <c r="E1988" s="5">
        <v>25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10</v>
      </c>
      <c r="Q1988" s="5">
        <v>0</v>
      </c>
      <c r="R1988" s="5">
        <v>0</v>
      </c>
      <c r="S1988" s="5" t="s">
        <v>29</v>
      </c>
      <c r="T1988" s="5"/>
    </row>
    <row r="1989" spans="1:20" x14ac:dyDescent="0.25">
      <c r="A1989" s="5">
        <f>1982</f>
      </c>
      <c r="B1989" s="5" t="s">
        <v>2008</v>
      </c>
      <c r="C1989" s="5" t="s">
        <v>29</v>
      </c>
      <c r="D1989" s="5" t="s">
        <v>26</v>
      </c>
      <c r="E1989" s="5">
        <v>25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10</v>
      </c>
      <c r="Q1989" s="5">
        <v>0</v>
      </c>
      <c r="R1989" s="5">
        <v>0</v>
      </c>
      <c r="S1989" s="5" t="s">
        <v>29</v>
      </c>
      <c r="T1989" s="5"/>
    </row>
    <row r="1990" spans="1:20" x14ac:dyDescent="0.25">
      <c r="A1990" s="5">
        <f>1983</f>
      </c>
      <c r="B1990" s="5" t="s">
        <v>2009</v>
      </c>
      <c r="C1990" s="5" t="s">
        <v>29</v>
      </c>
      <c r="D1990" s="5" t="s">
        <v>26</v>
      </c>
      <c r="E1990" s="5">
        <v>25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10</v>
      </c>
      <c r="Q1990" s="5">
        <v>0</v>
      </c>
      <c r="R1990" s="5">
        <v>0</v>
      </c>
      <c r="S1990" s="5" t="s">
        <v>29</v>
      </c>
      <c r="T1990" s="5"/>
    </row>
    <row r="1991" spans="1:20" x14ac:dyDescent="0.25">
      <c r="A1991" s="5">
        <f>1984</f>
      </c>
      <c r="B1991" s="5" t="s">
        <v>2010</v>
      </c>
      <c r="C1991" s="5" t="s">
        <v>29</v>
      </c>
      <c r="D1991" s="5" t="s">
        <v>26</v>
      </c>
      <c r="E1991" s="5">
        <v>25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10</v>
      </c>
      <c r="Q1991" s="5">
        <v>0</v>
      </c>
      <c r="R1991" s="5">
        <v>0</v>
      </c>
      <c r="S1991" s="5" t="s">
        <v>29</v>
      </c>
      <c r="T1991" s="5"/>
    </row>
    <row r="1992" spans="1:20" x14ac:dyDescent="0.25">
      <c r="A1992" s="5">
        <f>1985</f>
      </c>
      <c r="B1992" s="5" t="s">
        <v>2011</v>
      </c>
      <c r="C1992" s="5" t="s">
        <v>29</v>
      </c>
      <c r="D1992" s="5" t="s">
        <v>26</v>
      </c>
      <c r="E1992" s="5">
        <v>25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10</v>
      </c>
      <c r="Q1992" s="5">
        <v>0</v>
      </c>
      <c r="R1992" s="5">
        <v>0</v>
      </c>
      <c r="S1992" s="5" t="s">
        <v>29</v>
      </c>
      <c r="T1992" s="5"/>
    </row>
    <row r="1993" spans="1:20" x14ac:dyDescent="0.25">
      <c r="A1993" s="5">
        <f>1986</f>
      </c>
      <c r="B1993" s="5" t="s">
        <v>2012</v>
      </c>
      <c r="C1993" s="5" t="s">
        <v>29</v>
      </c>
      <c r="D1993" s="5" t="s">
        <v>26</v>
      </c>
      <c r="E1993" s="5">
        <v>25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10</v>
      </c>
      <c r="Q1993" s="5">
        <v>0</v>
      </c>
      <c r="R1993" s="5">
        <v>0</v>
      </c>
      <c r="S1993" s="5" t="s">
        <v>29</v>
      </c>
      <c r="T1993" s="5"/>
    </row>
    <row r="1994" spans="1:20" x14ac:dyDescent="0.25">
      <c r="A1994" s="5">
        <f>1987</f>
      </c>
      <c r="B1994" s="5" t="s">
        <v>2013</v>
      </c>
      <c r="C1994" s="5" t="s">
        <v>29</v>
      </c>
      <c r="D1994" s="5" t="s">
        <v>26</v>
      </c>
      <c r="E1994" s="5">
        <v>25</v>
      </c>
      <c r="F1994" s="5">
        <v>0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10</v>
      </c>
      <c r="Q1994" s="5">
        <v>0</v>
      </c>
      <c r="R1994" s="5">
        <v>0</v>
      </c>
      <c r="S1994" s="5" t="s">
        <v>29</v>
      </c>
      <c r="T1994" s="5"/>
    </row>
    <row r="1995" spans="1:20" x14ac:dyDescent="0.25">
      <c r="A1995" s="5">
        <f>1988</f>
      </c>
      <c r="B1995" s="5" t="s">
        <v>2014</v>
      </c>
      <c r="C1995" s="5" t="s">
        <v>29</v>
      </c>
      <c r="D1995" s="5" t="s">
        <v>26</v>
      </c>
      <c r="E1995" s="5">
        <v>25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10</v>
      </c>
      <c r="Q1995" s="5">
        <v>0</v>
      </c>
      <c r="R1995" s="5">
        <v>0</v>
      </c>
      <c r="S1995" s="5" t="s">
        <v>29</v>
      </c>
      <c r="T1995" s="5"/>
    </row>
    <row r="1996" spans="1:20" x14ac:dyDescent="0.25">
      <c r="A1996" s="5">
        <f>1989</f>
      </c>
      <c r="B1996" s="5" t="s">
        <v>2015</v>
      </c>
      <c r="C1996" s="5" t="s">
        <v>29</v>
      </c>
      <c r="D1996" s="5" t="s">
        <v>26</v>
      </c>
      <c r="E1996" s="5">
        <v>25</v>
      </c>
      <c r="F1996" s="5">
        <v>0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10</v>
      </c>
      <c r="Q1996" s="5">
        <v>0</v>
      </c>
      <c r="R1996" s="5">
        <v>0</v>
      </c>
      <c r="S1996" s="5" t="s">
        <v>29</v>
      </c>
      <c r="T1996" s="5"/>
    </row>
    <row r="1997" spans="1:20" x14ac:dyDescent="0.25">
      <c r="A1997" s="5">
        <f>1990</f>
      </c>
      <c r="B1997" s="5" t="s">
        <v>2016</v>
      </c>
      <c r="C1997" s="5" t="s">
        <v>29</v>
      </c>
      <c r="D1997" s="5" t="s">
        <v>26</v>
      </c>
      <c r="E1997" s="5">
        <v>25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10</v>
      </c>
      <c r="Q1997" s="5">
        <v>0</v>
      </c>
      <c r="R1997" s="5">
        <v>0</v>
      </c>
      <c r="S1997" s="5" t="s">
        <v>29</v>
      </c>
      <c r="T1997" s="5"/>
    </row>
    <row r="1998" spans="1:20" x14ac:dyDescent="0.25">
      <c r="A1998" s="5">
        <f>1991</f>
      </c>
      <c r="B1998" s="5" t="s">
        <v>2017</v>
      </c>
      <c r="C1998" s="5" t="s">
        <v>29</v>
      </c>
      <c r="D1998" s="5" t="s">
        <v>26</v>
      </c>
      <c r="E1998" s="5">
        <v>25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10</v>
      </c>
      <c r="Q1998" s="5">
        <v>0</v>
      </c>
      <c r="R1998" s="5">
        <v>0</v>
      </c>
      <c r="S1998" s="5" t="s">
        <v>29</v>
      </c>
      <c r="T1998" s="5"/>
    </row>
    <row r="1999" spans="1:20" x14ac:dyDescent="0.25">
      <c r="A1999" s="5">
        <f>1992</f>
      </c>
      <c r="B1999" s="5" t="s">
        <v>2018</v>
      </c>
      <c r="C1999" s="5" t="s">
        <v>29</v>
      </c>
      <c r="D1999" s="5" t="s">
        <v>26</v>
      </c>
      <c r="E1999" s="5">
        <v>25</v>
      </c>
      <c r="F1999" s="5">
        <v>0</v>
      </c>
      <c r="G1999" s="5">
        <v>0</v>
      </c>
      <c r="H1999" s="5">
        <v>0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10</v>
      </c>
      <c r="Q1999" s="5">
        <v>0</v>
      </c>
      <c r="R1999" s="5">
        <v>0</v>
      </c>
      <c r="S1999" s="5" t="s">
        <v>29</v>
      </c>
      <c r="T1999" s="5"/>
    </row>
    <row r="2000" spans="1:20" x14ac:dyDescent="0.25">
      <c r="A2000" s="5">
        <f>1993</f>
      </c>
      <c r="B2000" s="5" t="s">
        <v>2019</v>
      </c>
      <c r="C2000" s="5" t="s">
        <v>29</v>
      </c>
      <c r="D2000" s="5" t="s">
        <v>26</v>
      </c>
      <c r="E2000" s="5">
        <v>25</v>
      </c>
      <c r="F2000" s="5">
        <v>0</v>
      </c>
      <c r="G2000" s="5">
        <v>0</v>
      </c>
      <c r="H2000" s="5">
        <v>0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5">
        <v>10</v>
      </c>
      <c r="Q2000" s="5">
        <v>0</v>
      </c>
      <c r="R2000" s="5">
        <v>0</v>
      </c>
      <c r="S2000" s="5" t="s">
        <v>29</v>
      </c>
      <c r="T2000" s="5"/>
    </row>
    <row r="2001" spans="1:20" x14ac:dyDescent="0.25">
      <c r="A2001" s="5">
        <f>1994</f>
      </c>
      <c r="B2001" s="5" t="s">
        <v>2020</v>
      </c>
      <c r="C2001" s="5" t="s">
        <v>29</v>
      </c>
      <c r="D2001" s="5" t="s">
        <v>26</v>
      </c>
      <c r="E2001" s="5">
        <v>25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10</v>
      </c>
      <c r="Q2001" s="5">
        <v>0</v>
      </c>
      <c r="R2001" s="5">
        <v>0</v>
      </c>
      <c r="S2001" s="5" t="s">
        <v>29</v>
      </c>
      <c r="T2001" s="5"/>
    </row>
    <row r="2002" spans="1:20" x14ac:dyDescent="0.25">
      <c r="A2002" s="5">
        <f>1995</f>
      </c>
      <c r="B2002" s="5" t="s">
        <v>2021</v>
      </c>
      <c r="C2002" s="5" t="s">
        <v>29</v>
      </c>
      <c r="D2002" s="5" t="s">
        <v>26</v>
      </c>
      <c r="E2002" s="5">
        <v>25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10</v>
      </c>
      <c r="Q2002" s="5">
        <v>0</v>
      </c>
      <c r="R2002" s="5">
        <v>0</v>
      </c>
      <c r="S2002" s="5" t="s">
        <v>29</v>
      </c>
      <c r="T2002" s="5"/>
    </row>
    <row r="2003" spans="1:20" x14ac:dyDescent="0.25">
      <c r="A2003" s="5">
        <f>1996</f>
      </c>
      <c r="B2003" s="5" t="s">
        <v>2022</v>
      </c>
      <c r="C2003" s="5" t="s">
        <v>29</v>
      </c>
      <c r="D2003" s="5" t="s">
        <v>26</v>
      </c>
      <c r="E2003" s="5">
        <v>25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10</v>
      </c>
      <c r="Q2003" s="5">
        <v>0</v>
      </c>
      <c r="R2003" s="5">
        <v>0</v>
      </c>
      <c r="S2003" s="5" t="s">
        <v>29</v>
      </c>
      <c r="T2003" s="5"/>
    </row>
    <row r="2004" spans="1:20" x14ac:dyDescent="0.25">
      <c r="A2004" s="5">
        <f>1997</f>
      </c>
      <c r="B2004" s="5" t="s">
        <v>2023</v>
      </c>
      <c r="C2004" s="5" t="s">
        <v>29</v>
      </c>
      <c r="D2004" s="5" t="s">
        <v>26</v>
      </c>
      <c r="E2004" s="5">
        <v>25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10</v>
      </c>
      <c r="Q2004" s="5">
        <v>0</v>
      </c>
      <c r="R2004" s="5">
        <v>0</v>
      </c>
      <c r="S2004" s="5" t="s">
        <v>29</v>
      </c>
      <c r="T2004" s="5"/>
    </row>
    <row r="2005" spans="1:20" x14ac:dyDescent="0.25">
      <c r="A2005" s="5">
        <f>1998</f>
      </c>
      <c r="B2005" s="5" t="s">
        <v>2024</v>
      </c>
      <c r="C2005" s="5" t="s">
        <v>29</v>
      </c>
      <c r="D2005" s="5" t="s">
        <v>26</v>
      </c>
      <c r="E2005" s="5">
        <v>25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10</v>
      </c>
      <c r="Q2005" s="5">
        <v>0</v>
      </c>
      <c r="R2005" s="5">
        <v>0</v>
      </c>
      <c r="S2005" s="5" t="s">
        <v>29</v>
      </c>
      <c r="T2005" s="5"/>
    </row>
    <row r="2006" spans="1:20" x14ac:dyDescent="0.25">
      <c r="A2006" s="5">
        <f>1999</f>
      </c>
      <c r="B2006" s="5" t="s">
        <v>2025</v>
      </c>
      <c r="C2006" s="5" t="s">
        <v>29</v>
      </c>
      <c r="D2006" s="5" t="s">
        <v>26</v>
      </c>
      <c r="E2006" s="5">
        <v>25</v>
      </c>
      <c r="F2006" s="5">
        <v>0</v>
      </c>
      <c r="G2006" s="5">
        <v>0</v>
      </c>
      <c r="H2006" s="5">
        <v>0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10</v>
      </c>
      <c r="Q2006" s="5">
        <v>0</v>
      </c>
      <c r="R2006" s="5">
        <v>0</v>
      </c>
      <c r="S2006" s="5" t="s">
        <v>29</v>
      </c>
      <c r="T2006" s="5"/>
    </row>
    <row r="2007" spans="1:20" x14ac:dyDescent="0.25">
      <c r="A2007" s="5">
        <f>2000</f>
      </c>
      <c r="B2007" s="5" t="s">
        <v>2026</v>
      </c>
      <c r="C2007" s="5" t="s">
        <v>29</v>
      </c>
      <c r="D2007" s="5" t="s">
        <v>26</v>
      </c>
      <c r="E2007" s="5">
        <v>25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10</v>
      </c>
      <c r="Q2007" s="5">
        <v>0</v>
      </c>
      <c r="R2007" s="5">
        <v>0</v>
      </c>
      <c r="S2007" s="5" t="s">
        <v>29</v>
      </c>
      <c r="T2007" s="5"/>
    </row>
    <row r="2008" spans="1:20" x14ac:dyDescent="0.25">
      <c r="A2008" s="5">
        <f>2001</f>
      </c>
      <c r="B2008" s="5" t="s">
        <v>2027</v>
      </c>
      <c r="C2008" s="5" t="s">
        <v>29</v>
      </c>
      <c r="D2008" s="5" t="s">
        <v>26</v>
      </c>
      <c r="E2008" s="5">
        <v>25</v>
      </c>
      <c r="F2008" s="5">
        <v>0</v>
      </c>
      <c r="G2008" s="5">
        <v>0</v>
      </c>
      <c r="H2008" s="5">
        <v>0</v>
      </c>
      <c r="I2008" s="5">
        <v>0</v>
      </c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5">
        <v>10</v>
      </c>
      <c r="Q2008" s="5">
        <v>0</v>
      </c>
      <c r="R2008" s="5">
        <v>0</v>
      </c>
      <c r="S2008" s="5" t="s">
        <v>29</v>
      </c>
      <c r="T2008" s="5"/>
    </row>
    <row r="2009" spans="1:20" x14ac:dyDescent="0.25">
      <c r="A2009" s="5">
        <f>2002</f>
      </c>
      <c r="B2009" s="5" t="s">
        <v>2028</v>
      </c>
      <c r="C2009" s="5" t="s">
        <v>29</v>
      </c>
      <c r="D2009" s="5" t="s">
        <v>26</v>
      </c>
      <c r="E2009" s="5">
        <v>25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10</v>
      </c>
      <c r="Q2009" s="5">
        <v>0</v>
      </c>
      <c r="R2009" s="5">
        <v>0</v>
      </c>
      <c r="S2009" s="5" t="s">
        <v>29</v>
      </c>
      <c r="T2009" s="5"/>
    </row>
    <row r="2010" spans="1:20" x14ac:dyDescent="0.25">
      <c r="A2010" s="5">
        <f>2003</f>
      </c>
      <c r="B2010" s="5" t="s">
        <v>2029</v>
      </c>
      <c r="C2010" s="5" t="s">
        <v>29</v>
      </c>
      <c r="D2010" s="5" t="s">
        <v>26</v>
      </c>
      <c r="E2010" s="5">
        <v>25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10</v>
      </c>
      <c r="Q2010" s="5">
        <v>0</v>
      </c>
      <c r="R2010" s="5">
        <v>0</v>
      </c>
      <c r="S2010" s="5" t="s">
        <v>29</v>
      </c>
      <c r="T2010" s="5"/>
    </row>
    <row r="2011" spans="1:20" x14ac:dyDescent="0.25">
      <c r="A2011" s="5">
        <f>2004</f>
      </c>
      <c r="B2011" s="5" t="s">
        <v>2030</v>
      </c>
      <c r="C2011" s="5" t="s">
        <v>29</v>
      </c>
      <c r="D2011" s="5" t="s">
        <v>26</v>
      </c>
      <c r="E2011" s="5">
        <v>25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>
        <v>10</v>
      </c>
      <c r="Q2011" s="5">
        <v>0</v>
      </c>
      <c r="R2011" s="5">
        <v>0</v>
      </c>
      <c r="S2011" s="5" t="s">
        <v>29</v>
      </c>
      <c r="T2011" s="5"/>
    </row>
    <row r="2012" spans="1:20" x14ac:dyDescent="0.25">
      <c r="A2012" s="5">
        <f>2005</f>
      </c>
      <c r="B2012" s="5" t="s">
        <v>2031</v>
      </c>
      <c r="C2012" s="5" t="s">
        <v>29</v>
      </c>
      <c r="D2012" s="5" t="s">
        <v>26</v>
      </c>
      <c r="E2012" s="5">
        <v>25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10</v>
      </c>
      <c r="Q2012" s="5">
        <v>0</v>
      </c>
      <c r="R2012" s="5">
        <v>0</v>
      </c>
      <c r="S2012" s="5" t="s">
        <v>29</v>
      </c>
      <c r="T2012" s="5"/>
    </row>
    <row r="2013" spans="1:20" x14ac:dyDescent="0.25">
      <c r="A2013" s="5">
        <f>2006</f>
      </c>
      <c r="B2013" s="5" t="s">
        <v>2032</v>
      </c>
      <c r="C2013" s="5" t="s">
        <v>29</v>
      </c>
      <c r="D2013" s="5" t="s">
        <v>26</v>
      </c>
      <c r="E2013" s="5">
        <v>25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5">
        <v>10</v>
      </c>
      <c r="Q2013" s="5">
        <v>0</v>
      </c>
      <c r="R2013" s="5">
        <v>0</v>
      </c>
      <c r="S2013" s="5" t="s">
        <v>29</v>
      </c>
      <c r="T2013" s="5"/>
    </row>
    <row r="2014" spans="1:20" x14ac:dyDescent="0.25">
      <c r="A2014" s="5">
        <f>2007</f>
      </c>
      <c r="B2014" s="5" t="s">
        <v>2033</v>
      </c>
      <c r="C2014" s="5" t="s">
        <v>29</v>
      </c>
      <c r="D2014" s="5" t="s">
        <v>26</v>
      </c>
      <c r="E2014" s="5">
        <v>25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10</v>
      </c>
      <c r="Q2014" s="5">
        <v>0</v>
      </c>
      <c r="R2014" s="5">
        <v>0</v>
      </c>
      <c r="S2014" s="5" t="s">
        <v>29</v>
      </c>
      <c r="T2014" s="5"/>
    </row>
    <row r="2015" spans="1:20" x14ac:dyDescent="0.25">
      <c r="A2015" s="5">
        <f>2008</f>
      </c>
      <c r="B2015" s="5" t="s">
        <v>2034</v>
      </c>
      <c r="C2015" s="5" t="s">
        <v>29</v>
      </c>
      <c r="D2015" s="5" t="s">
        <v>26</v>
      </c>
      <c r="E2015" s="5">
        <v>25</v>
      </c>
      <c r="F2015" s="5">
        <v>0</v>
      </c>
      <c r="G2015" s="5">
        <v>0</v>
      </c>
      <c r="H2015" s="5">
        <v>0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10</v>
      </c>
      <c r="Q2015" s="5">
        <v>0</v>
      </c>
      <c r="R2015" s="5">
        <v>0</v>
      </c>
      <c r="S2015" s="5" t="s">
        <v>29</v>
      </c>
      <c r="T2015" s="5"/>
    </row>
    <row r="2016" spans="1:20" x14ac:dyDescent="0.25">
      <c r="A2016" s="5">
        <f>2009</f>
      </c>
      <c r="B2016" s="5" t="s">
        <v>2035</v>
      </c>
      <c r="C2016" s="5" t="s">
        <v>29</v>
      </c>
      <c r="D2016" s="5" t="s">
        <v>26</v>
      </c>
      <c r="E2016" s="5">
        <v>25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5">
        <v>10</v>
      </c>
      <c r="Q2016" s="5">
        <v>0</v>
      </c>
      <c r="R2016" s="5">
        <v>0</v>
      </c>
      <c r="S2016" s="5" t="s">
        <v>29</v>
      </c>
      <c r="T2016" s="5"/>
    </row>
    <row r="2017" spans="1:20" x14ac:dyDescent="0.25">
      <c r="A2017" s="5">
        <f>2010</f>
      </c>
      <c r="B2017" s="5" t="s">
        <v>2036</v>
      </c>
      <c r="C2017" s="5" t="s">
        <v>29</v>
      </c>
      <c r="D2017" s="5" t="s">
        <v>26</v>
      </c>
      <c r="E2017" s="5">
        <v>25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5">
        <v>10</v>
      </c>
      <c r="Q2017" s="5">
        <v>0</v>
      </c>
      <c r="R2017" s="5">
        <v>0</v>
      </c>
      <c r="S2017" s="5" t="s">
        <v>29</v>
      </c>
      <c r="T2017" s="5"/>
    </row>
    <row r="2018" spans="1:20" x14ac:dyDescent="0.25">
      <c r="A2018" s="5">
        <f>2011</f>
      </c>
      <c r="B2018" s="5" t="s">
        <v>2037</v>
      </c>
      <c r="C2018" s="5" t="s">
        <v>29</v>
      </c>
      <c r="D2018" s="5" t="s">
        <v>26</v>
      </c>
      <c r="E2018" s="5">
        <v>25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10</v>
      </c>
      <c r="Q2018" s="5">
        <v>0</v>
      </c>
      <c r="R2018" s="5">
        <v>0</v>
      </c>
      <c r="S2018" s="5" t="s">
        <v>29</v>
      </c>
      <c r="T2018" s="5"/>
    </row>
    <row r="2019" spans="1:20" x14ac:dyDescent="0.25">
      <c r="A2019" s="5">
        <f>2012</f>
      </c>
      <c r="B2019" s="5" t="s">
        <v>2038</v>
      </c>
      <c r="C2019" s="5" t="s">
        <v>29</v>
      </c>
      <c r="D2019" s="5" t="s">
        <v>26</v>
      </c>
      <c r="E2019" s="5">
        <v>25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5">
        <v>10</v>
      </c>
      <c r="Q2019" s="5">
        <v>0</v>
      </c>
      <c r="R2019" s="5">
        <v>0</v>
      </c>
      <c r="S2019" s="5" t="s">
        <v>29</v>
      </c>
      <c r="T2019" s="5"/>
    </row>
    <row r="2020" spans="1:20" x14ac:dyDescent="0.25">
      <c r="A2020" s="5">
        <f>2013</f>
      </c>
      <c r="B2020" s="5" t="s">
        <v>2039</v>
      </c>
      <c r="C2020" s="5" t="s">
        <v>29</v>
      </c>
      <c r="D2020" s="5" t="s">
        <v>26</v>
      </c>
      <c r="E2020" s="5">
        <v>25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10</v>
      </c>
      <c r="Q2020" s="5">
        <v>0</v>
      </c>
      <c r="R2020" s="5">
        <v>0</v>
      </c>
      <c r="S2020" s="5" t="s">
        <v>29</v>
      </c>
      <c r="T2020" s="5"/>
    </row>
    <row r="2021" spans="1:20" x14ac:dyDescent="0.25">
      <c r="A2021" s="5">
        <f>2014</f>
      </c>
      <c r="B2021" s="5" t="s">
        <v>2040</v>
      </c>
      <c r="C2021" s="5" t="s">
        <v>29</v>
      </c>
      <c r="D2021" s="5" t="s">
        <v>26</v>
      </c>
      <c r="E2021" s="5">
        <v>25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10</v>
      </c>
      <c r="Q2021" s="5">
        <v>0</v>
      </c>
      <c r="R2021" s="5">
        <v>0</v>
      </c>
      <c r="S2021" s="5" t="s">
        <v>29</v>
      </c>
      <c r="T2021" s="5"/>
    </row>
    <row r="2022" spans="1:20" x14ac:dyDescent="0.25">
      <c r="A2022" s="5">
        <f>2015</f>
      </c>
      <c r="B2022" s="5" t="s">
        <v>2041</v>
      </c>
      <c r="C2022" s="5" t="s">
        <v>29</v>
      </c>
      <c r="D2022" s="5" t="s">
        <v>26</v>
      </c>
      <c r="E2022" s="5">
        <v>25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10</v>
      </c>
      <c r="Q2022" s="5">
        <v>0</v>
      </c>
      <c r="R2022" s="5">
        <v>0</v>
      </c>
      <c r="S2022" s="5" t="s">
        <v>29</v>
      </c>
      <c r="T2022" s="5"/>
    </row>
    <row r="2023" spans="1:20" x14ac:dyDescent="0.25">
      <c r="A2023" s="5">
        <f>2016</f>
      </c>
      <c r="B2023" s="5" t="s">
        <v>2042</v>
      </c>
      <c r="C2023" s="5" t="s">
        <v>29</v>
      </c>
      <c r="D2023" s="5" t="s">
        <v>26</v>
      </c>
      <c r="E2023" s="5">
        <v>25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10</v>
      </c>
      <c r="Q2023" s="5">
        <v>0</v>
      </c>
      <c r="R2023" s="5">
        <v>0</v>
      </c>
      <c r="S2023" s="5" t="s">
        <v>29</v>
      </c>
      <c r="T2023" s="5"/>
    </row>
    <row r="2024" spans="1:20" x14ac:dyDescent="0.25">
      <c r="A2024" s="5">
        <f>2017</f>
      </c>
      <c r="B2024" s="5" t="s">
        <v>2043</v>
      </c>
      <c r="C2024" s="5" t="s">
        <v>29</v>
      </c>
      <c r="D2024" s="5" t="s">
        <v>26</v>
      </c>
      <c r="E2024" s="5">
        <v>25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10</v>
      </c>
      <c r="Q2024" s="5">
        <v>0</v>
      </c>
      <c r="R2024" s="5">
        <v>0</v>
      </c>
      <c r="S2024" s="5" t="s">
        <v>29</v>
      </c>
      <c r="T2024" s="5"/>
    </row>
    <row r="2025" spans="1:20" x14ac:dyDescent="0.25">
      <c r="A2025" s="5">
        <f>2018</f>
      </c>
      <c r="B2025" s="5" t="s">
        <v>2044</v>
      </c>
      <c r="C2025" s="5" t="s">
        <v>29</v>
      </c>
      <c r="D2025" s="5" t="s">
        <v>26</v>
      </c>
      <c r="E2025" s="5">
        <v>25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10</v>
      </c>
      <c r="Q2025" s="5">
        <v>0</v>
      </c>
      <c r="R2025" s="5">
        <v>0</v>
      </c>
      <c r="S2025" s="5" t="s">
        <v>29</v>
      </c>
      <c r="T2025" s="5"/>
    </row>
    <row r="2026" spans="1:20" x14ac:dyDescent="0.25">
      <c r="A2026" s="5">
        <f>2019</f>
      </c>
      <c r="B2026" s="5" t="s">
        <v>2045</v>
      </c>
      <c r="C2026" s="5" t="s">
        <v>29</v>
      </c>
      <c r="D2026" s="5" t="s">
        <v>26</v>
      </c>
      <c r="E2026" s="5">
        <v>25</v>
      </c>
      <c r="F2026" s="5">
        <v>0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10</v>
      </c>
      <c r="Q2026" s="5">
        <v>0</v>
      </c>
      <c r="R2026" s="5">
        <v>0</v>
      </c>
      <c r="S2026" s="5" t="s">
        <v>29</v>
      </c>
      <c r="T2026" s="5"/>
    </row>
    <row r="2027" spans="1:20" x14ac:dyDescent="0.25">
      <c r="A2027" s="5">
        <f>2020</f>
      </c>
      <c r="B2027" s="5" t="s">
        <v>2046</v>
      </c>
      <c r="C2027" s="5" t="s">
        <v>29</v>
      </c>
      <c r="D2027" s="5" t="s">
        <v>26</v>
      </c>
      <c r="E2027" s="5">
        <v>25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>
        <v>10</v>
      </c>
      <c r="Q2027" s="5">
        <v>0</v>
      </c>
      <c r="R2027" s="5">
        <v>0</v>
      </c>
      <c r="S2027" s="5" t="s">
        <v>29</v>
      </c>
      <c r="T2027" s="5"/>
    </row>
    <row r="2028" spans="1:20" x14ac:dyDescent="0.25">
      <c r="A2028" s="5">
        <f>2021</f>
      </c>
      <c r="B2028" s="5" t="s">
        <v>2047</v>
      </c>
      <c r="C2028" s="5" t="s">
        <v>29</v>
      </c>
      <c r="D2028" s="5" t="s">
        <v>26</v>
      </c>
      <c r="E2028" s="5">
        <v>25</v>
      </c>
      <c r="F2028" s="5">
        <v>0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10</v>
      </c>
      <c r="Q2028" s="5">
        <v>0</v>
      </c>
      <c r="R2028" s="5">
        <v>0</v>
      </c>
      <c r="S2028" s="5" t="s">
        <v>29</v>
      </c>
      <c r="T2028" s="5"/>
    </row>
    <row r="2029" spans="1:20" x14ac:dyDescent="0.25">
      <c r="A2029" s="5">
        <f>2022</f>
      </c>
      <c r="B2029" s="5" t="s">
        <v>2048</v>
      </c>
      <c r="C2029" s="5" t="s">
        <v>29</v>
      </c>
      <c r="D2029" s="5" t="s">
        <v>26</v>
      </c>
      <c r="E2029" s="5">
        <v>25</v>
      </c>
      <c r="F2029" s="5">
        <v>0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5">
        <v>10</v>
      </c>
      <c r="Q2029" s="5">
        <v>0</v>
      </c>
      <c r="R2029" s="5">
        <v>0</v>
      </c>
      <c r="S2029" s="5" t="s">
        <v>29</v>
      </c>
      <c r="T2029" s="5"/>
    </row>
    <row r="2030" spans="1:20" x14ac:dyDescent="0.25">
      <c r="A2030" s="5">
        <f>2023</f>
      </c>
      <c r="B2030" s="5" t="s">
        <v>2049</v>
      </c>
      <c r="C2030" s="5" t="s">
        <v>29</v>
      </c>
      <c r="D2030" s="5" t="s">
        <v>26</v>
      </c>
      <c r="E2030" s="5">
        <v>25</v>
      </c>
      <c r="F2030" s="5">
        <v>0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10</v>
      </c>
      <c r="Q2030" s="5">
        <v>0</v>
      </c>
      <c r="R2030" s="5">
        <v>0</v>
      </c>
      <c r="S2030" s="5" t="s">
        <v>29</v>
      </c>
      <c r="T2030" s="5"/>
    </row>
    <row r="2031" spans="1:20" x14ac:dyDescent="0.25">
      <c r="A2031" s="5">
        <f>2024</f>
      </c>
      <c r="B2031" s="5" t="s">
        <v>2050</v>
      </c>
      <c r="C2031" s="5" t="s">
        <v>29</v>
      </c>
      <c r="D2031" s="5" t="s">
        <v>26</v>
      </c>
      <c r="E2031" s="5">
        <v>25</v>
      </c>
      <c r="F2031" s="5">
        <v>0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10</v>
      </c>
      <c r="Q2031" s="5">
        <v>0</v>
      </c>
      <c r="R2031" s="5">
        <v>0</v>
      </c>
      <c r="S2031" s="5" t="s">
        <v>29</v>
      </c>
      <c r="T2031" s="5"/>
    </row>
    <row r="2032" spans="1:20" x14ac:dyDescent="0.25">
      <c r="A2032" s="5">
        <f>2025</f>
      </c>
      <c r="B2032" s="5" t="s">
        <v>2051</v>
      </c>
      <c r="C2032" s="5" t="s">
        <v>29</v>
      </c>
      <c r="D2032" s="5" t="s">
        <v>26</v>
      </c>
      <c r="E2032" s="5">
        <v>25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10</v>
      </c>
      <c r="Q2032" s="5">
        <v>0</v>
      </c>
      <c r="R2032" s="5">
        <v>0</v>
      </c>
      <c r="S2032" s="5" t="s">
        <v>29</v>
      </c>
      <c r="T2032" s="5"/>
    </row>
    <row r="2033" spans="1:20" x14ac:dyDescent="0.25">
      <c r="A2033" s="5">
        <f>2026</f>
      </c>
      <c r="B2033" s="5" t="s">
        <v>2052</v>
      </c>
      <c r="C2033" s="5" t="s">
        <v>29</v>
      </c>
      <c r="D2033" s="5" t="s">
        <v>26</v>
      </c>
      <c r="E2033" s="5">
        <v>25</v>
      </c>
      <c r="F2033" s="5">
        <v>0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10</v>
      </c>
      <c r="Q2033" s="5">
        <v>0</v>
      </c>
      <c r="R2033" s="5">
        <v>0</v>
      </c>
      <c r="S2033" s="5" t="s">
        <v>29</v>
      </c>
      <c r="T2033" s="5"/>
    </row>
    <row r="2034" spans="1:20" x14ac:dyDescent="0.25">
      <c r="A2034" s="5">
        <f>2027</f>
      </c>
      <c r="B2034" s="5" t="s">
        <v>2053</v>
      </c>
      <c r="C2034" s="5" t="s">
        <v>29</v>
      </c>
      <c r="D2034" s="5" t="s">
        <v>26</v>
      </c>
      <c r="E2034" s="5">
        <v>25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5">
        <v>10</v>
      </c>
      <c r="Q2034" s="5">
        <v>0</v>
      </c>
      <c r="R2034" s="5">
        <v>0</v>
      </c>
      <c r="S2034" s="5" t="s">
        <v>29</v>
      </c>
      <c r="T2034" s="5"/>
    </row>
    <row r="2035" spans="1:20" x14ac:dyDescent="0.25">
      <c r="A2035" s="5">
        <f>2028</f>
      </c>
      <c r="B2035" s="5" t="s">
        <v>2054</v>
      </c>
      <c r="C2035" s="5" t="s">
        <v>29</v>
      </c>
      <c r="D2035" s="5" t="s">
        <v>26</v>
      </c>
      <c r="E2035" s="5">
        <v>25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10</v>
      </c>
      <c r="Q2035" s="5">
        <v>0</v>
      </c>
      <c r="R2035" s="5">
        <v>0</v>
      </c>
      <c r="S2035" s="5" t="s">
        <v>29</v>
      </c>
      <c r="T2035" s="5"/>
    </row>
    <row r="2036" spans="1:20" x14ac:dyDescent="0.25">
      <c r="A2036" s="5">
        <f>2029</f>
      </c>
      <c r="B2036" s="5" t="s">
        <v>2055</v>
      </c>
      <c r="C2036" s="5" t="s">
        <v>29</v>
      </c>
      <c r="D2036" s="5" t="s">
        <v>26</v>
      </c>
      <c r="E2036" s="5">
        <v>25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5">
        <v>10</v>
      </c>
      <c r="Q2036" s="5">
        <v>0</v>
      </c>
      <c r="R2036" s="5">
        <v>0</v>
      </c>
      <c r="S2036" s="5" t="s">
        <v>29</v>
      </c>
      <c r="T2036" s="5"/>
    </row>
    <row r="2037" spans="1:20" x14ac:dyDescent="0.25">
      <c r="A2037" s="5">
        <f>2030</f>
      </c>
      <c r="B2037" s="5" t="s">
        <v>2056</v>
      </c>
      <c r="C2037" s="5" t="s">
        <v>29</v>
      </c>
      <c r="D2037" s="5" t="s">
        <v>26</v>
      </c>
      <c r="E2037" s="5">
        <v>25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10</v>
      </c>
      <c r="Q2037" s="5">
        <v>0</v>
      </c>
      <c r="R2037" s="5">
        <v>0</v>
      </c>
      <c r="S2037" s="5" t="s">
        <v>29</v>
      </c>
      <c r="T2037" s="5"/>
    </row>
    <row r="2038" spans="1:20" x14ac:dyDescent="0.25">
      <c r="A2038" s="5">
        <f>2031</f>
      </c>
      <c r="B2038" s="5" t="s">
        <v>2057</v>
      </c>
      <c r="C2038" s="5" t="s">
        <v>29</v>
      </c>
      <c r="D2038" s="5" t="s">
        <v>26</v>
      </c>
      <c r="E2038" s="5">
        <v>25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5">
        <v>10</v>
      </c>
      <c r="Q2038" s="5">
        <v>0</v>
      </c>
      <c r="R2038" s="5">
        <v>0</v>
      </c>
      <c r="S2038" s="5" t="s">
        <v>29</v>
      </c>
      <c r="T2038" s="5"/>
    </row>
    <row r="2039" spans="1:20" x14ac:dyDescent="0.25">
      <c r="A2039" s="5">
        <f>2032</f>
      </c>
      <c r="B2039" s="5" t="s">
        <v>2058</v>
      </c>
      <c r="C2039" s="5" t="s">
        <v>29</v>
      </c>
      <c r="D2039" s="5" t="s">
        <v>26</v>
      </c>
      <c r="E2039" s="5">
        <v>25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5">
        <v>10</v>
      </c>
      <c r="Q2039" s="5">
        <v>0</v>
      </c>
      <c r="R2039" s="5">
        <v>0</v>
      </c>
      <c r="S2039" s="5" t="s">
        <v>29</v>
      </c>
      <c r="T2039" s="5"/>
    </row>
    <row r="2040" spans="1:20" x14ac:dyDescent="0.25">
      <c r="A2040" s="5">
        <f>2033</f>
      </c>
      <c r="B2040" s="5" t="s">
        <v>2059</v>
      </c>
      <c r="C2040" s="5" t="s">
        <v>29</v>
      </c>
      <c r="D2040" s="5" t="s">
        <v>26</v>
      </c>
      <c r="E2040" s="5">
        <v>25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5">
        <v>10</v>
      </c>
      <c r="Q2040" s="5">
        <v>0</v>
      </c>
      <c r="R2040" s="5">
        <v>0</v>
      </c>
      <c r="S2040" s="5" t="s">
        <v>29</v>
      </c>
      <c r="T2040" s="5"/>
    </row>
    <row r="2041" spans="1:20" x14ac:dyDescent="0.25">
      <c r="A2041" s="5">
        <f>2034</f>
      </c>
      <c r="B2041" s="5" t="s">
        <v>2060</v>
      </c>
      <c r="C2041" s="5" t="s">
        <v>29</v>
      </c>
      <c r="D2041" s="5" t="s">
        <v>26</v>
      </c>
      <c r="E2041" s="5">
        <v>25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>
        <v>10</v>
      </c>
      <c r="Q2041" s="5">
        <v>0</v>
      </c>
      <c r="R2041" s="5">
        <v>0</v>
      </c>
      <c r="S2041" s="5" t="s">
        <v>29</v>
      </c>
      <c r="T2041" s="5"/>
    </row>
    <row r="2042" spans="1:20" x14ac:dyDescent="0.25">
      <c r="A2042" s="5">
        <f>2035</f>
      </c>
      <c r="B2042" s="5" t="s">
        <v>2061</v>
      </c>
      <c r="C2042" s="5" t="s">
        <v>29</v>
      </c>
      <c r="D2042" s="5" t="s">
        <v>26</v>
      </c>
      <c r="E2042" s="5">
        <v>25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5">
        <v>10</v>
      </c>
      <c r="Q2042" s="5">
        <v>0</v>
      </c>
      <c r="R2042" s="5">
        <v>0</v>
      </c>
      <c r="S2042" s="5" t="s">
        <v>29</v>
      </c>
      <c r="T2042" s="5"/>
    </row>
    <row r="2043" spans="1:20" x14ac:dyDescent="0.25">
      <c r="A2043" s="5">
        <f>2036</f>
      </c>
      <c r="B2043" s="5" t="s">
        <v>2062</v>
      </c>
      <c r="C2043" s="5" t="s">
        <v>29</v>
      </c>
      <c r="D2043" s="5" t="s">
        <v>26</v>
      </c>
      <c r="E2043" s="5">
        <v>25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10</v>
      </c>
      <c r="Q2043" s="5">
        <v>0</v>
      </c>
      <c r="R2043" s="5">
        <v>0</v>
      </c>
      <c r="S2043" s="5" t="s">
        <v>29</v>
      </c>
      <c r="T2043" s="5"/>
    </row>
    <row r="2044" spans="1:20" x14ac:dyDescent="0.25">
      <c r="A2044" s="5">
        <f>2037</f>
      </c>
      <c r="B2044" s="5" t="s">
        <v>2063</v>
      </c>
      <c r="C2044" s="5" t="s">
        <v>29</v>
      </c>
      <c r="D2044" s="5" t="s">
        <v>26</v>
      </c>
      <c r="E2044" s="5">
        <v>25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10</v>
      </c>
      <c r="Q2044" s="5">
        <v>0</v>
      </c>
      <c r="R2044" s="5">
        <v>0</v>
      </c>
      <c r="S2044" s="5" t="s">
        <v>29</v>
      </c>
      <c r="T2044" s="5"/>
    </row>
    <row r="2045" spans="1:20" x14ac:dyDescent="0.25">
      <c r="A2045" s="5">
        <f>2038</f>
      </c>
      <c r="B2045" s="5" t="s">
        <v>2064</v>
      </c>
      <c r="C2045" s="5" t="s">
        <v>29</v>
      </c>
      <c r="D2045" s="5" t="s">
        <v>26</v>
      </c>
      <c r="E2045" s="5">
        <v>25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10</v>
      </c>
      <c r="Q2045" s="5">
        <v>0</v>
      </c>
      <c r="R2045" s="5">
        <v>0</v>
      </c>
      <c r="S2045" s="5" t="s">
        <v>29</v>
      </c>
      <c r="T2045" s="5"/>
    </row>
    <row r="2046" spans="1:20" x14ac:dyDescent="0.25">
      <c r="A2046" s="5">
        <f>2039</f>
      </c>
      <c r="B2046" s="5" t="s">
        <v>2065</v>
      </c>
      <c r="C2046" s="5" t="s">
        <v>29</v>
      </c>
      <c r="D2046" s="5" t="s">
        <v>26</v>
      </c>
      <c r="E2046" s="5">
        <v>25</v>
      </c>
      <c r="F2046" s="5">
        <v>0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5">
        <v>10</v>
      </c>
      <c r="Q2046" s="5">
        <v>0</v>
      </c>
      <c r="R2046" s="5">
        <v>0</v>
      </c>
      <c r="S2046" s="5" t="s">
        <v>29</v>
      </c>
      <c r="T2046" s="5"/>
    </row>
    <row r="2047" spans="1:20" x14ac:dyDescent="0.25">
      <c r="A2047" s="5">
        <f>2040</f>
      </c>
      <c r="B2047" s="5" t="s">
        <v>2066</v>
      </c>
      <c r="C2047" s="5" t="s">
        <v>29</v>
      </c>
      <c r="D2047" s="5" t="s">
        <v>26</v>
      </c>
      <c r="E2047" s="5">
        <v>25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10</v>
      </c>
      <c r="Q2047" s="5">
        <v>0</v>
      </c>
      <c r="R2047" s="5">
        <v>0</v>
      </c>
      <c r="S2047" s="5" t="s">
        <v>29</v>
      </c>
      <c r="T2047" s="5"/>
    </row>
    <row r="2048" spans="1:20" x14ac:dyDescent="0.25">
      <c r="A2048" s="5">
        <f>2041</f>
      </c>
      <c r="B2048" s="5" t="s">
        <v>2067</v>
      </c>
      <c r="C2048" s="5" t="s">
        <v>29</v>
      </c>
      <c r="D2048" s="5" t="s">
        <v>26</v>
      </c>
      <c r="E2048" s="5">
        <v>25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5">
        <v>10</v>
      </c>
      <c r="Q2048" s="5">
        <v>0</v>
      </c>
      <c r="R2048" s="5">
        <v>0</v>
      </c>
      <c r="S2048" s="5" t="s">
        <v>29</v>
      </c>
      <c r="T2048" s="5"/>
    </row>
    <row r="2049" spans="1:20" x14ac:dyDescent="0.25">
      <c r="A2049" s="5">
        <f>2042</f>
      </c>
      <c r="B2049" s="5" t="s">
        <v>2068</v>
      </c>
      <c r="C2049" s="5" t="s">
        <v>29</v>
      </c>
      <c r="D2049" s="5" t="s">
        <v>26</v>
      </c>
      <c r="E2049" s="5">
        <v>25</v>
      </c>
      <c r="F2049" s="5">
        <v>0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5">
        <v>10</v>
      </c>
      <c r="Q2049" s="5">
        <v>0</v>
      </c>
      <c r="R2049" s="5">
        <v>0</v>
      </c>
      <c r="S2049" s="5" t="s">
        <v>29</v>
      </c>
      <c r="T2049" s="5"/>
    </row>
    <row r="2050" spans="1:20" x14ac:dyDescent="0.25">
      <c r="A2050" s="5">
        <f>2043</f>
      </c>
      <c r="B2050" s="5" t="s">
        <v>2069</v>
      </c>
      <c r="C2050" s="5" t="s">
        <v>29</v>
      </c>
      <c r="D2050" s="5" t="s">
        <v>26</v>
      </c>
      <c r="E2050" s="5">
        <v>25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10</v>
      </c>
      <c r="Q2050" s="5">
        <v>0</v>
      </c>
      <c r="R2050" s="5">
        <v>0</v>
      </c>
      <c r="S2050" s="5" t="s">
        <v>29</v>
      </c>
      <c r="T2050" s="5"/>
    </row>
    <row r="2051" spans="1:20" x14ac:dyDescent="0.25">
      <c r="A2051" s="5">
        <f>2044</f>
      </c>
      <c r="B2051" s="5" t="s">
        <v>2070</v>
      </c>
      <c r="C2051" s="5" t="s">
        <v>29</v>
      </c>
      <c r="D2051" s="5" t="s">
        <v>26</v>
      </c>
      <c r="E2051" s="5">
        <v>25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5">
        <v>10</v>
      </c>
      <c r="Q2051" s="5">
        <v>0</v>
      </c>
      <c r="R2051" s="5">
        <v>0</v>
      </c>
      <c r="S2051" s="5" t="s">
        <v>29</v>
      </c>
      <c r="T2051" s="5"/>
    </row>
    <row r="2052" spans="1:20" x14ac:dyDescent="0.25">
      <c r="A2052" s="5">
        <f>2045</f>
      </c>
      <c r="B2052" s="5" t="s">
        <v>2071</v>
      </c>
      <c r="C2052" s="5" t="s">
        <v>29</v>
      </c>
      <c r="D2052" s="5" t="s">
        <v>26</v>
      </c>
      <c r="E2052" s="5">
        <v>25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10</v>
      </c>
      <c r="Q2052" s="5">
        <v>0</v>
      </c>
      <c r="R2052" s="5">
        <v>0</v>
      </c>
      <c r="S2052" s="5" t="s">
        <v>29</v>
      </c>
      <c r="T2052" s="5"/>
    </row>
    <row r="2053" spans="1:20" x14ac:dyDescent="0.25">
      <c r="A2053" s="5">
        <f>2046</f>
      </c>
      <c r="B2053" s="5" t="s">
        <v>2072</v>
      </c>
      <c r="C2053" s="5" t="s">
        <v>29</v>
      </c>
      <c r="D2053" s="5" t="s">
        <v>26</v>
      </c>
      <c r="E2053" s="5">
        <v>25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10</v>
      </c>
      <c r="Q2053" s="5">
        <v>0</v>
      </c>
      <c r="R2053" s="5">
        <v>0</v>
      </c>
      <c r="S2053" s="5" t="s">
        <v>29</v>
      </c>
      <c r="T2053" s="5"/>
    </row>
    <row r="2054" spans="1:20" x14ac:dyDescent="0.25">
      <c r="A2054" s="5">
        <f>2047</f>
      </c>
      <c r="B2054" s="5" t="s">
        <v>2073</v>
      </c>
      <c r="C2054" s="5" t="s">
        <v>29</v>
      </c>
      <c r="D2054" s="5" t="s">
        <v>26</v>
      </c>
      <c r="E2054" s="5">
        <v>25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10</v>
      </c>
      <c r="Q2054" s="5">
        <v>0</v>
      </c>
      <c r="R2054" s="5">
        <v>0</v>
      </c>
      <c r="S2054" s="5" t="s">
        <v>29</v>
      </c>
      <c r="T2054" s="5"/>
    </row>
    <row r="2055" spans="1:20" x14ac:dyDescent="0.25">
      <c r="A2055" s="5">
        <f>2048</f>
      </c>
      <c r="B2055" s="5" t="s">
        <v>2074</v>
      </c>
      <c r="C2055" s="5" t="s">
        <v>29</v>
      </c>
      <c r="D2055" s="5" t="s">
        <v>26</v>
      </c>
      <c r="E2055" s="5">
        <v>25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5">
        <v>10</v>
      </c>
      <c r="Q2055" s="5">
        <v>0</v>
      </c>
      <c r="R2055" s="5">
        <v>0</v>
      </c>
      <c r="S2055" s="5" t="s">
        <v>29</v>
      </c>
      <c r="T2055" s="5"/>
    </row>
    <row r="2056" spans="1:20" x14ac:dyDescent="0.25">
      <c r="A2056" s="5">
        <f>2049</f>
      </c>
      <c r="B2056" s="5" t="s">
        <v>2075</v>
      </c>
      <c r="C2056" s="5" t="s">
        <v>29</v>
      </c>
      <c r="D2056" s="5" t="s">
        <v>26</v>
      </c>
      <c r="E2056" s="5">
        <v>25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5">
        <v>10</v>
      </c>
      <c r="Q2056" s="5">
        <v>0</v>
      </c>
      <c r="R2056" s="5">
        <v>0</v>
      </c>
      <c r="S2056" s="5" t="s">
        <v>29</v>
      </c>
      <c r="T2056" s="5"/>
    </row>
    <row r="2057" spans="1:20" x14ac:dyDescent="0.25">
      <c r="A2057" s="5">
        <f>2050</f>
      </c>
      <c r="B2057" s="5" t="s">
        <v>2076</v>
      </c>
      <c r="C2057" s="5" t="s">
        <v>29</v>
      </c>
      <c r="D2057" s="5" t="s">
        <v>26</v>
      </c>
      <c r="E2057" s="5">
        <v>25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10</v>
      </c>
      <c r="Q2057" s="5">
        <v>0</v>
      </c>
      <c r="R2057" s="5">
        <v>0</v>
      </c>
      <c r="S2057" s="5" t="s">
        <v>29</v>
      </c>
      <c r="T2057" s="5"/>
    </row>
    <row r="2058" spans="1:20" x14ac:dyDescent="0.25">
      <c r="A2058" s="5">
        <f>2051</f>
      </c>
      <c r="B2058" s="5" t="s">
        <v>2077</v>
      </c>
      <c r="C2058" s="5" t="s">
        <v>29</v>
      </c>
      <c r="D2058" s="5" t="s">
        <v>26</v>
      </c>
      <c r="E2058" s="5">
        <v>25</v>
      </c>
      <c r="F2058" s="5">
        <v>0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5">
        <v>10</v>
      </c>
      <c r="Q2058" s="5">
        <v>0</v>
      </c>
      <c r="R2058" s="5">
        <v>0</v>
      </c>
      <c r="S2058" s="5" t="s">
        <v>29</v>
      </c>
      <c r="T2058" s="5"/>
    </row>
    <row r="2059" spans="1:20" x14ac:dyDescent="0.25">
      <c r="A2059" s="5">
        <f>2052</f>
      </c>
      <c r="B2059" s="5" t="s">
        <v>2078</v>
      </c>
      <c r="C2059" s="5" t="s">
        <v>29</v>
      </c>
      <c r="D2059" s="5" t="s">
        <v>26</v>
      </c>
      <c r="E2059" s="5">
        <v>25</v>
      </c>
      <c r="F2059" s="5">
        <v>0</v>
      </c>
      <c r="G2059" s="5">
        <v>0</v>
      </c>
      <c r="H2059" s="5">
        <v>0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10</v>
      </c>
      <c r="Q2059" s="5">
        <v>0</v>
      </c>
      <c r="R2059" s="5">
        <v>0</v>
      </c>
      <c r="S2059" s="5" t="s">
        <v>29</v>
      </c>
      <c r="T2059" s="5"/>
    </row>
    <row r="2060" spans="1:20" x14ac:dyDescent="0.25">
      <c r="A2060" s="5">
        <f>2053</f>
      </c>
      <c r="B2060" s="5" t="s">
        <v>2079</v>
      </c>
      <c r="C2060" s="5" t="s">
        <v>29</v>
      </c>
      <c r="D2060" s="5" t="s">
        <v>26</v>
      </c>
      <c r="E2060" s="5">
        <v>25</v>
      </c>
      <c r="F2060" s="5">
        <v>0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5">
        <v>10</v>
      </c>
      <c r="Q2060" s="5">
        <v>0</v>
      </c>
      <c r="R2060" s="5">
        <v>0</v>
      </c>
      <c r="S2060" s="5" t="s">
        <v>29</v>
      </c>
      <c r="T2060" s="5"/>
    </row>
    <row r="2061" spans="1:20" x14ac:dyDescent="0.25">
      <c r="A2061" s="5">
        <f>2054</f>
      </c>
      <c r="B2061" s="5" t="s">
        <v>2080</v>
      </c>
      <c r="C2061" s="5" t="s">
        <v>29</v>
      </c>
      <c r="D2061" s="5" t="s">
        <v>26</v>
      </c>
      <c r="E2061" s="5">
        <v>23</v>
      </c>
      <c r="F2061" s="5">
        <v>0</v>
      </c>
      <c r="G2061" s="5">
        <v>0</v>
      </c>
      <c r="H2061" s="5">
        <v>0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5">
        <v>10</v>
      </c>
      <c r="Q2061" s="5">
        <v>0</v>
      </c>
      <c r="R2061" s="5">
        <v>0</v>
      </c>
      <c r="S2061" s="5" t="s">
        <v>29</v>
      </c>
      <c r="T2061" s="5"/>
    </row>
    <row r="2062" spans="1:20" x14ac:dyDescent="0.25">
      <c r="A2062" s="5">
        <f>2055</f>
      </c>
      <c r="B2062" s="5" t="s">
        <v>2081</v>
      </c>
      <c r="C2062" s="5" t="s">
        <v>29</v>
      </c>
      <c r="D2062" s="5" t="s">
        <v>26</v>
      </c>
      <c r="E2062" s="5">
        <v>21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>
        <v>10</v>
      </c>
      <c r="Q2062" s="5">
        <v>0</v>
      </c>
      <c r="R2062" s="5">
        <v>0</v>
      </c>
      <c r="S2062" s="5" t="s">
        <v>29</v>
      </c>
      <c r="T2062" s="5"/>
    </row>
    <row r="2063" spans="1:20" x14ac:dyDescent="0.25">
      <c r="A2063" s="5">
        <f>2056</f>
      </c>
      <c r="B2063" s="5" t="s">
        <v>2082</v>
      </c>
      <c r="C2063" s="5" t="s">
        <v>29</v>
      </c>
      <c r="D2063" s="5" t="s">
        <v>26</v>
      </c>
      <c r="E2063" s="5">
        <v>21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10</v>
      </c>
      <c r="Q2063" s="5">
        <v>0</v>
      </c>
      <c r="R2063" s="5">
        <v>0</v>
      </c>
      <c r="S2063" s="5" t="s">
        <v>29</v>
      </c>
      <c r="T2063" s="5"/>
    </row>
    <row r="2064" spans="1:20" x14ac:dyDescent="0.25">
      <c r="A2064" s="5">
        <f>2057</f>
      </c>
      <c r="B2064" s="5" t="s">
        <v>2083</v>
      </c>
      <c r="C2064" s="5" t="s">
        <v>29</v>
      </c>
      <c r="D2064" s="5" t="s">
        <v>26</v>
      </c>
      <c r="E2064" s="5">
        <v>21</v>
      </c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10</v>
      </c>
      <c r="Q2064" s="5">
        <v>0</v>
      </c>
      <c r="R2064" s="5">
        <v>0</v>
      </c>
      <c r="S2064" s="5" t="s">
        <v>29</v>
      </c>
      <c r="T2064" s="5"/>
    </row>
    <row r="2065" spans="1:20" x14ac:dyDescent="0.25">
      <c r="A2065" s="5">
        <f>2058</f>
      </c>
      <c r="B2065" s="5" t="s">
        <v>2084</v>
      </c>
      <c r="C2065" s="5" t="s">
        <v>29</v>
      </c>
      <c r="D2065" s="5" t="s">
        <v>26</v>
      </c>
      <c r="E2065" s="5">
        <v>21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10</v>
      </c>
      <c r="Q2065" s="5">
        <v>0</v>
      </c>
      <c r="R2065" s="5">
        <v>0</v>
      </c>
      <c r="S2065" s="5" t="s">
        <v>29</v>
      </c>
      <c r="T2065" s="5"/>
    </row>
    <row r="2066" spans="1:20" x14ac:dyDescent="0.25">
      <c r="A2066" s="5">
        <f>2059</f>
      </c>
      <c r="B2066" s="5" t="s">
        <v>2085</v>
      </c>
      <c r="C2066" s="5" t="s">
        <v>29</v>
      </c>
      <c r="D2066" s="5" t="s">
        <v>26</v>
      </c>
      <c r="E2066" s="5">
        <v>21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10</v>
      </c>
      <c r="Q2066" s="5">
        <v>0</v>
      </c>
      <c r="R2066" s="5">
        <v>0</v>
      </c>
      <c r="S2066" s="5" t="s">
        <v>29</v>
      </c>
      <c r="T2066" s="5"/>
    </row>
    <row r="2067" spans="1:20" x14ac:dyDescent="0.25">
      <c r="A2067" s="5">
        <f>2060</f>
      </c>
      <c r="B2067" s="5" t="s">
        <v>2086</v>
      </c>
      <c r="C2067" s="5" t="s">
        <v>29</v>
      </c>
      <c r="D2067" s="5" t="s">
        <v>26</v>
      </c>
      <c r="E2067" s="5">
        <v>21</v>
      </c>
      <c r="F2067" s="5">
        <v>0</v>
      </c>
      <c r="G2067" s="5">
        <v>0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10</v>
      </c>
      <c r="Q2067" s="5">
        <v>0</v>
      </c>
      <c r="R2067" s="5">
        <v>0</v>
      </c>
      <c r="S2067" s="5" t="s">
        <v>29</v>
      </c>
      <c r="T2067" s="5"/>
    </row>
    <row r="2068" spans="1:20" x14ac:dyDescent="0.25">
      <c r="A2068" s="5">
        <f>2061</f>
      </c>
      <c r="B2068" s="5" t="s">
        <v>2087</v>
      </c>
      <c r="C2068" s="5" t="s">
        <v>29</v>
      </c>
      <c r="D2068" s="5" t="s">
        <v>26</v>
      </c>
      <c r="E2068" s="5">
        <v>21</v>
      </c>
      <c r="F2068" s="5">
        <v>0</v>
      </c>
      <c r="G2068" s="5">
        <v>0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5">
        <v>10</v>
      </c>
      <c r="Q2068" s="5">
        <v>0</v>
      </c>
      <c r="R2068" s="5">
        <v>0</v>
      </c>
      <c r="S2068" s="5" t="s">
        <v>29</v>
      </c>
      <c r="T2068" s="5"/>
    </row>
    <row r="2069" spans="1:20" x14ac:dyDescent="0.25">
      <c r="A2069" s="5">
        <f>2062</f>
      </c>
      <c r="B2069" s="5" t="s">
        <v>2088</v>
      </c>
      <c r="C2069" s="5" t="s">
        <v>29</v>
      </c>
      <c r="D2069" s="5" t="s">
        <v>26</v>
      </c>
      <c r="E2069" s="5">
        <v>21</v>
      </c>
      <c r="F2069" s="5">
        <v>0</v>
      </c>
      <c r="G2069" s="5">
        <v>0</v>
      </c>
      <c r="H2069" s="5">
        <v>0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5">
        <v>10</v>
      </c>
      <c r="Q2069" s="5">
        <v>0</v>
      </c>
      <c r="R2069" s="5">
        <v>0</v>
      </c>
      <c r="S2069" s="5" t="s">
        <v>29</v>
      </c>
      <c r="T2069" s="5"/>
    </row>
    <row r="2070" spans="1:20" x14ac:dyDescent="0.25">
      <c r="A2070" s="5">
        <f>2063</f>
      </c>
      <c r="B2070" s="5" t="s">
        <v>2089</v>
      </c>
      <c r="C2070" s="5" t="s">
        <v>29</v>
      </c>
      <c r="D2070" s="5" t="s">
        <v>26</v>
      </c>
      <c r="E2070" s="5">
        <v>21</v>
      </c>
      <c r="F2070" s="5">
        <v>0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5">
        <v>10</v>
      </c>
      <c r="Q2070" s="5">
        <v>0</v>
      </c>
      <c r="R2070" s="5">
        <v>0</v>
      </c>
      <c r="S2070" s="5" t="s">
        <v>29</v>
      </c>
      <c r="T2070" s="5"/>
    </row>
    <row r="2071" spans="1:20" x14ac:dyDescent="0.25">
      <c r="A2071" s="5">
        <f>2064</f>
      </c>
      <c r="B2071" s="5" t="s">
        <v>2090</v>
      </c>
      <c r="C2071" s="5" t="s">
        <v>29</v>
      </c>
      <c r="D2071" s="5" t="s">
        <v>26</v>
      </c>
      <c r="E2071" s="5">
        <v>21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10</v>
      </c>
      <c r="Q2071" s="5">
        <v>0</v>
      </c>
      <c r="R2071" s="5">
        <v>0</v>
      </c>
      <c r="S2071" s="5" t="s">
        <v>29</v>
      </c>
      <c r="T2071" s="5"/>
    </row>
    <row r="2072" spans="1:20" x14ac:dyDescent="0.25">
      <c r="A2072" s="5">
        <f>2065</f>
      </c>
      <c r="B2072" s="5" t="s">
        <v>2091</v>
      </c>
      <c r="C2072" s="5" t="s">
        <v>29</v>
      </c>
      <c r="D2072" s="5" t="s">
        <v>26</v>
      </c>
      <c r="E2072" s="5">
        <v>21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10</v>
      </c>
      <c r="Q2072" s="5">
        <v>0</v>
      </c>
      <c r="R2072" s="5">
        <v>0</v>
      </c>
      <c r="S2072" s="5" t="s">
        <v>29</v>
      </c>
      <c r="T2072" s="5"/>
    </row>
    <row r="2073" spans="1:20" x14ac:dyDescent="0.25">
      <c r="A2073" s="5">
        <f>2066</f>
      </c>
      <c r="B2073" s="5" t="s">
        <v>2092</v>
      </c>
      <c r="C2073" s="5" t="s">
        <v>29</v>
      </c>
      <c r="D2073" s="5" t="s">
        <v>26</v>
      </c>
      <c r="E2073" s="5">
        <v>21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10</v>
      </c>
      <c r="Q2073" s="5">
        <v>0</v>
      </c>
      <c r="R2073" s="5">
        <v>0</v>
      </c>
      <c r="S2073" s="5" t="s">
        <v>29</v>
      </c>
      <c r="T2073" s="5"/>
    </row>
    <row r="2074" spans="1:20" x14ac:dyDescent="0.25">
      <c r="A2074" s="5">
        <f>2067</f>
      </c>
      <c r="B2074" s="5" t="s">
        <v>2093</v>
      </c>
      <c r="C2074" s="5" t="s">
        <v>29</v>
      </c>
      <c r="D2074" s="5" t="s">
        <v>26</v>
      </c>
      <c r="E2074" s="5">
        <v>21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10</v>
      </c>
      <c r="Q2074" s="5">
        <v>0</v>
      </c>
      <c r="R2074" s="5">
        <v>0</v>
      </c>
      <c r="S2074" s="5" t="s">
        <v>29</v>
      </c>
      <c r="T2074" s="5"/>
    </row>
    <row r="2075" spans="1:20" x14ac:dyDescent="0.25">
      <c r="A2075" s="5">
        <f>2068</f>
      </c>
      <c r="B2075" s="5" t="s">
        <v>2094</v>
      </c>
      <c r="C2075" s="5" t="s">
        <v>29</v>
      </c>
      <c r="D2075" s="5" t="s">
        <v>26</v>
      </c>
      <c r="E2075" s="5">
        <v>21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10</v>
      </c>
      <c r="Q2075" s="5">
        <v>0</v>
      </c>
      <c r="R2075" s="5">
        <v>0</v>
      </c>
      <c r="S2075" s="5" t="s">
        <v>29</v>
      </c>
      <c r="T2075" s="5"/>
    </row>
    <row r="2076" spans="1:20" x14ac:dyDescent="0.25">
      <c r="A2076" s="5">
        <f>2069</f>
      </c>
      <c r="B2076" s="5" t="s">
        <v>2095</v>
      </c>
      <c r="C2076" s="5" t="s">
        <v>29</v>
      </c>
      <c r="D2076" s="5" t="s">
        <v>26</v>
      </c>
      <c r="E2076" s="5">
        <v>21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5">
        <v>10</v>
      </c>
      <c r="Q2076" s="5">
        <v>0</v>
      </c>
      <c r="R2076" s="5">
        <v>0</v>
      </c>
      <c r="S2076" s="5" t="s">
        <v>29</v>
      </c>
      <c r="T2076" s="5"/>
    </row>
    <row r="2077" spans="1:20" x14ac:dyDescent="0.25">
      <c r="A2077" s="5">
        <f>2070</f>
      </c>
      <c r="B2077" s="5" t="s">
        <v>2096</v>
      </c>
      <c r="C2077" s="5" t="s">
        <v>29</v>
      </c>
      <c r="D2077" s="5" t="s">
        <v>26</v>
      </c>
      <c r="E2077" s="5">
        <v>22</v>
      </c>
      <c r="F2077" s="5">
        <v>0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>
        <v>10</v>
      </c>
      <c r="Q2077" s="5">
        <v>0</v>
      </c>
      <c r="R2077" s="5">
        <v>0</v>
      </c>
      <c r="S2077" s="5" t="s">
        <v>29</v>
      </c>
      <c r="T2077" s="5"/>
    </row>
    <row r="2078" spans="1:20" x14ac:dyDescent="0.25">
      <c r="A2078" s="5">
        <f>2071</f>
      </c>
      <c r="B2078" s="5" t="s">
        <v>2097</v>
      </c>
      <c r="C2078" s="5" t="s">
        <v>29</v>
      </c>
      <c r="D2078" s="5" t="s">
        <v>26</v>
      </c>
      <c r="E2078" s="5">
        <v>22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10</v>
      </c>
      <c r="Q2078" s="5">
        <v>0</v>
      </c>
      <c r="R2078" s="5">
        <v>0</v>
      </c>
      <c r="S2078" s="5" t="s">
        <v>29</v>
      </c>
      <c r="T2078" s="5"/>
    </row>
    <row r="2079" spans="1:20" x14ac:dyDescent="0.25">
      <c r="A2079" s="5">
        <f>2072</f>
      </c>
      <c r="B2079" s="5" t="s">
        <v>2098</v>
      </c>
      <c r="C2079" s="5" t="s">
        <v>29</v>
      </c>
      <c r="D2079" s="5" t="s">
        <v>26</v>
      </c>
      <c r="E2079" s="5">
        <v>22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10</v>
      </c>
      <c r="Q2079" s="5">
        <v>0</v>
      </c>
      <c r="R2079" s="5">
        <v>0</v>
      </c>
      <c r="S2079" s="5" t="s">
        <v>29</v>
      </c>
      <c r="T2079" s="5"/>
    </row>
    <row r="2080" spans="1:20" x14ac:dyDescent="0.25">
      <c r="A2080" s="5">
        <f>2073</f>
      </c>
      <c r="B2080" s="5" t="s">
        <v>2099</v>
      </c>
      <c r="C2080" s="5" t="s">
        <v>29</v>
      </c>
      <c r="D2080" s="5" t="s">
        <v>26</v>
      </c>
      <c r="E2080" s="5">
        <v>22</v>
      </c>
      <c r="F2080" s="5">
        <v>0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>
        <v>10</v>
      </c>
      <c r="Q2080" s="5">
        <v>0</v>
      </c>
      <c r="R2080" s="5">
        <v>0</v>
      </c>
      <c r="S2080" s="5" t="s">
        <v>29</v>
      </c>
      <c r="T2080" s="5"/>
    </row>
    <row r="2081" spans="1:20" x14ac:dyDescent="0.25">
      <c r="A2081" s="5">
        <f>2074</f>
      </c>
      <c r="B2081" s="5" t="s">
        <v>2100</v>
      </c>
      <c r="C2081" s="5" t="s">
        <v>29</v>
      </c>
      <c r="D2081" s="5" t="s">
        <v>26</v>
      </c>
      <c r="E2081" s="5">
        <v>22</v>
      </c>
      <c r="F2081" s="5">
        <v>0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10</v>
      </c>
      <c r="Q2081" s="5">
        <v>0</v>
      </c>
      <c r="R2081" s="5">
        <v>0</v>
      </c>
      <c r="S2081" s="5" t="s">
        <v>29</v>
      </c>
      <c r="T2081" s="5"/>
    </row>
    <row r="2082" spans="1:20" x14ac:dyDescent="0.25">
      <c r="A2082" s="5">
        <f>2075</f>
      </c>
      <c r="B2082" s="5" t="s">
        <v>2101</v>
      </c>
      <c r="C2082" s="5" t="s">
        <v>29</v>
      </c>
      <c r="D2082" s="5" t="s">
        <v>26</v>
      </c>
      <c r="E2082" s="5">
        <v>22</v>
      </c>
      <c r="F2082" s="5">
        <v>0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10</v>
      </c>
      <c r="Q2082" s="5">
        <v>0</v>
      </c>
      <c r="R2082" s="5">
        <v>0</v>
      </c>
      <c r="S2082" s="5" t="s">
        <v>29</v>
      </c>
      <c r="T2082" s="5"/>
    </row>
    <row r="2083" spans="1:20" x14ac:dyDescent="0.25">
      <c r="A2083" s="5">
        <f>2076</f>
      </c>
      <c r="B2083" s="5" t="s">
        <v>2102</v>
      </c>
      <c r="C2083" s="5" t="s">
        <v>29</v>
      </c>
      <c r="D2083" s="5" t="s">
        <v>26</v>
      </c>
      <c r="E2083" s="5">
        <v>22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10</v>
      </c>
      <c r="Q2083" s="5">
        <v>0</v>
      </c>
      <c r="R2083" s="5">
        <v>0</v>
      </c>
      <c r="S2083" s="5" t="s">
        <v>29</v>
      </c>
      <c r="T2083" s="5"/>
    </row>
    <row r="2084" spans="1:20" x14ac:dyDescent="0.25">
      <c r="A2084" s="5">
        <f>2077</f>
      </c>
      <c r="B2084" s="5" t="s">
        <v>2103</v>
      </c>
      <c r="C2084" s="5" t="s">
        <v>29</v>
      </c>
      <c r="D2084" s="5" t="s">
        <v>26</v>
      </c>
      <c r="E2084" s="5">
        <v>22</v>
      </c>
      <c r="F2084" s="5">
        <v>0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10</v>
      </c>
      <c r="Q2084" s="5">
        <v>0</v>
      </c>
      <c r="R2084" s="5">
        <v>0</v>
      </c>
      <c r="S2084" s="5" t="s">
        <v>29</v>
      </c>
      <c r="T2084" s="5"/>
    </row>
    <row r="2085" spans="1:20" x14ac:dyDescent="0.25">
      <c r="A2085" s="5">
        <f>2078</f>
      </c>
      <c r="B2085" s="5" t="s">
        <v>2104</v>
      </c>
      <c r="C2085" s="5" t="s">
        <v>29</v>
      </c>
      <c r="D2085" s="5" t="s">
        <v>26</v>
      </c>
      <c r="E2085" s="5">
        <v>22</v>
      </c>
      <c r="F2085" s="5">
        <v>0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10</v>
      </c>
      <c r="Q2085" s="5">
        <v>0</v>
      </c>
      <c r="R2085" s="5">
        <v>0</v>
      </c>
      <c r="S2085" s="5" t="s">
        <v>29</v>
      </c>
      <c r="T2085" s="5"/>
    </row>
    <row r="2086" spans="1:20" x14ac:dyDescent="0.25">
      <c r="A2086" s="5">
        <f>2079</f>
      </c>
      <c r="B2086" s="5" t="s">
        <v>2105</v>
      </c>
      <c r="C2086" s="5" t="s">
        <v>29</v>
      </c>
      <c r="D2086" s="5" t="s">
        <v>26</v>
      </c>
      <c r="E2086" s="5">
        <v>22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10</v>
      </c>
      <c r="Q2086" s="5">
        <v>0</v>
      </c>
      <c r="R2086" s="5">
        <v>0</v>
      </c>
      <c r="S2086" s="5" t="s">
        <v>29</v>
      </c>
      <c r="T2086" s="5"/>
    </row>
    <row r="2087" spans="1:20" x14ac:dyDescent="0.25">
      <c r="A2087" s="5">
        <f>2080</f>
      </c>
      <c r="B2087" s="5" t="s">
        <v>2106</v>
      </c>
      <c r="C2087" s="5" t="s">
        <v>29</v>
      </c>
      <c r="D2087" s="5" t="s">
        <v>26</v>
      </c>
      <c r="E2087" s="5">
        <v>22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10</v>
      </c>
      <c r="Q2087" s="5">
        <v>0</v>
      </c>
      <c r="R2087" s="5">
        <v>0</v>
      </c>
      <c r="S2087" s="5" t="s">
        <v>29</v>
      </c>
      <c r="T2087" s="5"/>
    </row>
    <row r="2088" spans="1:20" x14ac:dyDescent="0.25">
      <c r="A2088" s="5">
        <f>2081</f>
      </c>
      <c r="B2088" s="5" t="s">
        <v>2107</v>
      </c>
      <c r="C2088" s="5" t="s">
        <v>29</v>
      </c>
      <c r="D2088" s="5" t="s">
        <v>26</v>
      </c>
      <c r="E2088" s="5">
        <v>22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10</v>
      </c>
      <c r="Q2088" s="5">
        <v>0</v>
      </c>
      <c r="R2088" s="5">
        <v>0</v>
      </c>
      <c r="S2088" s="5" t="s">
        <v>29</v>
      </c>
      <c r="T2088" s="5"/>
    </row>
    <row r="2089" spans="1:20" x14ac:dyDescent="0.25">
      <c r="A2089" s="5">
        <f>2082</f>
      </c>
      <c r="B2089" s="5" t="s">
        <v>2108</v>
      </c>
      <c r="C2089" s="5" t="s">
        <v>29</v>
      </c>
      <c r="D2089" s="5" t="s">
        <v>26</v>
      </c>
      <c r="E2089" s="5">
        <v>22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10</v>
      </c>
      <c r="Q2089" s="5">
        <v>0</v>
      </c>
      <c r="R2089" s="5">
        <v>0</v>
      </c>
      <c r="S2089" s="5" t="s">
        <v>29</v>
      </c>
      <c r="T2089" s="5"/>
    </row>
    <row r="2090" spans="1:20" x14ac:dyDescent="0.25">
      <c r="A2090" s="5">
        <f>2083</f>
      </c>
      <c r="B2090" s="5" t="s">
        <v>2109</v>
      </c>
      <c r="C2090" s="5" t="s">
        <v>29</v>
      </c>
      <c r="D2090" s="5" t="s">
        <v>26</v>
      </c>
      <c r="E2090" s="5">
        <v>22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10</v>
      </c>
      <c r="Q2090" s="5">
        <v>0</v>
      </c>
      <c r="R2090" s="5">
        <v>0</v>
      </c>
      <c r="S2090" s="5" t="s">
        <v>29</v>
      </c>
      <c r="T2090" s="5"/>
    </row>
    <row r="2091" spans="1:20" x14ac:dyDescent="0.25">
      <c r="A2091" s="5">
        <f>2084</f>
      </c>
      <c r="B2091" s="5" t="s">
        <v>2110</v>
      </c>
      <c r="C2091" s="5" t="s">
        <v>29</v>
      </c>
      <c r="D2091" s="5" t="s">
        <v>26</v>
      </c>
      <c r="E2091" s="5">
        <v>22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10</v>
      </c>
      <c r="Q2091" s="5">
        <v>0</v>
      </c>
      <c r="R2091" s="5">
        <v>0</v>
      </c>
      <c r="S2091" s="5" t="s">
        <v>29</v>
      </c>
      <c r="T2091" s="5"/>
    </row>
    <row r="2092" spans="1:20" x14ac:dyDescent="0.25">
      <c r="A2092" s="5">
        <f>2085</f>
      </c>
      <c r="B2092" s="5" t="s">
        <v>2111</v>
      </c>
      <c r="C2092" s="5" t="s">
        <v>29</v>
      </c>
      <c r="D2092" s="5" t="s">
        <v>26</v>
      </c>
      <c r="E2092" s="5">
        <v>22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10</v>
      </c>
      <c r="Q2092" s="5">
        <v>0</v>
      </c>
      <c r="R2092" s="5">
        <v>0</v>
      </c>
      <c r="S2092" s="5" t="s">
        <v>29</v>
      </c>
      <c r="T2092" s="5"/>
    </row>
    <row r="2093" spans="1:20" x14ac:dyDescent="0.25">
      <c r="A2093" s="5">
        <f>2086</f>
      </c>
      <c r="B2093" s="5" t="s">
        <v>2112</v>
      </c>
      <c r="C2093" s="5" t="s">
        <v>29</v>
      </c>
      <c r="D2093" s="5" t="s">
        <v>26</v>
      </c>
      <c r="E2093" s="5">
        <v>22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10</v>
      </c>
      <c r="Q2093" s="5">
        <v>0</v>
      </c>
      <c r="R2093" s="5">
        <v>0</v>
      </c>
      <c r="S2093" s="5" t="s">
        <v>29</v>
      </c>
      <c r="T2093" s="5"/>
    </row>
    <row r="2094" spans="1:20" x14ac:dyDescent="0.25">
      <c r="A2094" s="5">
        <f>2087</f>
      </c>
      <c r="B2094" s="5" t="s">
        <v>2113</v>
      </c>
      <c r="C2094" s="5" t="s">
        <v>29</v>
      </c>
      <c r="D2094" s="5" t="s">
        <v>26</v>
      </c>
      <c r="E2094" s="5">
        <v>22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10</v>
      </c>
      <c r="Q2094" s="5">
        <v>0</v>
      </c>
      <c r="R2094" s="5">
        <v>0</v>
      </c>
      <c r="S2094" s="5" t="s">
        <v>29</v>
      </c>
      <c r="T2094" s="5"/>
    </row>
    <row r="2095" spans="1:20" x14ac:dyDescent="0.25">
      <c r="A2095" s="5">
        <f>2088</f>
      </c>
      <c r="B2095" s="5" t="s">
        <v>2114</v>
      </c>
      <c r="C2095" s="5" t="s">
        <v>29</v>
      </c>
      <c r="D2095" s="5" t="s">
        <v>26</v>
      </c>
      <c r="E2095" s="5">
        <v>22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10</v>
      </c>
      <c r="Q2095" s="5">
        <v>0</v>
      </c>
      <c r="R2095" s="5">
        <v>0</v>
      </c>
      <c r="S2095" s="5" t="s">
        <v>29</v>
      </c>
      <c r="T2095" s="5"/>
    </row>
    <row r="2096" spans="1:20" x14ac:dyDescent="0.25">
      <c r="A2096" s="5">
        <f>2089</f>
      </c>
      <c r="B2096" s="5" t="s">
        <v>2115</v>
      </c>
      <c r="C2096" s="5" t="s">
        <v>29</v>
      </c>
      <c r="D2096" s="5" t="s">
        <v>26</v>
      </c>
      <c r="E2096" s="5">
        <v>22</v>
      </c>
      <c r="F2096" s="5">
        <v>0</v>
      </c>
      <c r="G2096" s="5">
        <v>0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10</v>
      </c>
      <c r="Q2096" s="5">
        <v>0</v>
      </c>
      <c r="R2096" s="5">
        <v>0</v>
      </c>
      <c r="S2096" s="5" t="s">
        <v>29</v>
      </c>
      <c r="T2096" s="5"/>
    </row>
    <row r="2097" spans="1:20" x14ac:dyDescent="0.25">
      <c r="A2097" s="5">
        <f>2090</f>
      </c>
      <c r="B2097" s="5" t="s">
        <v>2116</v>
      </c>
      <c r="C2097" s="5" t="s">
        <v>29</v>
      </c>
      <c r="D2097" s="5" t="s">
        <v>26</v>
      </c>
      <c r="E2097" s="5">
        <v>22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10</v>
      </c>
      <c r="Q2097" s="5">
        <v>0</v>
      </c>
      <c r="R2097" s="5">
        <v>0</v>
      </c>
      <c r="S2097" s="5" t="s">
        <v>29</v>
      </c>
      <c r="T2097" s="5"/>
    </row>
    <row r="2098" spans="1:20" x14ac:dyDescent="0.25">
      <c r="A2098" s="5">
        <f>2091</f>
      </c>
      <c r="B2098" s="5" t="s">
        <v>2117</v>
      </c>
      <c r="C2098" s="5" t="s">
        <v>29</v>
      </c>
      <c r="D2098" s="5" t="s">
        <v>26</v>
      </c>
      <c r="E2098" s="5">
        <v>22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10</v>
      </c>
      <c r="Q2098" s="5">
        <v>0</v>
      </c>
      <c r="R2098" s="5">
        <v>0</v>
      </c>
      <c r="S2098" s="5" t="s">
        <v>29</v>
      </c>
      <c r="T2098" s="5"/>
    </row>
    <row r="2099" spans="1:20" x14ac:dyDescent="0.25">
      <c r="A2099" s="5">
        <f>2092</f>
      </c>
      <c r="B2099" s="5" t="s">
        <v>2118</v>
      </c>
      <c r="C2099" s="5" t="s">
        <v>29</v>
      </c>
      <c r="D2099" s="5" t="s">
        <v>26</v>
      </c>
      <c r="E2099" s="5">
        <v>22</v>
      </c>
      <c r="F2099" s="5">
        <v>0</v>
      </c>
      <c r="G2099" s="5">
        <v>0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10</v>
      </c>
      <c r="Q2099" s="5">
        <v>0</v>
      </c>
      <c r="R2099" s="5">
        <v>0</v>
      </c>
      <c r="S2099" s="5" t="s">
        <v>29</v>
      </c>
      <c r="T2099" s="5"/>
    </row>
    <row r="2100" spans="1:20" x14ac:dyDescent="0.25">
      <c r="A2100" s="5">
        <f>2093</f>
      </c>
      <c r="B2100" s="5" t="s">
        <v>2119</v>
      </c>
      <c r="C2100" s="5" t="s">
        <v>29</v>
      </c>
      <c r="D2100" s="5" t="s">
        <v>26</v>
      </c>
      <c r="E2100" s="5">
        <v>22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10</v>
      </c>
      <c r="Q2100" s="5">
        <v>0</v>
      </c>
      <c r="R2100" s="5">
        <v>0</v>
      </c>
      <c r="S2100" s="5" t="s">
        <v>29</v>
      </c>
      <c r="T2100" s="5"/>
    </row>
    <row r="2101" spans="1:20" x14ac:dyDescent="0.25">
      <c r="A2101" s="5">
        <f>2094</f>
      </c>
      <c r="B2101" s="5" t="s">
        <v>2120</v>
      </c>
      <c r="C2101" s="5" t="s">
        <v>29</v>
      </c>
      <c r="D2101" s="5" t="s">
        <v>26</v>
      </c>
      <c r="E2101" s="5">
        <v>22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10</v>
      </c>
      <c r="Q2101" s="5">
        <v>0</v>
      </c>
      <c r="R2101" s="5">
        <v>0</v>
      </c>
      <c r="S2101" s="5" t="s">
        <v>29</v>
      </c>
      <c r="T2101" s="5"/>
    </row>
    <row r="2102" spans="1:20" x14ac:dyDescent="0.25">
      <c r="A2102" s="5">
        <f>2095</f>
      </c>
      <c r="B2102" s="5" t="s">
        <v>2121</v>
      </c>
      <c r="C2102" s="5" t="s">
        <v>29</v>
      </c>
      <c r="D2102" s="5" t="s">
        <v>26</v>
      </c>
      <c r="E2102" s="5">
        <v>22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10</v>
      </c>
      <c r="Q2102" s="5">
        <v>0</v>
      </c>
      <c r="R2102" s="5">
        <v>0</v>
      </c>
      <c r="S2102" s="5" t="s">
        <v>29</v>
      </c>
      <c r="T2102" s="5"/>
    </row>
    <row r="2103" spans="1:20" x14ac:dyDescent="0.25">
      <c r="A2103" s="5">
        <f>2096</f>
      </c>
      <c r="B2103" s="5" t="s">
        <v>2122</v>
      </c>
      <c r="C2103" s="5" t="s">
        <v>29</v>
      </c>
      <c r="D2103" s="5" t="s">
        <v>26</v>
      </c>
      <c r="E2103" s="5">
        <v>22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10</v>
      </c>
      <c r="Q2103" s="5">
        <v>0</v>
      </c>
      <c r="R2103" s="5">
        <v>0</v>
      </c>
      <c r="S2103" s="5" t="s">
        <v>29</v>
      </c>
      <c r="T2103" s="5"/>
    </row>
    <row r="2104" spans="1:20" x14ac:dyDescent="0.25">
      <c r="A2104" s="5">
        <f>2097</f>
      </c>
      <c r="B2104" s="5" t="s">
        <v>2123</v>
      </c>
      <c r="C2104" s="5" t="s">
        <v>29</v>
      </c>
      <c r="D2104" s="5" t="s">
        <v>26</v>
      </c>
      <c r="E2104" s="5">
        <v>22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10</v>
      </c>
      <c r="Q2104" s="5">
        <v>0</v>
      </c>
      <c r="R2104" s="5">
        <v>0</v>
      </c>
      <c r="S2104" s="5" t="s">
        <v>29</v>
      </c>
      <c r="T2104" s="5"/>
    </row>
    <row r="2105" spans="1:20" x14ac:dyDescent="0.25">
      <c r="A2105" s="5">
        <f>2098</f>
      </c>
      <c r="B2105" s="5" t="s">
        <v>2124</v>
      </c>
      <c r="C2105" s="5" t="s">
        <v>29</v>
      </c>
      <c r="D2105" s="5" t="s">
        <v>26</v>
      </c>
      <c r="E2105" s="5">
        <v>22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10</v>
      </c>
      <c r="Q2105" s="5">
        <v>0</v>
      </c>
      <c r="R2105" s="5">
        <v>0</v>
      </c>
      <c r="S2105" s="5" t="s">
        <v>29</v>
      </c>
      <c r="T2105" s="5"/>
    </row>
    <row r="2106" spans="1:20" x14ac:dyDescent="0.25">
      <c r="A2106" s="5">
        <f>2099</f>
      </c>
      <c r="B2106" s="5" t="s">
        <v>2125</v>
      </c>
      <c r="C2106" s="5" t="s">
        <v>29</v>
      </c>
      <c r="D2106" s="5" t="s">
        <v>26</v>
      </c>
      <c r="E2106" s="5">
        <v>22</v>
      </c>
      <c r="F2106" s="5">
        <v>0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10</v>
      </c>
      <c r="Q2106" s="5">
        <v>0</v>
      </c>
      <c r="R2106" s="5">
        <v>0</v>
      </c>
      <c r="S2106" s="5" t="s">
        <v>29</v>
      </c>
      <c r="T2106" s="5"/>
    </row>
    <row r="2107" spans="1:20" x14ac:dyDescent="0.25">
      <c r="A2107" s="5">
        <f>2100</f>
      </c>
      <c r="B2107" s="5" t="s">
        <v>2126</v>
      </c>
      <c r="C2107" s="5" t="s">
        <v>29</v>
      </c>
      <c r="D2107" s="5" t="s">
        <v>26</v>
      </c>
      <c r="E2107" s="5">
        <v>22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10</v>
      </c>
      <c r="Q2107" s="5">
        <v>0</v>
      </c>
      <c r="R2107" s="5">
        <v>0</v>
      </c>
      <c r="S2107" s="5" t="s">
        <v>29</v>
      </c>
      <c r="T2107" s="5"/>
    </row>
    <row r="2108" spans="1:20" x14ac:dyDescent="0.25">
      <c r="A2108" s="5">
        <f>2101</f>
      </c>
      <c r="B2108" s="5" t="s">
        <v>2127</v>
      </c>
      <c r="C2108" s="5" t="s">
        <v>29</v>
      </c>
      <c r="D2108" s="5" t="s">
        <v>26</v>
      </c>
      <c r="E2108" s="5">
        <v>22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10</v>
      </c>
      <c r="Q2108" s="5">
        <v>0</v>
      </c>
      <c r="R2108" s="5">
        <v>0</v>
      </c>
      <c r="S2108" s="5" t="s">
        <v>29</v>
      </c>
      <c r="T2108" s="5"/>
    </row>
    <row r="2109" spans="1:20" x14ac:dyDescent="0.25">
      <c r="A2109" s="5">
        <f>2102</f>
      </c>
      <c r="B2109" s="5" t="s">
        <v>2128</v>
      </c>
      <c r="C2109" s="5" t="s">
        <v>29</v>
      </c>
      <c r="D2109" s="5" t="s">
        <v>26</v>
      </c>
      <c r="E2109" s="5">
        <v>22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10</v>
      </c>
      <c r="Q2109" s="5">
        <v>0</v>
      </c>
      <c r="R2109" s="5">
        <v>0</v>
      </c>
      <c r="S2109" s="5" t="s">
        <v>29</v>
      </c>
      <c r="T2109" s="5"/>
    </row>
    <row r="2110" spans="1:20" x14ac:dyDescent="0.25">
      <c r="A2110" s="5">
        <f>2103</f>
      </c>
      <c r="B2110" s="5" t="s">
        <v>2129</v>
      </c>
      <c r="C2110" s="5" t="s">
        <v>29</v>
      </c>
      <c r="D2110" s="5" t="s">
        <v>26</v>
      </c>
      <c r="E2110" s="5">
        <v>22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10</v>
      </c>
      <c r="Q2110" s="5">
        <v>0</v>
      </c>
      <c r="R2110" s="5">
        <v>0</v>
      </c>
      <c r="S2110" s="5" t="s">
        <v>29</v>
      </c>
      <c r="T2110" s="5"/>
    </row>
    <row r="2111" spans="1:20" x14ac:dyDescent="0.25">
      <c r="A2111" s="5">
        <f>2104</f>
      </c>
      <c r="B2111" s="5" t="s">
        <v>2130</v>
      </c>
      <c r="C2111" s="5" t="s">
        <v>29</v>
      </c>
      <c r="D2111" s="5" t="s">
        <v>26</v>
      </c>
      <c r="E2111" s="5">
        <v>22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10</v>
      </c>
      <c r="Q2111" s="5">
        <v>0</v>
      </c>
      <c r="R2111" s="5">
        <v>0</v>
      </c>
      <c r="S2111" s="5" t="s">
        <v>29</v>
      </c>
      <c r="T2111" s="5"/>
    </row>
    <row r="2112" spans="1:20" x14ac:dyDescent="0.25">
      <c r="A2112" s="5">
        <f>2105</f>
      </c>
      <c r="B2112" s="5" t="s">
        <v>2131</v>
      </c>
      <c r="C2112" s="5" t="s">
        <v>29</v>
      </c>
      <c r="D2112" s="5" t="s">
        <v>26</v>
      </c>
      <c r="E2112" s="5">
        <v>22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5">
        <v>10</v>
      </c>
      <c r="Q2112" s="5">
        <v>0</v>
      </c>
      <c r="R2112" s="5">
        <v>0</v>
      </c>
      <c r="S2112" s="5" t="s">
        <v>29</v>
      </c>
      <c r="T2112" s="5"/>
    </row>
    <row r="2113" spans="1:20" x14ac:dyDescent="0.25">
      <c r="A2113" s="5">
        <f>2106</f>
      </c>
      <c r="B2113" s="5" t="s">
        <v>2132</v>
      </c>
      <c r="C2113" s="5" t="s">
        <v>29</v>
      </c>
      <c r="D2113" s="5" t="s">
        <v>26</v>
      </c>
      <c r="E2113" s="5">
        <v>22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5">
        <v>10</v>
      </c>
      <c r="Q2113" s="5">
        <v>0</v>
      </c>
      <c r="R2113" s="5">
        <v>0</v>
      </c>
      <c r="S2113" s="5" t="s">
        <v>29</v>
      </c>
      <c r="T2113" s="5"/>
    </row>
    <row r="2114" spans="1:20" x14ac:dyDescent="0.25">
      <c r="A2114" s="5">
        <f>2107</f>
      </c>
      <c r="B2114" s="5" t="s">
        <v>2133</v>
      </c>
      <c r="C2114" s="5" t="s">
        <v>29</v>
      </c>
      <c r="D2114" s="5" t="s">
        <v>26</v>
      </c>
      <c r="E2114" s="5">
        <v>22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5">
        <v>10</v>
      </c>
      <c r="Q2114" s="5">
        <v>0</v>
      </c>
      <c r="R2114" s="5">
        <v>0</v>
      </c>
      <c r="S2114" s="5" t="s">
        <v>29</v>
      </c>
      <c r="T2114" s="5"/>
    </row>
    <row r="2115" spans="1:20" x14ac:dyDescent="0.25">
      <c r="A2115" s="5">
        <f>2108</f>
      </c>
      <c r="B2115" s="5" t="s">
        <v>2134</v>
      </c>
      <c r="C2115" s="5" t="s">
        <v>29</v>
      </c>
      <c r="D2115" s="5" t="s">
        <v>26</v>
      </c>
      <c r="E2115" s="5">
        <v>22</v>
      </c>
      <c r="F2115" s="5">
        <v>0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5">
        <v>10</v>
      </c>
      <c r="Q2115" s="5">
        <v>0</v>
      </c>
      <c r="R2115" s="5">
        <v>0</v>
      </c>
      <c r="S2115" s="5" t="s">
        <v>29</v>
      </c>
      <c r="T2115" s="5"/>
    </row>
    <row r="2116" spans="1:20" x14ac:dyDescent="0.25">
      <c r="A2116" s="5">
        <f>2109</f>
      </c>
      <c r="B2116" s="5" t="s">
        <v>2135</v>
      </c>
      <c r="C2116" s="5" t="s">
        <v>29</v>
      </c>
      <c r="D2116" s="5" t="s">
        <v>26</v>
      </c>
      <c r="E2116" s="5">
        <v>22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10</v>
      </c>
      <c r="Q2116" s="5">
        <v>0</v>
      </c>
      <c r="R2116" s="5">
        <v>0</v>
      </c>
      <c r="S2116" s="5" t="s">
        <v>29</v>
      </c>
      <c r="T2116" s="5"/>
    </row>
    <row r="2117" spans="1:20" x14ac:dyDescent="0.25">
      <c r="A2117" s="5">
        <f>2110</f>
      </c>
      <c r="B2117" s="5" t="s">
        <v>2136</v>
      </c>
      <c r="C2117" s="5" t="s">
        <v>29</v>
      </c>
      <c r="D2117" s="5" t="s">
        <v>26</v>
      </c>
      <c r="E2117" s="5">
        <v>22</v>
      </c>
      <c r="F2117" s="5">
        <v>0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5">
        <v>10</v>
      </c>
      <c r="Q2117" s="5">
        <v>0</v>
      </c>
      <c r="R2117" s="5">
        <v>0</v>
      </c>
      <c r="S2117" s="5" t="s">
        <v>29</v>
      </c>
      <c r="T2117" s="5"/>
    </row>
    <row r="2118" spans="1:20" x14ac:dyDescent="0.25">
      <c r="A2118" s="5">
        <f>2111</f>
      </c>
      <c r="B2118" s="5" t="s">
        <v>2137</v>
      </c>
      <c r="C2118" s="5" t="s">
        <v>29</v>
      </c>
      <c r="D2118" s="5" t="s">
        <v>26</v>
      </c>
      <c r="E2118" s="5">
        <v>22</v>
      </c>
      <c r="F2118" s="5">
        <v>0</v>
      </c>
      <c r="G2118" s="5">
        <v>0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5">
        <v>10</v>
      </c>
      <c r="Q2118" s="5">
        <v>0</v>
      </c>
      <c r="R2118" s="5">
        <v>0</v>
      </c>
      <c r="S2118" s="5" t="s">
        <v>29</v>
      </c>
      <c r="T2118" s="5"/>
    </row>
    <row r="2119" spans="1:20" x14ac:dyDescent="0.25">
      <c r="A2119" s="5">
        <f>2112</f>
      </c>
      <c r="B2119" s="5" t="s">
        <v>2138</v>
      </c>
      <c r="C2119" s="5" t="s">
        <v>29</v>
      </c>
      <c r="D2119" s="5" t="s">
        <v>26</v>
      </c>
      <c r="E2119" s="5">
        <v>22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10</v>
      </c>
      <c r="Q2119" s="5">
        <v>0</v>
      </c>
      <c r="R2119" s="5">
        <v>0</v>
      </c>
      <c r="S2119" s="5" t="s">
        <v>29</v>
      </c>
      <c r="T2119" s="5"/>
    </row>
    <row r="2120" spans="1:20" x14ac:dyDescent="0.25">
      <c r="A2120" s="5">
        <f>2113</f>
      </c>
      <c r="B2120" s="5" t="s">
        <v>2139</v>
      </c>
      <c r="C2120" s="5" t="s">
        <v>29</v>
      </c>
      <c r="D2120" s="5" t="s">
        <v>26</v>
      </c>
      <c r="E2120" s="5">
        <v>22</v>
      </c>
      <c r="F2120" s="5">
        <v>0</v>
      </c>
      <c r="G2120" s="5">
        <v>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10</v>
      </c>
      <c r="Q2120" s="5">
        <v>0</v>
      </c>
      <c r="R2120" s="5">
        <v>0</v>
      </c>
      <c r="S2120" s="5" t="s">
        <v>29</v>
      </c>
      <c r="T2120" s="5"/>
    </row>
    <row r="2121" spans="1:20" x14ac:dyDescent="0.25">
      <c r="A2121" s="5">
        <f>2114</f>
      </c>
      <c r="B2121" s="5" t="s">
        <v>2140</v>
      </c>
      <c r="C2121" s="5" t="s">
        <v>29</v>
      </c>
      <c r="D2121" s="5" t="s">
        <v>26</v>
      </c>
      <c r="E2121" s="5">
        <v>22</v>
      </c>
      <c r="F2121" s="5">
        <v>0</v>
      </c>
      <c r="G2121" s="5">
        <v>0</v>
      </c>
      <c r="H2121" s="5">
        <v>0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5">
        <v>10</v>
      </c>
      <c r="Q2121" s="5">
        <v>0</v>
      </c>
      <c r="R2121" s="5">
        <v>0</v>
      </c>
      <c r="S2121" s="5" t="s">
        <v>29</v>
      </c>
      <c r="T2121" s="5"/>
    </row>
    <row r="2122" spans="1:20" x14ac:dyDescent="0.25">
      <c r="A2122" s="5">
        <f>2115</f>
      </c>
      <c r="B2122" s="5" t="s">
        <v>2141</v>
      </c>
      <c r="C2122" s="5" t="s">
        <v>29</v>
      </c>
      <c r="D2122" s="5" t="s">
        <v>26</v>
      </c>
      <c r="E2122" s="5">
        <v>22</v>
      </c>
      <c r="F2122" s="5">
        <v>0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5">
        <v>10</v>
      </c>
      <c r="Q2122" s="5">
        <v>0</v>
      </c>
      <c r="R2122" s="5">
        <v>0</v>
      </c>
      <c r="S2122" s="5" t="s">
        <v>29</v>
      </c>
      <c r="T2122" s="5"/>
    </row>
    <row r="2123" spans="1:20" x14ac:dyDescent="0.25">
      <c r="A2123" s="5">
        <f>2116</f>
      </c>
      <c r="B2123" s="5" t="s">
        <v>2142</v>
      </c>
      <c r="C2123" s="5" t="s">
        <v>29</v>
      </c>
      <c r="D2123" s="5" t="s">
        <v>26</v>
      </c>
      <c r="E2123" s="5">
        <v>22</v>
      </c>
      <c r="F2123" s="5">
        <v>0</v>
      </c>
      <c r="G2123" s="5">
        <v>0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10</v>
      </c>
      <c r="Q2123" s="5">
        <v>0</v>
      </c>
      <c r="R2123" s="5">
        <v>0</v>
      </c>
      <c r="S2123" s="5" t="s">
        <v>29</v>
      </c>
      <c r="T2123" s="5"/>
    </row>
    <row r="2124" spans="1:20" x14ac:dyDescent="0.25">
      <c r="A2124" s="5">
        <f>2117</f>
      </c>
      <c r="B2124" s="5" t="s">
        <v>2143</v>
      </c>
      <c r="C2124" s="5" t="s">
        <v>29</v>
      </c>
      <c r="D2124" s="5" t="s">
        <v>26</v>
      </c>
      <c r="E2124" s="5">
        <v>22</v>
      </c>
      <c r="F2124" s="5">
        <v>0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5">
        <v>10</v>
      </c>
      <c r="Q2124" s="5">
        <v>0</v>
      </c>
      <c r="R2124" s="5">
        <v>0</v>
      </c>
      <c r="S2124" s="5" t="s">
        <v>29</v>
      </c>
      <c r="T2124" s="5"/>
    </row>
    <row r="2125" spans="1:20" x14ac:dyDescent="0.25">
      <c r="A2125" s="5">
        <f>2118</f>
      </c>
      <c r="B2125" s="5" t="s">
        <v>2144</v>
      </c>
      <c r="C2125" s="5" t="s">
        <v>29</v>
      </c>
      <c r="D2125" s="5" t="s">
        <v>26</v>
      </c>
      <c r="E2125" s="5">
        <v>22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5">
        <v>10</v>
      </c>
      <c r="Q2125" s="5">
        <v>0</v>
      </c>
      <c r="R2125" s="5">
        <v>0</v>
      </c>
      <c r="S2125" s="5" t="s">
        <v>29</v>
      </c>
      <c r="T2125" s="5"/>
    </row>
    <row r="2126" spans="1:20" x14ac:dyDescent="0.25">
      <c r="A2126" s="5">
        <f>2119</f>
      </c>
      <c r="B2126" s="5" t="s">
        <v>2145</v>
      </c>
      <c r="C2126" s="5" t="s">
        <v>29</v>
      </c>
      <c r="D2126" s="5" t="s">
        <v>26</v>
      </c>
      <c r="E2126" s="5">
        <v>22</v>
      </c>
      <c r="F2126" s="5">
        <v>0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10</v>
      </c>
      <c r="Q2126" s="5">
        <v>0</v>
      </c>
      <c r="R2126" s="5">
        <v>0</v>
      </c>
      <c r="S2126" s="5" t="s">
        <v>29</v>
      </c>
      <c r="T2126" s="5"/>
    </row>
    <row r="2127" spans="1:20" x14ac:dyDescent="0.25">
      <c r="A2127" s="5">
        <f>2120</f>
      </c>
      <c r="B2127" s="5" t="s">
        <v>2146</v>
      </c>
      <c r="C2127" s="5" t="s">
        <v>29</v>
      </c>
      <c r="D2127" s="5" t="s">
        <v>26</v>
      </c>
      <c r="E2127" s="5">
        <v>22</v>
      </c>
      <c r="F2127" s="5">
        <v>0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5">
        <v>10</v>
      </c>
      <c r="Q2127" s="5">
        <v>0</v>
      </c>
      <c r="R2127" s="5">
        <v>0</v>
      </c>
      <c r="S2127" s="5" t="s">
        <v>29</v>
      </c>
      <c r="T2127" s="5"/>
    </row>
    <row r="2128" spans="1:20" x14ac:dyDescent="0.25">
      <c r="A2128" s="5">
        <f>2121</f>
      </c>
      <c r="B2128" s="5" t="s">
        <v>2147</v>
      </c>
      <c r="C2128" s="5" t="s">
        <v>29</v>
      </c>
      <c r="D2128" s="5" t="s">
        <v>26</v>
      </c>
      <c r="E2128" s="5">
        <v>22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5">
        <v>10</v>
      </c>
      <c r="Q2128" s="5">
        <v>0</v>
      </c>
      <c r="R2128" s="5">
        <v>0</v>
      </c>
      <c r="S2128" s="5" t="s">
        <v>29</v>
      </c>
      <c r="T2128" s="5"/>
    </row>
    <row r="2129" spans="1:20" x14ac:dyDescent="0.25">
      <c r="A2129" s="5">
        <f>2122</f>
      </c>
      <c r="B2129" s="5" t="s">
        <v>2148</v>
      </c>
      <c r="C2129" s="5" t="s">
        <v>29</v>
      </c>
      <c r="D2129" s="5" t="s">
        <v>26</v>
      </c>
      <c r="E2129" s="5">
        <v>22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5">
        <v>10</v>
      </c>
      <c r="Q2129" s="5">
        <v>0</v>
      </c>
      <c r="R2129" s="5">
        <v>0</v>
      </c>
      <c r="S2129" s="5" t="s">
        <v>29</v>
      </c>
      <c r="T2129" s="5"/>
    </row>
    <row r="2130" spans="1:20" x14ac:dyDescent="0.25">
      <c r="A2130" s="5">
        <f>2123</f>
      </c>
      <c r="B2130" s="5" t="s">
        <v>2149</v>
      </c>
      <c r="C2130" s="5" t="s">
        <v>29</v>
      </c>
      <c r="D2130" s="5" t="s">
        <v>26</v>
      </c>
      <c r="E2130" s="5">
        <v>22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5">
        <v>10</v>
      </c>
      <c r="Q2130" s="5">
        <v>0</v>
      </c>
      <c r="R2130" s="5">
        <v>0</v>
      </c>
      <c r="S2130" s="5" t="s">
        <v>29</v>
      </c>
      <c r="T2130" s="5"/>
    </row>
    <row r="2131" spans="1:20" x14ac:dyDescent="0.25">
      <c r="A2131" s="5">
        <f>2124</f>
      </c>
      <c r="B2131" s="5" t="s">
        <v>2150</v>
      </c>
      <c r="C2131" s="5" t="s">
        <v>29</v>
      </c>
      <c r="D2131" s="5" t="s">
        <v>26</v>
      </c>
      <c r="E2131" s="5">
        <v>22</v>
      </c>
      <c r="F2131" s="5">
        <v>0</v>
      </c>
      <c r="G2131" s="5">
        <v>0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10</v>
      </c>
      <c r="Q2131" s="5">
        <v>0</v>
      </c>
      <c r="R2131" s="5">
        <v>0</v>
      </c>
      <c r="S2131" s="5" t="s">
        <v>29</v>
      </c>
      <c r="T2131" s="5"/>
    </row>
    <row r="2132" spans="1:20" x14ac:dyDescent="0.25">
      <c r="A2132" s="5">
        <f>2125</f>
      </c>
      <c r="B2132" s="5" t="s">
        <v>2151</v>
      </c>
      <c r="C2132" s="5" t="s">
        <v>29</v>
      </c>
      <c r="D2132" s="5" t="s">
        <v>26</v>
      </c>
      <c r="E2132" s="5">
        <v>22</v>
      </c>
      <c r="F2132" s="5">
        <v>0</v>
      </c>
      <c r="G2132" s="5">
        <v>0</v>
      </c>
      <c r="H2132" s="5">
        <v>0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5">
        <v>10</v>
      </c>
      <c r="Q2132" s="5">
        <v>0</v>
      </c>
      <c r="R2132" s="5">
        <v>0</v>
      </c>
      <c r="S2132" s="5" t="s">
        <v>29</v>
      </c>
      <c r="T2132" s="5"/>
    </row>
    <row r="2133" spans="1:20" x14ac:dyDescent="0.25">
      <c r="A2133" s="5">
        <f>2126</f>
      </c>
      <c r="B2133" s="5" t="s">
        <v>2152</v>
      </c>
      <c r="C2133" s="5" t="s">
        <v>29</v>
      </c>
      <c r="D2133" s="5" t="s">
        <v>26</v>
      </c>
      <c r="E2133" s="5">
        <v>22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10</v>
      </c>
      <c r="Q2133" s="5">
        <v>0</v>
      </c>
      <c r="R2133" s="5">
        <v>0</v>
      </c>
      <c r="S2133" s="5" t="s">
        <v>29</v>
      </c>
      <c r="T2133" s="5"/>
    </row>
    <row r="2134" spans="1:20" x14ac:dyDescent="0.25">
      <c r="A2134" s="5">
        <f>2127</f>
      </c>
      <c r="B2134" s="5" t="s">
        <v>2153</v>
      </c>
      <c r="C2134" s="5" t="s">
        <v>29</v>
      </c>
      <c r="D2134" s="5" t="s">
        <v>26</v>
      </c>
      <c r="E2134" s="5">
        <v>22</v>
      </c>
      <c r="F2134" s="5">
        <v>0</v>
      </c>
      <c r="G2134" s="5">
        <v>0</v>
      </c>
      <c r="H2134" s="5">
        <v>0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10</v>
      </c>
      <c r="Q2134" s="5">
        <v>0</v>
      </c>
      <c r="R2134" s="5">
        <v>0</v>
      </c>
      <c r="S2134" s="5" t="s">
        <v>29</v>
      </c>
      <c r="T2134" s="5"/>
    </row>
    <row r="2135" spans="1:20" x14ac:dyDescent="0.25">
      <c r="A2135" s="5">
        <f>2128</f>
      </c>
      <c r="B2135" s="5" t="s">
        <v>2154</v>
      </c>
      <c r="C2135" s="5" t="s">
        <v>29</v>
      </c>
      <c r="D2135" s="5" t="s">
        <v>26</v>
      </c>
      <c r="E2135" s="5">
        <v>22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10</v>
      </c>
      <c r="Q2135" s="5">
        <v>0</v>
      </c>
      <c r="R2135" s="5">
        <v>0</v>
      </c>
      <c r="S2135" s="5" t="s">
        <v>29</v>
      </c>
      <c r="T2135" s="5"/>
    </row>
    <row r="2136" spans="1:20" x14ac:dyDescent="0.25">
      <c r="A2136" s="5">
        <f>2129</f>
      </c>
      <c r="B2136" s="5" t="s">
        <v>2155</v>
      </c>
      <c r="C2136" s="5" t="s">
        <v>29</v>
      </c>
      <c r="D2136" s="5" t="s">
        <v>26</v>
      </c>
      <c r="E2136" s="5">
        <v>22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10</v>
      </c>
      <c r="Q2136" s="5">
        <v>0</v>
      </c>
      <c r="R2136" s="5">
        <v>0</v>
      </c>
      <c r="S2136" s="5" t="s">
        <v>29</v>
      </c>
      <c r="T2136" s="5"/>
    </row>
    <row r="2137" spans="1:20" x14ac:dyDescent="0.25">
      <c r="A2137" s="5">
        <f>2130</f>
      </c>
      <c r="B2137" s="5" t="s">
        <v>2156</v>
      </c>
      <c r="C2137" s="5" t="s">
        <v>29</v>
      </c>
      <c r="D2137" s="5" t="s">
        <v>26</v>
      </c>
      <c r="E2137" s="5">
        <v>22</v>
      </c>
      <c r="F2137" s="5">
        <v>0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10</v>
      </c>
      <c r="Q2137" s="5">
        <v>0</v>
      </c>
      <c r="R2137" s="5">
        <v>0</v>
      </c>
      <c r="S2137" s="5" t="s">
        <v>29</v>
      </c>
      <c r="T2137" s="5"/>
    </row>
    <row r="2138" spans="1:20" x14ac:dyDescent="0.25">
      <c r="A2138" s="5">
        <f>2131</f>
      </c>
      <c r="B2138" s="5" t="s">
        <v>2157</v>
      </c>
      <c r="C2138" s="5" t="s">
        <v>29</v>
      </c>
      <c r="D2138" s="5" t="s">
        <v>26</v>
      </c>
      <c r="E2138" s="5">
        <v>22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5">
        <v>10</v>
      </c>
      <c r="Q2138" s="5">
        <v>0</v>
      </c>
      <c r="R2138" s="5">
        <v>0</v>
      </c>
      <c r="S2138" s="5" t="s">
        <v>29</v>
      </c>
      <c r="T2138" s="5"/>
    </row>
    <row r="2139" spans="1:20" x14ac:dyDescent="0.25">
      <c r="A2139" s="5">
        <f>2132</f>
      </c>
      <c r="B2139" s="5" t="s">
        <v>2158</v>
      </c>
      <c r="C2139" s="5" t="s">
        <v>29</v>
      </c>
      <c r="D2139" s="5" t="s">
        <v>26</v>
      </c>
      <c r="E2139" s="5">
        <v>22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10</v>
      </c>
      <c r="Q2139" s="5">
        <v>0</v>
      </c>
      <c r="R2139" s="5">
        <v>0</v>
      </c>
      <c r="S2139" s="5" t="s">
        <v>29</v>
      </c>
      <c r="T2139" s="5"/>
    </row>
    <row r="2140" spans="1:20" x14ac:dyDescent="0.25">
      <c r="A2140" s="5">
        <f>2133</f>
      </c>
      <c r="B2140" s="5" t="s">
        <v>2159</v>
      </c>
      <c r="C2140" s="5" t="s">
        <v>29</v>
      </c>
      <c r="D2140" s="5" t="s">
        <v>26</v>
      </c>
      <c r="E2140" s="5">
        <v>22</v>
      </c>
      <c r="F2140" s="5">
        <v>0</v>
      </c>
      <c r="G2140" s="5">
        <v>0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>
        <v>10</v>
      </c>
      <c r="Q2140" s="5">
        <v>0</v>
      </c>
      <c r="R2140" s="5">
        <v>0</v>
      </c>
      <c r="S2140" s="5" t="s">
        <v>29</v>
      </c>
      <c r="T2140" s="5"/>
    </row>
    <row r="2141" spans="1:20" x14ac:dyDescent="0.25">
      <c r="A2141" s="5">
        <f>2134</f>
      </c>
      <c r="B2141" s="5" t="s">
        <v>2160</v>
      </c>
      <c r="C2141" s="5" t="s">
        <v>29</v>
      </c>
      <c r="D2141" s="5" t="s">
        <v>26</v>
      </c>
      <c r="E2141" s="5">
        <v>22</v>
      </c>
      <c r="F2141" s="5">
        <v>0</v>
      </c>
      <c r="G2141" s="5">
        <v>0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>
        <v>10</v>
      </c>
      <c r="Q2141" s="5">
        <v>0</v>
      </c>
      <c r="R2141" s="5">
        <v>0</v>
      </c>
      <c r="S2141" s="5" t="s">
        <v>29</v>
      </c>
      <c r="T2141" s="5"/>
    </row>
    <row r="2142" spans="1:20" x14ac:dyDescent="0.25">
      <c r="A2142" s="5">
        <f>2135</f>
      </c>
      <c r="B2142" s="5" t="s">
        <v>2161</v>
      </c>
      <c r="C2142" s="5" t="s">
        <v>29</v>
      </c>
      <c r="D2142" s="5" t="s">
        <v>26</v>
      </c>
      <c r="E2142" s="5">
        <v>22</v>
      </c>
      <c r="F2142" s="5">
        <v>0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10</v>
      </c>
      <c r="Q2142" s="5">
        <v>0</v>
      </c>
      <c r="R2142" s="5">
        <v>0</v>
      </c>
      <c r="S2142" s="5" t="s">
        <v>29</v>
      </c>
      <c r="T2142" s="5"/>
    </row>
    <row r="2143" spans="1:20" x14ac:dyDescent="0.25">
      <c r="A2143" s="5">
        <f>2136</f>
      </c>
      <c r="B2143" s="5" t="s">
        <v>2162</v>
      </c>
      <c r="C2143" s="5" t="s">
        <v>29</v>
      </c>
      <c r="D2143" s="5" t="s">
        <v>26</v>
      </c>
      <c r="E2143" s="5">
        <v>22</v>
      </c>
      <c r="F2143" s="5">
        <v>0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5">
        <v>10</v>
      </c>
      <c r="Q2143" s="5">
        <v>0</v>
      </c>
      <c r="R2143" s="5">
        <v>0</v>
      </c>
      <c r="S2143" s="5" t="s">
        <v>29</v>
      </c>
      <c r="T2143" s="5"/>
    </row>
    <row r="2144" spans="1:20" x14ac:dyDescent="0.25">
      <c r="A2144" s="5">
        <f>2137</f>
      </c>
      <c r="B2144" s="5" t="s">
        <v>2163</v>
      </c>
      <c r="C2144" s="5" t="s">
        <v>29</v>
      </c>
      <c r="D2144" s="5" t="s">
        <v>26</v>
      </c>
      <c r="E2144" s="5">
        <v>22</v>
      </c>
      <c r="F2144" s="5">
        <v>0</v>
      </c>
      <c r="G2144" s="5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10</v>
      </c>
      <c r="Q2144" s="5">
        <v>0</v>
      </c>
      <c r="R2144" s="5">
        <v>0</v>
      </c>
      <c r="S2144" s="5" t="s">
        <v>29</v>
      </c>
      <c r="T2144" s="5"/>
    </row>
    <row r="2145" spans="1:20" x14ac:dyDescent="0.25">
      <c r="A2145" s="5">
        <f>2138</f>
      </c>
      <c r="B2145" s="5" t="s">
        <v>2164</v>
      </c>
      <c r="C2145" s="5" t="s">
        <v>29</v>
      </c>
      <c r="D2145" s="5" t="s">
        <v>26</v>
      </c>
      <c r="E2145" s="5">
        <v>22</v>
      </c>
      <c r="F2145" s="5">
        <v>0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10</v>
      </c>
      <c r="Q2145" s="5">
        <v>0</v>
      </c>
      <c r="R2145" s="5">
        <v>0</v>
      </c>
      <c r="S2145" s="5" t="s">
        <v>29</v>
      </c>
      <c r="T2145" s="5"/>
    </row>
    <row r="2146" spans="1:20" x14ac:dyDescent="0.25">
      <c r="A2146" s="5">
        <f>2139</f>
      </c>
      <c r="B2146" s="5" t="s">
        <v>2165</v>
      </c>
      <c r="C2146" s="5" t="s">
        <v>29</v>
      </c>
      <c r="D2146" s="5" t="s">
        <v>26</v>
      </c>
      <c r="E2146" s="5">
        <v>22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10</v>
      </c>
      <c r="Q2146" s="5">
        <v>0</v>
      </c>
      <c r="R2146" s="5">
        <v>0</v>
      </c>
      <c r="S2146" s="5" t="s">
        <v>29</v>
      </c>
      <c r="T2146" s="5"/>
    </row>
    <row r="2147" spans="1:20" x14ac:dyDescent="0.25">
      <c r="A2147" s="5">
        <f>2140</f>
      </c>
      <c r="B2147" s="5" t="s">
        <v>2166</v>
      </c>
      <c r="C2147" s="5" t="s">
        <v>29</v>
      </c>
      <c r="D2147" s="5" t="s">
        <v>26</v>
      </c>
      <c r="E2147" s="5">
        <v>22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10</v>
      </c>
      <c r="Q2147" s="5">
        <v>0</v>
      </c>
      <c r="R2147" s="5">
        <v>0</v>
      </c>
      <c r="S2147" s="5" t="s">
        <v>29</v>
      </c>
      <c r="T2147" s="5"/>
    </row>
    <row r="2148" spans="1:20" x14ac:dyDescent="0.25">
      <c r="A2148" s="5">
        <f>2141</f>
      </c>
      <c r="B2148" s="5" t="s">
        <v>2167</v>
      </c>
      <c r="C2148" s="5" t="s">
        <v>29</v>
      </c>
      <c r="D2148" s="5" t="s">
        <v>26</v>
      </c>
      <c r="E2148" s="5">
        <v>22</v>
      </c>
      <c r="F2148" s="5">
        <v>0</v>
      </c>
      <c r="G2148" s="5">
        <v>0</v>
      </c>
      <c r="H2148" s="5">
        <v>0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5">
        <v>10</v>
      </c>
      <c r="Q2148" s="5">
        <v>0</v>
      </c>
      <c r="R2148" s="5">
        <v>0</v>
      </c>
      <c r="S2148" s="5" t="s">
        <v>29</v>
      </c>
      <c r="T2148" s="5"/>
    </row>
    <row r="2149" spans="1:20" x14ac:dyDescent="0.25">
      <c r="A2149" s="5">
        <f>2142</f>
      </c>
      <c r="B2149" s="5" t="s">
        <v>2168</v>
      </c>
      <c r="C2149" s="5" t="s">
        <v>29</v>
      </c>
      <c r="D2149" s="5" t="s">
        <v>26</v>
      </c>
      <c r="E2149" s="5">
        <v>22</v>
      </c>
      <c r="F2149" s="5">
        <v>0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10</v>
      </c>
      <c r="Q2149" s="5">
        <v>0</v>
      </c>
      <c r="R2149" s="5">
        <v>0</v>
      </c>
      <c r="S2149" s="5" t="s">
        <v>29</v>
      </c>
      <c r="T2149" s="5"/>
    </row>
    <row r="2150" spans="1:20" x14ac:dyDescent="0.25">
      <c r="A2150" s="5">
        <f>2143</f>
      </c>
      <c r="B2150" s="5" t="s">
        <v>2169</v>
      </c>
      <c r="C2150" s="5" t="s">
        <v>29</v>
      </c>
      <c r="D2150" s="5" t="s">
        <v>26</v>
      </c>
      <c r="E2150" s="5">
        <v>22</v>
      </c>
      <c r="F2150" s="5">
        <v>0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10</v>
      </c>
      <c r="Q2150" s="5">
        <v>0</v>
      </c>
      <c r="R2150" s="5">
        <v>0</v>
      </c>
      <c r="S2150" s="5" t="s">
        <v>29</v>
      </c>
      <c r="T2150" s="5"/>
    </row>
    <row r="2151" spans="1:20" x14ac:dyDescent="0.25">
      <c r="A2151" s="5">
        <f>2144</f>
      </c>
      <c r="B2151" s="5" t="s">
        <v>2170</v>
      </c>
      <c r="C2151" s="5" t="s">
        <v>29</v>
      </c>
      <c r="D2151" s="5" t="s">
        <v>26</v>
      </c>
      <c r="E2151" s="5">
        <v>22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>
        <v>10</v>
      </c>
      <c r="Q2151" s="5">
        <v>0</v>
      </c>
      <c r="R2151" s="5">
        <v>0</v>
      </c>
      <c r="S2151" s="5" t="s">
        <v>29</v>
      </c>
      <c r="T2151" s="5"/>
    </row>
    <row r="2152" spans="1:20" x14ac:dyDescent="0.25">
      <c r="A2152" s="5">
        <f>2145</f>
      </c>
      <c r="B2152" s="5" t="s">
        <v>2171</v>
      </c>
      <c r="C2152" s="5" t="s">
        <v>29</v>
      </c>
      <c r="D2152" s="5" t="s">
        <v>26</v>
      </c>
      <c r="E2152" s="5">
        <v>22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10</v>
      </c>
      <c r="Q2152" s="5">
        <v>0</v>
      </c>
      <c r="R2152" s="5">
        <v>0</v>
      </c>
      <c r="S2152" s="5" t="s">
        <v>29</v>
      </c>
      <c r="T2152" s="5"/>
    </row>
    <row r="2153" spans="1:20" x14ac:dyDescent="0.25">
      <c r="A2153" s="5">
        <f>2146</f>
      </c>
      <c r="B2153" s="5" t="s">
        <v>2172</v>
      </c>
      <c r="C2153" s="5" t="s">
        <v>29</v>
      </c>
      <c r="D2153" s="5" t="s">
        <v>26</v>
      </c>
      <c r="E2153" s="5">
        <v>22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5">
        <v>10</v>
      </c>
      <c r="Q2153" s="5">
        <v>0</v>
      </c>
      <c r="R2153" s="5">
        <v>0</v>
      </c>
      <c r="S2153" s="5" t="s">
        <v>29</v>
      </c>
      <c r="T2153" s="5"/>
    </row>
    <row r="2154" spans="1:20" x14ac:dyDescent="0.25">
      <c r="A2154" s="5">
        <f>2147</f>
      </c>
      <c r="B2154" s="5" t="s">
        <v>2173</v>
      </c>
      <c r="C2154" s="5" t="s">
        <v>29</v>
      </c>
      <c r="D2154" s="5" t="s">
        <v>26</v>
      </c>
      <c r="E2154" s="5">
        <v>22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10</v>
      </c>
      <c r="Q2154" s="5">
        <v>0</v>
      </c>
      <c r="R2154" s="5">
        <v>0</v>
      </c>
      <c r="S2154" s="5" t="s">
        <v>29</v>
      </c>
      <c r="T2154" s="5"/>
    </row>
    <row r="2155" spans="1:20" x14ac:dyDescent="0.25">
      <c r="A2155" s="5">
        <f>2148</f>
      </c>
      <c r="B2155" s="5" t="s">
        <v>2174</v>
      </c>
      <c r="C2155" s="5" t="s">
        <v>29</v>
      </c>
      <c r="D2155" s="5" t="s">
        <v>26</v>
      </c>
      <c r="E2155" s="5">
        <v>22</v>
      </c>
      <c r="F2155" s="5">
        <v>0</v>
      </c>
      <c r="G2155" s="5">
        <v>0</v>
      </c>
      <c r="H2155" s="5">
        <v>0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5">
        <v>10</v>
      </c>
      <c r="Q2155" s="5">
        <v>0</v>
      </c>
      <c r="R2155" s="5">
        <v>0</v>
      </c>
      <c r="S2155" s="5" t="s">
        <v>29</v>
      </c>
      <c r="T2155" s="5"/>
    </row>
    <row r="2156" spans="1:20" x14ac:dyDescent="0.25">
      <c r="A2156" s="5">
        <f>2149</f>
      </c>
      <c r="B2156" s="5" t="s">
        <v>2175</v>
      </c>
      <c r="C2156" s="5" t="s">
        <v>29</v>
      </c>
      <c r="D2156" s="5" t="s">
        <v>26</v>
      </c>
      <c r="E2156" s="5">
        <v>22</v>
      </c>
      <c r="F2156" s="5">
        <v>0</v>
      </c>
      <c r="G2156" s="5">
        <v>0</v>
      </c>
      <c r="H2156" s="5">
        <v>0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5">
        <v>10</v>
      </c>
      <c r="Q2156" s="5">
        <v>0</v>
      </c>
      <c r="R2156" s="5">
        <v>0</v>
      </c>
      <c r="S2156" s="5" t="s">
        <v>29</v>
      </c>
      <c r="T2156" s="5"/>
    </row>
    <row r="2157" spans="1:20" x14ac:dyDescent="0.25">
      <c r="A2157" s="5">
        <f>2150</f>
      </c>
      <c r="B2157" s="5" t="s">
        <v>2176</v>
      </c>
      <c r="C2157" s="5" t="s">
        <v>29</v>
      </c>
      <c r="D2157" s="5" t="s">
        <v>26</v>
      </c>
      <c r="E2157" s="5">
        <v>22</v>
      </c>
      <c r="F2157" s="5">
        <v>0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10</v>
      </c>
      <c r="Q2157" s="5">
        <v>0</v>
      </c>
      <c r="R2157" s="5">
        <v>0</v>
      </c>
      <c r="S2157" s="5" t="s">
        <v>29</v>
      </c>
      <c r="T2157" s="5"/>
    </row>
    <row r="2158" spans="1:20" x14ac:dyDescent="0.25">
      <c r="A2158" s="5">
        <f>2151</f>
      </c>
      <c r="B2158" s="5" t="s">
        <v>2177</v>
      </c>
      <c r="C2158" s="5" t="s">
        <v>29</v>
      </c>
      <c r="D2158" s="5" t="s">
        <v>26</v>
      </c>
      <c r="E2158" s="5">
        <v>22</v>
      </c>
      <c r="F2158" s="5">
        <v>0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10</v>
      </c>
      <c r="Q2158" s="5">
        <v>0</v>
      </c>
      <c r="R2158" s="5">
        <v>0</v>
      </c>
      <c r="S2158" s="5" t="s">
        <v>29</v>
      </c>
      <c r="T2158" s="5"/>
    </row>
    <row r="2159" spans="1:20" x14ac:dyDescent="0.25">
      <c r="A2159" s="5">
        <f>2152</f>
      </c>
      <c r="B2159" s="5" t="s">
        <v>2178</v>
      </c>
      <c r="C2159" s="5" t="s">
        <v>29</v>
      </c>
      <c r="D2159" s="5" t="s">
        <v>26</v>
      </c>
      <c r="E2159" s="5">
        <v>22</v>
      </c>
      <c r="F2159" s="5">
        <v>0</v>
      </c>
      <c r="G2159" s="5">
        <v>0</v>
      </c>
      <c r="H2159" s="5">
        <v>0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10</v>
      </c>
      <c r="Q2159" s="5">
        <v>0</v>
      </c>
      <c r="R2159" s="5">
        <v>0</v>
      </c>
      <c r="S2159" s="5" t="s">
        <v>29</v>
      </c>
      <c r="T2159" s="5"/>
    </row>
    <row r="2160" spans="1:20" x14ac:dyDescent="0.25">
      <c r="A2160" s="5">
        <f>2153</f>
      </c>
      <c r="B2160" s="5" t="s">
        <v>2179</v>
      </c>
      <c r="C2160" s="5" t="s">
        <v>29</v>
      </c>
      <c r="D2160" s="5" t="s">
        <v>26</v>
      </c>
      <c r="E2160" s="5">
        <v>22</v>
      </c>
      <c r="F2160" s="5">
        <v>0</v>
      </c>
      <c r="G2160" s="5">
        <v>0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10</v>
      </c>
      <c r="Q2160" s="5">
        <v>0</v>
      </c>
      <c r="R2160" s="5">
        <v>0</v>
      </c>
      <c r="S2160" s="5" t="s">
        <v>29</v>
      </c>
      <c r="T2160" s="5"/>
    </row>
    <row r="2161" spans="1:20" x14ac:dyDescent="0.25">
      <c r="A2161" s="5">
        <f>2154</f>
      </c>
      <c r="B2161" s="5" t="s">
        <v>2180</v>
      </c>
      <c r="C2161" s="5" t="s">
        <v>29</v>
      </c>
      <c r="D2161" s="5" t="s">
        <v>26</v>
      </c>
      <c r="E2161" s="5">
        <v>22</v>
      </c>
      <c r="F2161" s="5">
        <v>0</v>
      </c>
      <c r="G2161" s="5">
        <v>0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10</v>
      </c>
      <c r="Q2161" s="5">
        <v>0</v>
      </c>
      <c r="R2161" s="5">
        <v>0</v>
      </c>
      <c r="S2161" s="5" t="s">
        <v>29</v>
      </c>
      <c r="T2161" s="5"/>
    </row>
    <row r="2162" spans="1:20" x14ac:dyDescent="0.25">
      <c r="A2162" s="5">
        <f>2155</f>
      </c>
      <c r="B2162" s="5" t="s">
        <v>2181</v>
      </c>
      <c r="C2162" s="5" t="s">
        <v>29</v>
      </c>
      <c r="D2162" s="5" t="s">
        <v>26</v>
      </c>
      <c r="E2162" s="5">
        <v>22</v>
      </c>
      <c r="F2162" s="5">
        <v>0</v>
      </c>
      <c r="G2162" s="5">
        <v>0</v>
      </c>
      <c r="H2162" s="5">
        <v>0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5">
        <v>10</v>
      </c>
      <c r="Q2162" s="5">
        <v>0</v>
      </c>
      <c r="R2162" s="5">
        <v>0</v>
      </c>
      <c r="S2162" s="5" t="s">
        <v>29</v>
      </c>
      <c r="T2162" s="5"/>
    </row>
    <row r="2163" spans="1:20" x14ac:dyDescent="0.25">
      <c r="A2163" s="5">
        <f>2156</f>
      </c>
      <c r="B2163" s="5" t="s">
        <v>2182</v>
      </c>
      <c r="C2163" s="5" t="s">
        <v>29</v>
      </c>
      <c r="D2163" s="5" t="s">
        <v>26</v>
      </c>
      <c r="E2163" s="5">
        <v>22</v>
      </c>
      <c r="F2163" s="5">
        <v>0</v>
      </c>
      <c r="G2163" s="5">
        <v>0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10</v>
      </c>
      <c r="Q2163" s="5">
        <v>0</v>
      </c>
      <c r="R2163" s="5">
        <v>0</v>
      </c>
      <c r="S2163" s="5" t="s">
        <v>29</v>
      </c>
      <c r="T2163" s="5"/>
    </row>
    <row r="2164" spans="1:20" x14ac:dyDescent="0.25">
      <c r="A2164" s="5">
        <f>2157</f>
      </c>
      <c r="B2164" s="5" t="s">
        <v>2183</v>
      </c>
      <c r="C2164" s="5" t="s">
        <v>29</v>
      </c>
      <c r="D2164" s="5" t="s">
        <v>26</v>
      </c>
      <c r="E2164" s="5">
        <v>22</v>
      </c>
      <c r="F2164" s="5">
        <v>0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10</v>
      </c>
      <c r="Q2164" s="5">
        <v>0</v>
      </c>
      <c r="R2164" s="5">
        <v>0</v>
      </c>
      <c r="S2164" s="5" t="s">
        <v>29</v>
      </c>
      <c r="T2164" s="5"/>
    </row>
    <row r="2165" spans="1:20" x14ac:dyDescent="0.25">
      <c r="A2165" s="5">
        <f>2158</f>
      </c>
      <c r="B2165" s="5" t="s">
        <v>2184</v>
      </c>
      <c r="C2165" s="5" t="s">
        <v>29</v>
      </c>
      <c r="D2165" s="5" t="s">
        <v>26</v>
      </c>
      <c r="E2165" s="5">
        <v>22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10</v>
      </c>
      <c r="Q2165" s="5">
        <v>0</v>
      </c>
      <c r="R2165" s="5">
        <v>0</v>
      </c>
      <c r="S2165" s="5" t="s">
        <v>29</v>
      </c>
      <c r="T2165" s="5"/>
    </row>
    <row r="2166" spans="1:20" x14ac:dyDescent="0.25">
      <c r="A2166" s="5">
        <f>2159</f>
      </c>
      <c r="B2166" s="5" t="s">
        <v>2185</v>
      </c>
      <c r="C2166" s="5" t="s">
        <v>29</v>
      </c>
      <c r="D2166" s="5" t="s">
        <v>26</v>
      </c>
      <c r="E2166" s="5">
        <v>22</v>
      </c>
      <c r="F2166" s="5">
        <v>0</v>
      </c>
      <c r="G2166" s="5">
        <v>0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10</v>
      </c>
      <c r="Q2166" s="5">
        <v>0</v>
      </c>
      <c r="R2166" s="5">
        <v>0</v>
      </c>
      <c r="S2166" s="5" t="s">
        <v>29</v>
      </c>
      <c r="T2166" s="5"/>
    </row>
    <row r="2167" spans="1:20" x14ac:dyDescent="0.25">
      <c r="A2167" s="5">
        <f>2160</f>
      </c>
      <c r="B2167" s="5" t="s">
        <v>2186</v>
      </c>
      <c r="C2167" s="5" t="s">
        <v>29</v>
      </c>
      <c r="D2167" s="5" t="s">
        <v>26</v>
      </c>
      <c r="E2167" s="5">
        <v>22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10</v>
      </c>
      <c r="Q2167" s="5">
        <v>0</v>
      </c>
      <c r="R2167" s="5">
        <v>0</v>
      </c>
      <c r="S2167" s="5" t="s">
        <v>29</v>
      </c>
      <c r="T2167" s="5"/>
    </row>
    <row r="2168" spans="1:20" x14ac:dyDescent="0.25">
      <c r="A2168" s="5">
        <f>2161</f>
      </c>
      <c r="B2168" s="5" t="s">
        <v>2187</v>
      </c>
      <c r="C2168" s="5" t="s">
        <v>29</v>
      </c>
      <c r="D2168" s="5" t="s">
        <v>26</v>
      </c>
      <c r="E2168" s="5">
        <v>22</v>
      </c>
      <c r="F2168" s="5">
        <v>0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10</v>
      </c>
      <c r="Q2168" s="5">
        <v>0</v>
      </c>
      <c r="R2168" s="5">
        <v>0</v>
      </c>
      <c r="S2168" s="5" t="s">
        <v>29</v>
      </c>
      <c r="T2168" s="5"/>
    </row>
    <row r="2169" spans="1:20" x14ac:dyDescent="0.25">
      <c r="A2169" s="5">
        <f>2162</f>
      </c>
      <c r="B2169" s="5" t="s">
        <v>2188</v>
      </c>
      <c r="C2169" s="5" t="s">
        <v>29</v>
      </c>
      <c r="D2169" s="5" t="s">
        <v>26</v>
      </c>
      <c r="E2169" s="5">
        <v>22</v>
      </c>
      <c r="F2169" s="5">
        <v>0</v>
      </c>
      <c r="G2169" s="5">
        <v>0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10</v>
      </c>
      <c r="Q2169" s="5">
        <v>0</v>
      </c>
      <c r="R2169" s="5">
        <v>0</v>
      </c>
      <c r="S2169" s="5" t="s">
        <v>29</v>
      </c>
      <c r="T2169" s="5"/>
    </row>
    <row r="2170" spans="1:20" x14ac:dyDescent="0.25">
      <c r="A2170" s="5">
        <f>2163</f>
      </c>
      <c r="B2170" s="5" t="s">
        <v>2189</v>
      </c>
      <c r="C2170" s="5" t="s">
        <v>29</v>
      </c>
      <c r="D2170" s="5" t="s">
        <v>26</v>
      </c>
      <c r="E2170" s="5">
        <v>22</v>
      </c>
      <c r="F2170" s="5">
        <v>0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10</v>
      </c>
      <c r="Q2170" s="5">
        <v>0</v>
      </c>
      <c r="R2170" s="5">
        <v>0</v>
      </c>
      <c r="S2170" s="5" t="s">
        <v>29</v>
      </c>
      <c r="T2170" s="5"/>
    </row>
    <row r="2171" spans="1:20" x14ac:dyDescent="0.25">
      <c r="A2171" s="5">
        <f>2164</f>
      </c>
      <c r="B2171" s="5" t="s">
        <v>2190</v>
      </c>
      <c r="C2171" s="5" t="s">
        <v>29</v>
      </c>
      <c r="D2171" s="5" t="s">
        <v>26</v>
      </c>
      <c r="E2171" s="5">
        <v>22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10</v>
      </c>
      <c r="Q2171" s="5">
        <v>0</v>
      </c>
      <c r="R2171" s="5">
        <v>0</v>
      </c>
      <c r="S2171" s="5" t="s">
        <v>29</v>
      </c>
      <c r="T2171" s="5"/>
    </row>
    <row r="2172" spans="1:20" x14ac:dyDescent="0.25">
      <c r="A2172" s="5">
        <f>2165</f>
      </c>
      <c r="B2172" s="5" t="s">
        <v>2191</v>
      </c>
      <c r="C2172" s="5" t="s">
        <v>29</v>
      </c>
      <c r="D2172" s="5" t="s">
        <v>26</v>
      </c>
      <c r="E2172" s="5">
        <v>22</v>
      </c>
      <c r="F2172" s="5">
        <v>0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10</v>
      </c>
      <c r="Q2172" s="5">
        <v>0</v>
      </c>
      <c r="R2172" s="5">
        <v>0</v>
      </c>
      <c r="S2172" s="5" t="s">
        <v>29</v>
      </c>
      <c r="T2172" s="5"/>
    </row>
    <row r="2173" spans="1:20" x14ac:dyDescent="0.25">
      <c r="A2173" s="5">
        <f>2166</f>
      </c>
      <c r="B2173" s="5" t="s">
        <v>2192</v>
      </c>
      <c r="C2173" s="5" t="s">
        <v>29</v>
      </c>
      <c r="D2173" s="5" t="s">
        <v>26</v>
      </c>
      <c r="E2173" s="5">
        <v>22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10</v>
      </c>
      <c r="Q2173" s="5">
        <v>0</v>
      </c>
      <c r="R2173" s="5">
        <v>0</v>
      </c>
      <c r="S2173" s="5" t="s">
        <v>29</v>
      </c>
      <c r="T2173" s="5"/>
    </row>
    <row r="2174" spans="1:20" x14ac:dyDescent="0.25">
      <c r="A2174" s="5">
        <f>2167</f>
      </c>
      <c r="B2174" s="5" t="s">
        <v>2193</v>
      </c>
      <c r="C2174" s="5" t="s">
        <v>29</v>
      </c>
      <c r="D2174" s="5" t="s">
        <v>26</v>
      </c>
      <c r="E2174" s="5">
        <v>22</v>
      </c>
      <c r="F2174" s="5">
        <v>0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5">
        <v>10</v>
      </c>
      <c r="Q2174" s="5">
        <v>0</v>
      </c>
      <c r="R2174" s="5">
        <v>0</v>
      </c>
      <c r="S2174" s="5" t="s">
        <v>29</v>
      </c>
      <c r="T2174" s="5"/>
    </row>
    <row r="2175" spans="1:20" x14ac:dyDescent="0.25">
      <c r="A2175" s="5">
        <f>2168</f>
      </c>
      <c r="B2175" s="5" t="s">
        <v>2194</v>
      </c>
      <c r="C2175" s="5" t="s">
        <v>29</v>
      </c>
      <c r="D2175" s="5" t="s">
        <v>26</v>
      </c>
      <c r="E2175" s="5">
        <v>22</v>
      </c>
      <c r="F2175" s="5">
        <v>0</v>
      </c>
      <c r="G2175" s="5">
        <v>0</v>
      </c>
      <c r="H2175" s="5">
        <v>0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5">
        <v>10</v>
      </c>
      <c r="Q2175" s="5">
        <v>0</v>
      </c>
      <c r="R2175" s="5">
        <v>0</v>
      </c>
      <c r="S2175" s="5" t="s">
        <v>29</v>
      </c>
      <c r="T2175" s="5"/>
    </row>
    <row r="2176" spans="1:20" x14ac:dyDescent="0.25">
      <c r="A2176" s="5">
        <f>2169</f>
      </c>
      <c r="B2176" s="5" t="s">
        <v>2195</v>
      </c>
      <c r="C2176" s="5" t="s">
        <v>29</v>
      </c>
      <c r="D2176" s="5" t="s">
        <v>26</v>
      </c>
      <c r="E2176" s="5">
        <v>22</v>
      </c>
      <c r="F2176" s="5">
        <v>0</v>
      </c>
      <c r="G2176" s="5">
        <v>0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5">
        <v>10</v>
      </c>
      <c r="Q2176" s="5">
        <v>0</v>
      </c>
      <c r="R2176" s="5">
        <v>0</v>
      </c>
      <c r="S2176" s="5" t="s">
        <v>29</v>
      </c>
      <c r="T2176" s="5"/>
    </row>
    <row r="2177" spans="1:20" x14ac:dyDescent="0.25">
      <c r="A2177" s="5">
        <f>2170</f>
      </c>
      <c r="B2177" s="5" t="s">
        <v>2196</v>
      </c>
      <c r="C2177" s="5" t="s">
        <v>29</v>
      </c>
      <c r="D2177" s="5" t="s">
        <v>26</v>
      </c>
      <c r="E2177" s="5">
        <v>22</v>
      </c>
      <c r="F2177" s="5">
        <v>0</v>
      </c>
      <c r="G2177" s="5">
        <v>0</v>
      </c>
      <c r="H2177" s="5">
        <v>0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5">
        <v>10</v>
      </c>
      <c r="Q2177" s="5">
        <v>0</v>
      </c>
      <c r="R2177" s="5">
        <v>0</v>
      </c>
      <c r="S2177" s="5" t="s">
        <v>29</v>
      </c>
      <c r="T2177" s="5"/>
    </row>
    <row r="2178" spans="1:20" x14ac:dyDescent="0.25">
      <c r="A2178" s="5">
        <f>2171</f>
      </c>
      <c r="B2178" s="5" t="s">
        <v>2197</v>
      </c>
      <c r="C2178" s="5" t="s">
        <v>29</v>
      </c>
      <c r="D2178" s="5" t="s">
        <v>26</v>
      </c>
      <c r="E2178" s="5">
        <v>22</v>
      </c>
      <c r="F2178" s="5">
        <v>0</v>
      </c>
      <c r="G2178" s="5">
        <v>0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10</v>
      </c>
      <c r="Q2178" s="5">
        <v>0</v>
      </c>
      <c r="R2178" s="5">
        <v>0</v>
      </c>
      <c r="S2178" s="5" t="s">
        <v>29</v>
      </c>
      <c r="T2178" s="5"/>
    </row>
    <row r="2179" spans="1:20" x14ac:dyDescent="0.25">
      <c r="A2179" s="5">
        <f>2172</f>
      </c>
      <c r="B2179" s="5" t="s">
        <v>2198</v>
      </c>
      <c r="C2179" s="5" t="s">
        <v>29</v>
      </c>
      <c r="D2179" s="5" t="s">
        <v>26</v>
      </c>
      <c r="E2179" s="5">
        <v>22</v>
      </c>
      <c r="F2179" s="5">
        <v>0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10</v>
      </c>
      <c r="Q2179" s="5">
        <v>0</v>
      </c>
      <c r="R2179" s="5">
        <v>0</v>
      </c>
      <c r="S2179" s="5" t="s">
        <v>29</v>
      </c>
      <c r="T2179" s="5"/>
    </row>
    <row r="2180" spans="1:20" x14ac:dyDescent="0.25">
      <c r="A2180" s="5">
        <f>2173</f>
      </c>
      <c r="B2180" s="5" t="s">
        <v>2199</v>
      </c>
      <c r="C2180" s="5" t="s">
        <v>29</v>
      </c>
      <c r="D2180" s="5" t="s">
        <v>26</v>
      </c>
      <c r="E2180" s="5">
        <v>22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10</v>
      </c>
      <c r="Q2180" s="5">
        <v>0</v>
      </c>
      <c r="R2180" s="5">
        <v>0</v>
      </c>
      <c r="S2180" s="5" t="s">
        <v>29</v>
      </c>
      <c r="T2180" s="5"/>
    </row>
    <row r="2181" spans="1:20" x14ac:dyDescent="0.25">
      <c r="A2181" s="5">
        <f>2174</f>
      </c>
      <c r="B2181" s="5" t="s">
        <v>2200</v>
      </c>
      <c r="C2181" s="5" t="s">
        <v>29</v>
      </c>
      <c r="D2181" s="5" t="s">
        <v>26</v>
      </c>
      <c r="E2181" s="5">
        <v>22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10</v>
      </c>
      <c r="Q2181" s="5">
        <v>0</v>
      </c>
      <c r="R2181" s="5">
        <v>0</v>
      </c>
      <c r="S2181" s="5" t="s">
        <v>29</v>
      </c>
      <c r="T2181" s="5"/>
    </row>
    <row r="2182" spans="1:20" x14ac:dyDescent="0.25">
      <c r="A2182" s="5">
        <f>2175</f>
      </c>
      <c r="B2182" s="5" t="s">
        <v>2201</v>
      </c>
      <c r="C2182" s="5" t="s">
        <v>29</v>
      </c>
      <c r="D2182" s="5" t="s">
        <v>26</v>
      </c>
      <c r="E2182" s="5">
        <v>22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5">
        <v>10</v>
      </c>
      <c r="Q2182" s="5">
        <v>0</v>
      </c>
      <c r="R2182" s="5">
        <v>0</v>
      </c>
      <c r="S2182" s="5" t="s">
        <v>29</v>
      </c>
      <c r="T2182" s="5"/>
    </row>
    <row r="2183" spans="1:20" x14ac:dyDescent="0.25">
      <c r="A2183" s="5">
        <f>2176</f>
      </c>
      <c r="B2183" s="5" t="s">
        <v>2202</v>
      </c>
      <c r="C2183" s="5" t="s">
        <v>29</v>
      </c>
      <c r="D2183" s="5" t="s">
        <v>26</v>
      </c>
      <c r="E2183" s="5">
        <v>22</v>
      </c>
      <c r="F2183" s="5">
        <v>0</v>
      </c>
      <c r="G2183" s="5">
        <v>0</v>
      </c>
      <c r="H2183" s="5">
        <v>0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>
        <v>10</v>
      </c>
      <c r="Q2183" s="5">
        <v>0</v>
      </c>
      <c r="R2183" s="5">
        <v>0</v>
      </c>
      <c r="S2183" s="5" t="s">
        <v>29</v>
      </c>
      <c r="T2183" s="5"/>
    </row>
    <row r="2184" spans="1:20" x14ac:dyDescent="0.25">
      <c r="A2184" s="5">
        <f>2177</f>
      </c>
      <c r="B2184" s="5" t="s">
        <v>2203</v>
      </c>
      <c r="C2184" s="5" t="s">
        <v>29</v>
      </c>
      <c r="D2184" s="5" t="s">
        <v>26</v>
      </c>
      <c r="E2184" s="5">
        <v>22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10</v>
      </c>
      <c r="Q2184" s="5">
        <v>0</v>
      </c>
      <c r="R2184" s="5">
        <v>0</v>
      </c>
      <c r="S2184" s="5" t="s">
        <v>29</v>
      </c>
      <c r="T2184" s="5"/>
    </row>
    <row r="2185" spans="1:20" x14ac:dyDescent="0.25">
      <c r="A2185" s="5">
        <f>2178</f>
      </c>
      <c r="B2185" s="5" t="s">
        <v>2204</v>
      </c>
      <c r="C2185" s="5" t="s">
        <v>29</v>
      </c>
      <c r="D2185" s="5" t="s">
        <v>26</v>
      </c>
      <c r="E2185" s="5">
        <v>22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5">
        <v>10</v>
      </c>
      <c r="Q2185" s="5">
        <v>0</v>
      </c>
      <c r="R2185" s="5">
        <v>0</v>
      </c>
      <c r="S2185" s="5" t="s">
        <v>29</v>
      </c>
      <c r="T2185" s="5"/>
    </row>
    <row r="2186" spans="1:20" x14ac:dyDescent="0.25">
      <c r="A2186" s="5">
        <f>2179</f>
      </c>
      <c r="B2186" s="5" t="s">
        <v>2205</v>
      </c>
      <c r="C2186" s="5" t="s">
        <v>29</v>
      </c>
      <c r="D2186" s="5" t="s">
        <v>26</v>
      </c>
      <c r="E2186" s="5">
        <v>22</v>
      </c>
      <c r="F2186" s="5">
        <v>0</v>
      </c>
      <c r="G2186" s="5">
        <v>0</v>
      </c>
      <c r="H2186" s="5">
        <v>0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5">
        <v>10</v>
      </c>
      <c r="Q2186" s="5">
        <v>0</v>
      </c>
      <c r="R2186" s="5">
        <v>0</v>
      </c>
      <c r="S2186" s="5" t="s">
        <v>29</v>
      </c>
      <c r="T2186" s="5"/>
    </row>
    <row r="2187" spans="1:20" x14ac:dyDescent="0.25">
      <c r="A2187" s="5">
        <f>2180</f>
      </c>
      <c r="B2187" s="5" t="s">
        <v>2206</v>
      </c>
      <c r="C2187" s="5" t="s">
        <v>29</v>
      </c>
      <c r="D2187" s="5" t="s">
        <v>26</v>
      </c>
      <c r="E2187" s="5">
        <v>22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5">
        <v>10</v>
      </c>
      <c r="Q2187" s="5">
        <v>0</v>
      </c>
      <c r="R2187" s="5">
        <v>0</v>
      </c>
      <c r="S2187" s="5" t="s">
        <v>29</v>
      </c>
      <c r="T2187" s="5"/>
    </row>
    <row r="2188" spans="1:20" x14ac:dyDescent="0.25">
      <c r="A2188" s="5">
        <f>2181</f>
      </c>
      <c r="B2188" s="5" t="s">
        <v>2207</v>
      </c>
      <c r="C2188" s="5" t="s">
        <v>29</v>
      </c>
      <c r="D2188" s="5" t="s">
        <v>26</v>
      </c>
      <c r="E2188" s="5">
        <v>22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10</v>
      </c>
      <c r="Q2188" s="5">
        <v>0</v>
      </c>
      <c r="R2188" s="5">
        <v>0</v>
      </c>
      <c r="S2188" s="5" t="s">
        <v>29</v>
      </c>
      <c r="T2188" s="5"/>
    </row>
    <row r="2189" spans="1:20" x14ac:dyDescent="0.25">
      <c r="A2189" s="5">
        <f>2182</f>
      </c>
      <c r="B2189" s="5" t="s">
        <v>2208</v>
      </c>
      <c r="C2189" s="5" t="s">
        <v>26</v>
      </c>
      <c r="D2189" s="5" t="s">
        <v>29</v>
      </c>
      <c r="E2189" s="5">
        <v>22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10</v>
      </c>
      <c r="Q2189" s="5">
        <v>0</v>
      </c>
      <c r="R2189" s="5">
        <v>0</v>
      </c>
      <c r="S2189" s="5" t="s">
        <v>29</v>
      </c>
      <c r="T2189" s="5"/>
    </row>
    <row r="2190" spans="1:20" x14ac:dyDescent="0.25">
      <c r="A2190" s="5">
        <f>2183</f>
      </c>
      <c r="B2190" s="5" t="s">
        <v>2209</v>
      </c>
      <c r="C2190" s="5" t="s">
        <v>26</v>
      </c>
      <c r="D2190" s="5" t="s">
        <v>29</v>
      </c>
      <c r="E2190" s="5">
        <v>22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10</v>
      </c>
      <c r="Q2190" s="5">
        <v>0</v>
      </c>
      <c r="R2190" s="5">
        <v>0</v>
      </c>
      <c r="S2190" s="5" t="s">
        <v>29</v>
      </c>
      <c r="T2190" s="5"/>
    </row>
    <row r="2191" spans="1:20" x14ac:dyDescent="0.25">
      <c r="A2191" s="5">
        <f>2184</f>
      </c>
      <c r="B2191" s="5" t="s">
        <v>2210</v>
      </c>
      <c r="C2191" s="5" t="s">
        <v>26</v>
      </c>
      <c r="D2191" s="5" t="s">
        <v>29</v>
      </c>
      <c r="E2191" s="5">
        <v>22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10</v>
      </c>
      <c r="Q2191" s="5">
        <v>0</v>
      </c>
      <c r="R2191" s="5">
        <v>0</v>
      </c>
      <c r="S2191" s="5" t="s">
        <v>29</v>
      </c>
      <c r="T2191" s="5"/>
    </row>
    <row r="2192" spans="1:20" x14ac:dyDescent="0.25">
      <c r="A2192" s="5">
        <f>2185</f>
      </c>
      <c r="B2192" s="5" t="s">
        <v>2211</v>
      </c>
      <c r="C2192" s="5" t="s">
        <v>26</v>
      </c>
      <c r="D2192" s="5" t="s">
        <v>29</v>
      </c>
      <c r="E2192" s="5">
        <v>22</v>
      </c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5">
        <v>10</v>
      </c>
      <c r="Q2192" s="5">
        <v>0</v>
      </c>
      <c r="R2192" s="5">
        <v>0</v>
      </c>
      <c r="S2192" s="5" t="s">
        <v>29</v>
      </c>
      <c r="T2192" s="5"/>
    </row>
    <row r="2193" spans="1:20" x14ac:dyDescent="0.25">
      <c r="A2193" s="5">
        <f>2186</f>
      </c>
      <c r="B2193" s="5" t="s">
        <v>2212</v>
      </c>
      <c r="C2193" s="5" t="s">
        <v>26</v>
      </c>
      <c r="D2193" s="5" t="s">
        <v>29</v>
      </c>
      <c r="E2193" s="5">
        <v>22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10</v>
      </c>
      <c r="Q2193" s="5">
        <v>0</v>
      </c>
      <c r="R2193" s="5">
        <v>0</v>
      </c>
      <c r="S2193" s="5" t="s">
        <v>29</v>
      </c>
      <c r="T2193" s="5"/>
    </row>
    <row r="2194" spans="1:20" x14ac:dyDescent="0.25">
      <c r="A2194" s="5">
        <f>2187</f>
      </c>
      <c r="B2194" s="5" t="s">
        <v>2213</v>
      </c>
      <c r="C2194" s="5" t="s">
        <v>26</v>
      </c>
      <c r="D2194" s="5" t="s">
        <v>29</v>
      </c>
      <c r="E2194" s="5">
        <v>22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10</v>
      </c>
      <c r="Q2194" s="5">
        <v>0</v>
      </c>
      <c r="R2194" s="5">
        <v>0</v>
      </c>
      <c r="S2194" s="5" t="s">
        <v>29</v>
      </c>
      <c r="T2194" s="5"/>
    </row>
    <row r="2195" spans="1:20" x14ac:dyDescent="0.25">
      <c r="A2195" s="5">
        <f>2188</f>
      </c>
      <c r="B2195" s="5" t="s">
        <v>2214</v>
      </c>
      <c r="C2195" s="5" t="s">
        <v>26</v>
      </c>
      <c r="D2195" s="5" t="s">
        <v>29</v>
      </c>
      <c r="E2195" s="5">
        <v>22</v>
      </c>
      <c r="F2195" s="5">
        <v>0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5">
        <v>10</v>
      </c>
      <c r="Q2195" s="5">
        <v>0</v>
      </c>
      <c r="R2195" s="5">
        <v>0</v>
      </c>
      <c r="S2195" s="5" t="s">
        <v>29</v>
      </c>
      <c r="T2195" s="5"/>
    </row>
    <row r="2196" spans="1:20" x14ac:dyDescent="0.25">
      <c r="A2196" s="5">
        <f>2189</f>
      </c>
      <c r="B2196" s="5" t="s">
        <v>2215</v>
      </c>
      <c r="C2196" s="5" t="s">
        <v>26</v>
      </c>
      <c r="D2196" s="5" t="s">
        <v>29</v>
      </c>
      <c r="E2196" s="5">
        <v>22</v>
      </c>
      <c r="F2196" s="5">
        <v>0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10</v>
      </c>
      <c r="Q2196" s="5">
        <v>0</v>
      </c>
      <c r="R2196" s="5">
        <v>0</v>
      </c>
      <c r="S2196" s="5" t="s">
        <v>29</v>
      </c>
      <c r="T2196" s="5"/>
    </row>
    <row r="2197" spans="1:20" x14ac:dyDescent="0.25">
      <c r="A2197" s="5">
        <f>2190</f>
      </c>
      <c r="B2197" s="5" t="s">
        <v>2216</v>
      </c>
      <c r="C2197" s="5" t="s">
        <v>26</v>
      </c>
      <c r="D2197" s="5" t="s">
        <v>29</v>
      </c>
      <c r="E2197" s="5">
        <v>22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10</v>
      </c>
      <c r="Q2197" s="5">
        <v>0</v>
      </c>
      <c r="R2197" s="5">
        <v>0</v>
      </c>
      <c r="S2197" s="5" t="s">
        <v>29</v>
      </c>
      <c r="T2197" s="5"/>
    </row>
    <row r="2198" spans="1:20" x14ac:dyDescent="0.25">
      <c r="A2198" s="5">
        <f>2191</f>
      </c>
      <c r="B2198" s="5" t="s">
        <v>2217</v>
      </c>
      <c r="C2198" s="5" t="s">
        <v>26</v>
      </c>
      <c r="D2198" s="5" t="s">
        <v>29</v>
      </c>
      <c r="E2198" s="5">
        <v>22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10</v>
      </c>
      <c r="Q2198" s="5">
        <v>0</v>
      </c>
      <c r="R2198" s="5">
        <v>0</v>
      </c>
      <c r="S2198" s="5" t="s">
        <v>29</v>
      </c>
      <c r="T2198" s="5"/>
    </row>
    <row r="2199" spans="1:20" x14ac:dyDescent="0.25">
      <c r="A2199" s="5">
        <f>2192</f>
      </c>
      <c r="B2199" s="5" t="s">
        <v>2218</v>
      </c>
      <c r="C2199" s="5" t="s">
        <v>26</v>
      </c>
      <c r="D2199" s="5" t="s">
        <v>29</v>
      </c>
      <c r="E2199" s="5">
        <v>22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10</v>
      </c>
      <c r="Q2199" s="5">
        <v>0</v>
      </c>
      <c r="R2199" s="5">
        <v>0</v>
      </c>
      <c r="S2199" s="5" t="s">
        <v>29</v>
      </c>
      <c r="T2199" s="5"/>
    </row>
    <row r="2200" spans="1:20" x14ac:dyDescent="0.25">
      <c r="A2200" s="5">
        <f>2193</f>
      </c>
      <c r="B2200" s="5" t="s">
        <v>2219</v>
      </c>
      <c r="C2200" s="5" t="s">
        <v>26</v>
      </c>
      <c r="D2200" s="5" t="s">
        <v>29</v>
      </c>
      <c r="E2200" s="5">
        <v>22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10</v>
      </c>
      <c r="Q2200" s="5">
        <v>0</v>
      </c>
      <c r="R2200" s="5">
        <v>0</v>
      </c>
      <c r="S2200" s="5" t="s">
        <v>29</v>
      </c>
      <c r="T2200" s="5"/>
    </row>
    <row r="2201" spans="1:20" x14ac:dyDescent="0.25">
      <c r="A2201" s="5">
        <f>2194</f>
      </c>
      <c r="B2201" s="5" t="s">
        <v>2220</v>
      </c>
      <c r="C2201" s="5" t="s">
        <v>26</v>
      </c>
      <c r="D2201" s="5" t="s">
        <v>29</v>
      </c>
      <c r="E2201" s="5">
        <v>22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5">
        <v>10</v>
      </c>
      <c r="Q2201" s="5">
        <v>0</v>
      </c>
      <c r="R2201" s="5">
        <v>0</v>
      </c>
      <c r="S2201" s="5" t="s">
        <v>29</v>
      </c>
      <c r="T2201" s="5"/>
    </row>
    <row r="2202" spans="1:20" x14ac:dyDescent="0.25">
      <c r="A2202" s="5">
        <f>2195</f>
      </c>
      <c r="B2202" s="5" t="s">
        <v>2221</v>
      </c>
      <c r="C2202" s="5" t="s">
        <v>26</v>
      </c>
      <c r="D2202" s="5" t="s">
        <v>29</v>
      </c>
      <c r="E2202" s="5">
        <v>22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5">
        <v>10</v>
      </c>
      <c r="Q2202" s="5">
        <v>0</v>
      </c>
      <c r="R2202" s="5">
        <v>0</v>
      </c>
      <c r="S2202" s="5" t="s">
        <v>29</v>
      </c>
      <c r="T2202" s="5"/>
    </row>
    <row r="2203" spans="1:20" x14ac:dyDescent="0.25">
      <c r="A2203" s="5">
        <f>2196</f>
      </c>
      <c r="B2203" s="5" t="s">
        <v>2222</v>
      </c>
      <c r="C2203" s="5" t="s">
        <v>26</v>
      </c>
      <c r="D2203" s="5" t="s">
        <v>29</v>
      </c>
      <c r="E2203" s="5">
        <v>22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10</v>
      </c>
      <c r="Q2203" s="5">
        <v>0</v>
      </c>
      <c r="R2203" s="5">
        <v>0</v>
      </c>
      <c r="S2203" s="5" t="s">
        <v>29</v>
      </c>
      <c r="T2203" s="5"/>
    </row>
    <row r="2204" spans="1:20" x14ac:dyDescent="0.25">
      <c r="A2204" s="5">
        <f>2197</f>
      </c>
      <c r="B2204" s="5" t="s">
        <v>2223</v>
      </c>
      <c r="C2204" s="5" t="s">
        <v>26</v>
      </c>
      <c r="D2204" s="5" t="s">
        <v>29</v>
      </c>
      <c r="E2204" s="5">
        <v>22</v>
      </c>
      <c r="F2204" s="5">
        <v>0</v>
      </c>
      <c r="G2204" s="5">
        <v>0</v>
      </c>
      <c r="H2204" s="5">
        <v>0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5">
        <v>10</v>
      </c>
      <c r="Q2204" s="5">
        <v>0</v>
      </c>
      <c r="R2204" s="5">
        <v>0</v>
      </c>
      <c r="S2204" s="5" t="s">
        <v>29</v>
      </c>
      <c r="T2204" s="5"/>
    </row>
    <row r="2205" spans="1:20" x14ac:dyDescent="0.25">
      <c r="A2205" s="5">
        <f>2198</f>
      </c>
      <c r="B2205" s="5" t="s">
        <v>2224</v>
      </c>
      <c r="C2205" s="5" t="s">
        <v>26</v>
      </c>
      <c r="D2205" s="5" t="s">
        <v>29</v>
      </c>
      <c r="E2205" s="5">
        <v>22</v>
      </c>
      <c r="F2205" s="5">
        <v>0</v>
      </c>
      <c r="G2205" s="5">
        <v>0</v>
      </c>
      <c r="H2205" s="5">
        <v>0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>
        <v>10</v>
      </c>
      <c r="Q2205" s="5">
        <v>0</v>
      </c>
      <c r="R2205" s="5">
        <v>0</v>
      </c>
      <c r="S2205" s="5" t="s">
        <v>29</v>
      </c>
      <c r="T2205" s="5"/>
    </row>
    <row r="2206" spans="1:20" x14ac:dyDescent="0.25">
      <c r="A2206" s="5">
        <f>2199</f>
      </c>
      <c r="B2206" s="5" t="s">
        <v>2225</v>
      </c>
      <c r="C2206" s="5" t="s">
        <v>26</v>
      </c>
      <c r="D2206" s="5" t="s">
        <v>29</v>
      </c>
      <c r="E2206" s="5">
        <v>22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>
        <v>10</v>
      </c>
      <c r="Q2206" s="5">
        <v>0</v>
      </c>
      <c r="R2206" s="5">
        <v>0</v>
      </c>
      <c r="S2206" s="5" t="s">
        <v>29</v>
      </c>
      <c r="T2206" s="5"/>
    </row>
    <row r="2207" spans="1:20" x14ac:dyDescent="0.25">
      <c r="A2207" s="5">
        <f>2200</f>
      </c>
      <c r="B2207" s="5" t="s">
        <v>2226</v>
      </c>
      <c r="C2207" s="5" t="s">
        <v>26</v>
      </c>
      <c r="D2207" s="5" t="s">
        <v>29</v>
      </c>
      <c r="E2207" s="5">
        <v>22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10</v>
      </c>
      <c r="Q2207" s="5">
        <v>0</v>
      </c>
      <c r="R2207" s="5">
        <v>0</v>
      </c>
      <c r="S2207" s="5" t="s">
        <v>29</v>
      </c>
      <c r="T2207" s="5"/>
    </row>
    <row r="2208" spans="1:20" x14ac:dyDescent="0.25">
      <c r="A2208" s="5">
        <f>2201</f>
      </c>
      <c r="B2208" s="5" t="s">
        <v>2227</v>
      </c>
      <c r="C2208" s="5" t="s">
        <v>26</v>
      </c>
      <c r="D2208" s="5" t="s">
        <v>29</v>
      </c>
      <c r="E2208" s="5">
        <v>22</v>
      </c>
      <c r="F2208" s="5">
        <v>0</v>
      </c>
      <c r="G2208" s="5">
        <v>0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10</v>
      </c>
      <c r="Q2208" s="5">
        <v>0</v>
      </c>
      <c r="R2208" s="5">
        <v>0</v>
      </c>
      <c r="S2208" s="5" t="s">
        <v>29</v>
      </c>
      <c r="T2208" s="5"/>
    </row>
    <row r="2209" spans="1:20" x14ac:dyDescent="0.25">
      <c r="A2209" s="5">
        <f>2202</f>
      </c>
      <c r="B2209" s="5" t="s">
        <v>2228</v>
      </c>
      <c r="C2209" s="5" t="s">
        <v>26</v>
      </c>
      <c r="D2209" s="5" t="s">
        <v>29</v>
      </c>
      <c r="E2209" s="5">
        <v>22</v>
      </c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>
        <v>10</v>
      </c>
      <c r="Q2209" s="5">
        <v>0</v>
      </c>
      <c r="R2209" s="5">
        <v>0</v>
      </c>
      <c r="S2209" s="5" t="s">
        <v>29</v>
      </c>
      <c r="T2209" s="5"/>
    </row>
    <row r="2210" spans="1:20" x14ac:dyDescent="0.25">
      <c r="A2210" s="5">
        <f>2203</f>
      </c>
      <c r="B2210" s="5" t="s">
        <v>2229</v>
      </c>
      <c r="C2210" s="5" t="s">
        <v>26</v>
      </c>
      <c r="D2210" s="5" t="s">
        <v>29</v>
      </c>
      <c r="E2210" s="5">
        <v>22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5">
        <v>10</v>
      </c>
      <c r="Q2210" s="5">
        <v>0</v>
      </c>
      <c r="R2210" s="5">
        <v>0</v>
      </c>
      <c r="S2210" s="5" t="s">
        <v>29</v>
      </c>
      <c r="T2210" s="5"/>
    </row>
    <row r="2211" spans="1:20" x14ac:dyDescent="0.25">
      <c r="A2211" s="5">
        <f>2204</f>
      </c>
      <c r="B2211" s="5" t="s">
        <v>2230</v>
      </c>
      <c r="C2211" s="5" t="s">
        <v>26</v>
      </c>
      <c r="D2211" s="5" t="s">
        <v>29</v>
      </c>
      <c r="E2211" s="5">
        <v>22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10</v>
      </c>
      <c r="Q2211" s="5">
        <v>0</v>
      </c>
      <c r="R2211" s="5">
        <v>0</v>
      </c>
      <c r="S2211" s="5" t="s">
        <v>29</v>
      </c>
      <c r="T2211" s="5"/>
    </row>
    <row r="2212" spans="1:20" x14ac:dyDescent="0.25">
      <c r="A2212" s="5">
        <f>2205</f>
      </c>
      <c r="B2212" s="5" t="s">
        <v>2231</v>
      </c>
      <c r="C2212" s="5" t="s">
        <v>26</v>
      </c>
      <c r="D2212" s="5" t="s">
        <v>29</v>
      </c>
      <c r="E2212" s="5">
        <v>22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10</v>
      </c>
      <c r="Q2212" s="5">
        <v>0</v>
      </c>
      <c r="R2212" s="5">
        <v>0</v>
      </c>
      <c r="S2212" s="5" t="s">
        <v>29</v>
      </c>
      <c r="T2212" s="5"/>
    </row>
    <row r="2213" spans="1:20" x14ac:dyDescent="0.25">
      <c r="A2213" s="5">
        <f>2206</f>
      </c>
      <c r="B2213" s="5" t="s">
        <v>2232</v>
      </c>
      <c r="C2213" s="5" t="s">
        <v>26</v>
      </c>
      <c r="D2213" s="5" t="s">
        <v>29</v>
      </c>
      <c r="E2213" s="5">
        <v>22</v>
      </c>
      <c r="F2213" s="5">
        <v>0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5">
        <v>10</v>
      </c>
      <c r="Q2213" s="5">
        <v>0</v>
      </c>
      <c r="R2213" s="5">
        <v>0</v>
      </c>
      <c r="S2213" s="5" t="s">
        <v>29</v>
      </c>
      <c r="T2213" s="5"/>
    </row>
    <row r="2214" spans="1:20" x14ac:dyDescent="0.25">
      <c r="A2214" s="5">
        <f>2207</f>
      </c>
      <c r="B2214" s="5" t="s">
        <v>2233</v>
      </c>
      <c r="C2214" s="5" t="s">
        <v>26</v>
      </c>
      <c r="D2214" s="5" t="s">
        <v>29</v>
      </c>
      <c r="E2214" s="5">
        <v>22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5">
        <v>10</v>
      </c>
      <c r="Q2214" s="5">
        <v>0</v>
      </c>
      <c r="R2214" s="5">
        <v>0</v>
      </c>
      <c r="S2214" s="5" t="s">
        <v>29</v>
      </c>
      <c r="T2214" s="5"/>
    </row>
    <row r="2215" spans="1:20" x14ac:dyDescent="0.25">
      <c r="A2215" s="5">
        <f>2208</f>
      </c>
      <c r="B2215" s="5" t="s">
        <v>2234</v>
      </c>
      <c r="C2215" s="5" t="s">
        <v>26</v>
      </c>
      <c r="D2215" s="5" t="s">
        <v>29</v>
      </c>
      <c r="E2215" s="5">
        <v>22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10</v>
      </c>
      <c r="Q2215" s="5">
        <v>0</v>
      </c>
      <c r="R2215" s="5">
        <v>0</v>
      </c>
      <c r="S2215" s="5" t="s">
        <v>29</v>
      </c>
      <c r="T2215" s="5"/>
    </row>
    <row r="2216" spans="1:20" x14ac:dyDescent="0.25">
      <c r="A2216" s="5">
        <f>2209</f>
      </c>
      <c r="B2216" s="5" t="s">
        <v>2235</v>
      </c>
      <c r="C2216" s="5" t="s">
        <v>26</v>
      </c>
      <c r="D2216" s="5" t="s">
        <v>29</v>
      </c>
      <c r="E2216" s="5">
        <v>22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10</v>
      </c>
      <c r="Q2216" s="5">
        <v>0</v>
      </c>
      <c r="R2216" s="5">
        <v>0</v>
      </c>
      <c r="S2216" s="5" t="s">
        <v>29</v>
      </c>
      <c r="T2216" s="5"/>
    </row>
    <row r="2217" spans="1:20" x14ac:dyDescent="0.25">
      <c r="A2217" s="5">
        <f>2210</f>
      </c>
      <c r="B2217" s="5" t="s">
        <v>2236</v>
      </c>
      <c r="C2217" s="5" t="s">
        <v>26</v>
      </c>
      <c r="D2217" s="5" t="s">
        <v>29</v>
      </c>
      <c r="E2217" s="5">
        <v>22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5">
        <v>10</v>
      </c>
      <c r="Q2217" s="5">
        <v>0</v>
      </c>
      <c r="R2217" s="5">
        <v>0</v>
      </c>
      <c r="S2217" s="5" t="s">
        <v>29</v>
      </c>
      <c r="T2217" s="5"/>
    </row>
    <row r="2218" spans="1:20" x14ac:dyDescent="0.25">
      <c r="A2218" s="5">
        <f>2211</f>
      </c>
      <c r="B2218" s="5" t="s">
        <v>2237</v>
      </c>
      <c r="C2218" s="5" t="s">
        <v>26</v>
      </c>
      <c r="D2218" s="5" t="s">
        <v>29</v>
      </c>
      <c r="E2218" s="5">
        <v>22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5">
        <v>10</v>
      </c>
      <c r="Q2218" s="5">
        <v>0</v>
      </c>
      <c r="R2218" s="5">
        <v>0</v>
      </c>
      <c r="S2218" s="5" t="s">
        <v>29</v>
      </c>
      <c r="T2218" s="5"/>
    </row>
    <row r="2219" spans="1:20" x14ac:dyDescent="0.25">
      <c r="A2219" s="5">
        <f>2212</f>
      </c>
      <c r="B2219" s="5" t="s">
        <v>2238</v>
      </c>
      <c r="C2219" s="5" t="s">
        <v>26</v>
      </c>
      <c r="D2219" s="5" t="s">
        <v>29</v>
      </c>
      <c r="E2219" s="5">
        <v>22</v>
      </c>
      <c r="F2219" s="5">
        <v>0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5">
        <v>10</v>
      </c>
      <c r="Q2219" s="5">
        <v>0</v>
      </c>
      <c r="R2219" s="5">
        <v>0</v>
      </c>
      <c r="S2219" s="5" t="s">
        <v>29</v>
      </c>
      <c r="T2219" s="5"/>
    </row>
    <row r="2220" spans="1:20" x14ac:dyDescent="0.25">
      <c r="A2220" s="5">
        <f>2213</f>
      </c>
      <c r="B2220" s="5" t="s">
        <v>2239</v>
      </c>
      <c r="C2220" s="5" t="s">
        <v>26</v>
      </c>
      <c r="D2220" s="5" t="s">
        <v>29</v>
      </c>
      <c r="E2220" s="5">
        <v>22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5">
        <v>10</v>
      </c>
      <c r="Q2220" s="5">
        <v>0</v>
      </c>
      <c r="R2220" s="5">
        <v>0</v>
      </c>
      <c r="S2220" s="5" t="s">
        <v>29</v>
      </c>
      <c r="T2220" s="5"/>
    </row>
    <row r="2221" spans="1:20" x14ac:dyDescent="0.25">
      <c r="A2221" s="5">
        <f>2214</f>
      </c>
      <c r="B2221" s="5" t="s">
        <v>2240</v>
      </c>
      <c r="C2221" s="5" t="s">
        <v>26</v>
      </c>
      <c r="D2221" s="5" t="s">
        <v>29</v>
      </c>
      <c r="E2221" s="5">
        <v>22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5">
        <v>10</v>
      </c>
      <c r="Q2221" s="5">
        <v>0</v>
      </c>
      <c r="R2221" s="5">
        <v>0</v>
      </c>
      <c r="S2221" s="5" t="s">
        <v>29</v>
      </c>
      <c r="T2221" s="5"/>
    </row>
    <row r="2222" spans="1:20" x14ac:dyDescent="0.25">
      <c r="A2222" s="5">
        <f>2215</f>
      </c>
      <c r="B2222" s="5" t="s">
        <v>2241</v>
      </c>
      <c r="C2222" s="5" t="s">
        <v>26</v>
      </c>
      <c r="D2222" s="5" t="s">
        <v>29</v>
      </c>
      <c r="E2222" s="5">
        <v>22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10</v>
      </c>
      <c r="Q2222" s="5">
        <v>0</v>
      </c>
      <c r="R2222" s="5">
        <v>0</v>
      </c>
      <c r="S2222" s="5" t="s">
        <v>29</v>
      </c>
      <c r="T2222" s="5"/>
    </row>
    <row r="2223" spans="1:20" x14ac:dyDescent="0.25">
      <c r="A2223" s="5">
        <f>2216</f>
      </c>
      <c r="B2223" s="5" t="s">
        <v>2242</v>
      </c>
      <c r="C2223" s="5" t="s">
        <v>26</v>
      </c>
      <c r="D2223" s="5" t="s">
        <v>29</v>
      </c>
      <c r="E2223" s="5">
        <v>22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10</v>
      </c>
      <c r="Q2223" s="5">
        <v>0</v>
      </c>
      <c r="R2223" s="5">
        <v>0</v>
      </c>
      <c r="S2223" s="5" t="s">
        <v>29</v>
      </c>
      <c r="T2223" s="5"/>
    </row>
    <row r="2224" spans="1:20" x14ac:dyDescent="0.25">
      <c r="A2224" s="5">
        <f>2217</f>
      </c>
      <c r="B2224" s="5" t="s">
        <v>2243</v>
      </c>
      <c r="C2224" s="5" t="s">
        <v>26</v>
      </c>
      <c r="D2224" s="5" t="s">
        <v>29</v>
      </c>
      <c r="E2224" s="5">
        <v>22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10</v>
      </c>
      <c r="Q2224" s="5">
        <v>0</v>
      </c>
      <c r="R2224" s="5">
        <v>0</v>
      </c>
      <c r="S2224" s="5" t="s">
        <v>29</v>
      </c>
      <c r="T2224" s="5"/>
    </row>
    <row r="2225" spans="1:20" x14ac:dyDescent="0.25">
      <c r="A2225" s="5">
        <f>2218</f>
      </c>
      <c r="B2225" s="5" t="s">
        <v>2244</v>
      </c>
      <c r="C2225" s="5" t="s">
        <v>26</v>
      </c>
      <c r="D2225" s="5" t="s">
        <v>29</v>
      </c>
      <c r="E2225" s="5">
        <v>22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10</v>
      </c>
      <c r="Q2225" s="5">
        <v>0</v>
      </c>
      <c r="R2225" s="5">
        <v>0</v>
      </c>
      <c r="S2225" s="5" t="s">
        <v>29</v>
      </c>
      <c r="T2225" s="5"/>
    </row>
    <row r="2226" spans="1:20" x14ac:dyDescent="0.25">
      <c r="A2226" s="5">
        <f>2219</f>
      </c>
      <c r="B2226" s="5" t="s">
        <v>2245</v>
      </c>
      <c r="C2226" s="5" t="s">
        <v>26</v>
      </c>
      <c r="D2226" s="5" t="s">
        <v>29</v>
      </c>
      <c r="E2226" s="5">
        <v>22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5">
        <v>10</v>
      </c>
      <c r="Q2226" s="5">
        <v>0</v>
      </c>
      <c r="R2226" s="5">
        <v>0</v>
      </c>
      <c r="S2226" s="5" t="s">
        <v>29</v>
      </c>
      <c r="T2226" s="5"/>
    </row>
    <row r="2227" spans="1:20" x14ac:dyDescent="0.25">
      <c r="A2227" s="5">
        <f>2220</f>
      </c>
      <c r="B2227" s="5" t="s">
        <v>2246</v>
      </c>
      <c r="C2227" s="5" t="s">
        <v>26</v>
      </c>
      <c r="D2227" s="5" t="s">
        <v>29</v>
      </c>
      <c r="E2227" s="5">
        <v>22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5">
        <v>10</v>
      </c>
      <c r="Q2227" s="5">
        <v>0</v>
      </c>
      <c r="R2227" s="5">
        <v>0</v>
      </c>
      <c r="S2227" s="5" t="s">
        <v>29</v>
      </c>
      <c r="T2227" s="5"/>
    </row>
    <row r="2228" spans="1:20" x14ac:dyDescent="0.25">
      <c r="A2228" s="5">
        <f>2221</f>
      </c>
      <c r="B2228" s="5" t="s">
        <v>2247</v>
      </c>
      <c r="C2228" s="5" t="s">
        <v>26</v>
      </c>
      <c r="D2228" s="5" t="s">
        <v>29</v>
      </c>
      <c r="E2228" s="5">
        <v>22</v>
      </c>
      <c r="F2228" s="5">
        <v>0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5">
        <v>10</v>
      </c>
      <c r="Q2228" s="5">
        <v>0</v>
      </c>
      <c r="R2228" s="5">
        <v>0</v>
      </c>
      <c r="S2228" s="5" t="s">
        <v>29</v>
      </c>
      <c r="T2228" s="5"/>
    </row>
    <row r="2229" spans="1:20" x14ac:dyDescent="0.25">
      <c r="A2229" s="5">
        <f>2222</f>
      </c>
      <c r="B2229" s="5" t="s">
        <v>2248</v>
      </c>
      <c r="C2229" s="5" t="s">
        <v>26</v>
      </c>
      <c r="D2229" s="5" t="s">
        <v>29</v>
      </c>
      <c r="E2229" s="5">
        <v>22</v>
      </c>
      <c r="F2229" s="5">
        <v>0</v>
      </c>
      <c r="G2229" s="5">
        <v>0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10</v>
      </c>
      <c r="Q2229" s="5">
        <v>0</v>
      </c>
      <c r="R2229" s="5">
        <v>0</v>
      </c>
      <c r="S2229" s="5" t="s">
        <v>29</v>
      </c>
      <c r="T2229" s="5"/>
    </row>
    <row r="2230" spans="1:20" x14ac:dyDescent="0.25">
      <c r="A2230" s="5">
        <f>2223</f>
      </c>
      <c r="B2230" s="5" t="s">
        <v>2249</v>
      </c>
      <c r="C2230" s="5" t="s">
        <v>26</v>
      </c>
      <c r="D2230" s="5" t="s">
        <v>29</v>
      </c>
      <c r="E2230" s="5">
        <v>22</v>
      </c>
      <c r="F2230" s="5">
        <v>0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5">
        <v>10</v>
      </c>
      <c r="Q2230" s="5">
        <v>0</v>
      </c>
      <c r="R2230" s="5">
        <v>0</v>
      </c>
      <c r="S2230" s="5" t="s">
        <v>29</v>
      </c>
      <c r="T2230" s="5"/>
    </row>
    <row r="2231" spans="1:20" x14ac:dyDescent="0.25">
      <c r="A2231" s="5">
        <f>2224</f>
      </c>
      <c r="B2231" s="5" t="s">
        <v>2250</v>
      </c>
      <c r="C2231" s="5" t="s">
        <v>26</v>
      </c>
      <c r="D2231" s="5" t="s">
        <v>29</v>
      </c>
      <c r="E2231" s="5">
        <v>22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5">
        <v>10</v>
      </c>
      <c r="Q2231" s="5">
        <v>0</v>
      </c>
      <c r="R2231" s="5">
        <v>0</v>
      </c>
      <c r="S2231" s="5" t="s">
        <v>29</v>
      </c>
      <c r="T2231" s="5"/>
    </row>
    <row r="2232" spans="1:20" x14ac:dyDescent="0.25">
      <c r="A2232" s="5">
        <f>2225</f>
      </c>
      <c r="B2232" s="5" t="s">
        <v>2251</v>
      </c>
      <c r="C2232" s="5" t="s">
        <v>26</v>
      </c>
      <c r="D2232" s="5" t="s">
        <v>29</v>
      </c>
      <c r="E2232" s="5">
        <v>22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5">
        <v>10</v>
      </c>
      <c r="Q2232" s="5">
        <v>0</v>
      </c>
      <c r="R2232" s="5">
        <v>0</v>
      </c>
      <c r="S2232" s="5" t="s">
        <v>29</v>
      </c>
      <c r="T2232" s="5"/>
    </row>
    <row r="2233" spans="1:20" x14ac:dyDescent="0.25">
      <c r="A2233" s="5">
        <f>2226</f>
      </c>
      <c r="B2233" s="5" t="s">
        <v>2252</v>
      </c>
      <c r="C2233" s="5" t="s">
        <v>26</v>
      </c>
      <c r="D2233" s="5" t="s">
        <v>29</v>
      </c>
      <c r="E2233" s="5">
        <v>22</v>
      </c>
      <c r="F2233" s="5">
        <v>0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5">
        <v>10</v>
      </c>
      <c r="Q2233" s="5">
        <v>0</v>
      </c>
      <c r="R2233" s="5">
        <v>0</v>
      </c>
      <c r="S2233" s="5" t="s">
        <v>29</v>
      </c>
      <c r="T2233" s="5"/>
    </row>
    <row r="2234" spans="1:20" x14ac:dyDescent="0.25">
      <c r="A2234" s="5">
        <f>2227</f>
      </c>
      <c r="B2234" s="5" t="s">
        <v>2253</v>
      </c>
      <c r="C2234" s="5" t="s">
        <v>26</v>
      </c>
      <c r="D2234" s="5" t="s">
        <v>29</v>
      </c>
      <c r="E2234" s="5">
        <v>22</v>
      </c>
      <c r="F2234" s="5">
        <v>0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10</v>
      </c>
      <c r="Q2234" s="5">
        <v>0</v>
      </c>
      <c r="R2234" s="5">
        <v>0</v>
      </c>
      <c r="S2234" s="5" t="s">
        <v>29</v>
      </c>
      <c r="T2234" s="5"/>
    </row>
    <row r="2235" spans="1:20" x14ac:dyDescent="0.25">
      <c r="A2235" s="5">
        <f>2228</f>
      </c>
      <c r="B2235" s="5" t="s">
        <v>2254</v>
      </c>
      <c r="C2235" s="5" t="s">
        <v>26</v>
      </c>
      <c r="D2235" s="5" t="s">
        <v>29</v>
      </c>
      <c r="E2235" s="5">
        <v>22</v>
      </c>
      <c r="F2235" s="5">
        <v>0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5">
        <v>10</v>
      </c>
      <c r="Q2235" s="5">
        <v>0</v>
      </c>
      <c r="R2235" s="5">
        <v>0</v>
      </c>
      <c r="S2235" s="5" t="s">
        <v>29</v>
      </c>
      <c r="T2235" s="5"/>
    </row>
    <row r="2236" spans="1:20" x14ac:dyDescent="0.25">
      <c r="A2236" s="5">
        <f>2229</f>
      </c>
      <c r="B2236" s="5" t="s">
        <v>2255</v>
      </c>
      <c r="C2236" s="5" t="s">
        <v>26</v>
      </c>
      <c r="D2236" s="5" t="s">
        <v>29</v>
      </c>
      <c r="E2236" s="5">
        <v>22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10</v>
      </c>
      <c r="Q2236" s="5">
        <v>0</v>
      </c>
      <c r="R2236" s="5">
        <v>0</v>
      </c>
      <c r="S2236" s="5" t="s">
        <v>29</v>
      </c>
      <c r="T2236" s="5"/>
    </row>
    <row r="2237" spans="1:20" x14ac:dyDescent="0.25">
      <c r="A2237" s="5">
        <f>2230</f>
      </c>
      <c r="B2237" s="5" t="s">
        <v>2256</v>
      </c>
      <c r="C2237" s="5" t="s">
        <v>26</v>
      </c>
      <c r="D2237" s="5" t="s">
        <v>29</v>
      </c>
      <c r="E2237" s="5">
        <v>22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10</v>
      </c>
      <c r="Q2237" s="5">
        <v>0</v>
      </c>
      <c r="R2237" s="5">
        <v>0</v>
      </c>
      <c r="S2237" s="5" t="s">
        <v>29</v>
      </c>
      <c r="T2237" s="5"/>
    </row>
    <row r="2238" spans="1:20" x14ac:dyDescent="0.25">
      <c r="A2238" s="5">
        <f>2231</f>
      </c>
      <c r="B2238" s="5" t="s">
        <v>2257</v>
      </c>
      <c r="C2238" s="5" t="s">
        <v>26</v>
      </c>
      <c r="D2238" s="5" t="s">
        <v>29</v>
      </c>
      <c r="E2238" s="5">
        <v>22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5">
        <v>10</v>
      </c>
      <c r="Q2238" s="5">
        <v>0</v>
      </c>
      <c r="R2238" s="5">
        <v>0</v>
      </c>
      <c r="S2238" s="5" t="s">
        <v>29</v>
      </c>
      <c r="T2238" s="5"/>
    </row>
    <row r="2239" spans="1:20" x14ac:dyDescent="0.25">
      <c r="A2239" s="5">
        <f>2232</f>
      </c>
      <c r="B2239" s="5" t="s">
        <v>2258</v>
      </c>
      <c r="C2239" s="5" t="s">
        <v>26</v>
      </c>
      <c r="D2239" s="5" t="s">
        <v>29</v>
      </c>
      <c r="E2239" s="5">
        <v>22</v>
      </c>
      <c r="F2239" s="5">
        <v>0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10</v>
      </c>
      <c r="Q2239" s="5">
        <v>0</v>
      </c>
      <c r="R2239" s="5">
        <v>0</v>
      </c>
      <c r="S2239" s="5" t="s">
        <v>29</v>
      </c>
      <c r="T2239" s="5"/>
    </row>
    <row r="2240" spans="1:20" x14ac:dyDescent="0.25">
      <c r="A2240" s="5">
        <f>2233</f>
      </c>
      <c r="B2240" s="5" t="s">
        <v>2259</v>
      </c>
      <c r="C2240" s="5" t="s">
        <v>26</v>
      </c>
      <c r="D2240" s="5" t="s">
        <v>29</v>
      </c>
      <c r="E2240" s="5">
        <v>22</v>
      </c>
      <c r="F2240" s="5">
        <v>0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5">
        <v>10</v>
      </c>
      <c r="Q2240" s="5">
        <v>0</v>
      </c>
      <c r="R2240" s="5">
        <v>0</v>
      </c>
      <c r="S2240" s="5" t="s">
        <v>29</v>
      </c>
      <c r="T2240" s="5"/>
    </row>
    <row r="2241" spans="1:20" x14ac:dyDescent="0.25">
      <c r="A2241" s="5">
        <f>2234</f>
      </c>
      <c r="B2241" s="5" t="s">
        <v>2260</v>
      </c>
      <c r="C2241" s="5" t="s">
        <v>26</v>
      </c>
      <c r="D2241" s="5" t="s">
        <v>29</v>
      </c>
      <c r="E2241" s="5">
        <v>22</v>
      </c>
      <c r="F2241" s="5">
        <v>0</v>
      </c>
      <c r="G2241" s="5">
        <v>0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5">
        <v>10</v>
      </c>
      <c r="Q2241" s="5">
        <v>0</v>
      </c>
      <c r="R2241" s="5">
        <v>0</v>
      </c>
      <c r="S2241" s="5" t="s">
        <v>29</v>
      </c>
      <c r="T2241" s="5"/>
    </row>
    <row r="2242" spans="1:20" x14ac:dyDescent="0.25">
      <c r="A2242" s="5">
        <f>2235</f>
      </c>
      <c r="B2242" s="5" t="s">
        <v>2261</v>
      </c>
      <c r="C2242" s="5" t="s">
        <v>26</v>
      </c>
      <c r="D2242" s="5" t="s">
        <v>29</v>
      </c>
      <c r="E2242" s="5">
        <v>22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5">
        <v>10</v>
      </c>
      <c r="Q2242" s="5">
        <v>0</v>
      </c>
      <c r="R2242" s="5">
        <v>0</v>
      </c>
      <c r="S2242" s="5" t="s">
        <v>29</v>
      </c>
      <c r="T2242" s="5"/>
    </row>
    <row r="2243" spans="1:20" x14ac:dyDescent="0.25">
      <c r="A2243" s="5">
        <f>2236</f>
      </c>
      <c r="B2243" s="5" t="s">
        <v>2262</v>
      </c>
      <c r="C2243" s="5" t="s">
        <v>26</v>
      </c>
      <c r="D2243" s="5" t="s">
        <v>29</v>
      </c>
      <c r="E2243" s="5">
        <v>22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5">
        <v>10</v>
      </c>
      <c r="Q2243" s="5">
        <v>0</v>
      </c>
      <c r="R2243" s="5">
        <v>0</v>
      </c>
      <c r="S2243" s="5" t="s">
        <v>29</v>
      </c>
      <c r="T2243" s="5"/>
    </row>
    <row r="2244" spans="1:20" x14ac:dyDescent="0.25">
      <c r="A2244" s="5">
        <f>2237</f>
      </c>
      <c r="B2244" s="5" t="s">
        <v>2263</v>
      </c>
      <c r="C2244" s="5" t="s">
        <v>26</v>
      </c>
      <c r="D2244" s="5" t="s">
        <v>29</v>
      </c>
      <c r="E2244" s="5">
        <v>22</v>
      </c>
      <c r="F2244" s="5">
        <v>0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5">
        <v>10</v>
      </c>
      <c r="Q2244" s="5">
        <v>0</v>
      </c>
      <c r="R2244" s="5">
        <v>0</v>
      </c>
      <c r="S2244" s="5" t="s">
        <v>29</v>
      </c>
      <c r="T2244" s="5"/>
    </row>
    <row r="2245" spans="1:20" x14ac:dyDescent="0.25">
      <c r="A2245" s="5">
        <f>2238</f>
      </c>
      <c r="B2245" s="5" t="s">
        <v>2264</v>
      </c>
      <c r="C2245" s="5" t="s">
        <v>26</v>
      </c>
      <c r="D2245" s="5" t="s">
        <v>29</v>
      </c>
      <c r="E2245" s="5">
        <v>22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10</v>
      </c>
      <c r="Q2245" s="5">
        <v>0</v>
      </c>
      <c r="R2245" s="5">
        <v>0</v>
      </c>
      <c r="S2245" s="5" t="s">
        <v>29</v>
      </c>
      <c r="T2245" s="5"/>
    </row>
    <row r="2246" spans="1:20" x14ac:dyDescent="0.25">
      <c r="A2246" s="5">
        <f>2239</f>
      </c>
      <c r="B2246" s="5" t="s">
        <v>2265</v>
      </c>
      <c r="C2246" s="5" t="s">
        <v>26</v>
      </c>
      <c r="D2246" s="5" t="s">
        <v>29</v>
      </c>
      <c r="E2246" s="5">
        <v>22</v>
      </c>
      <c r="F2246" s="5">
        <v>0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5">
        <v>10</v>
      </c>
      <c r="Q2246" s="5">
        <v>0</v>
      </c>
      <c r="R2246" s="5">
        <v>0</v>
      </c>
      <c r="S2246" s="5" t="s">
        <v>29</v>
      </c>
      <c r="T2246" s="5"/>
    </row>
    <row r="2247" spans="1:20" x14ac:dyDescent="0.25">
      <c r="A2247" s="5">
        <f>2240</f>
      </c>
      <c r="B2247" s="5" t="s">
        <v>2266</v>
      </c>
      <c r="C2247" s="5" t="s">
        <v>26</v>
      </c>
      <c r="D2247" s="5" t="s">
        <v>29</v>
      </c>
      <c r="E2247" s="5">
        <v>22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5">
        <v>10</v>
      </c>
      <c r="Q2247" s="5">
        <v>0</v>
      </c>
      <c r="R2247" s="5">
        <v>0</v>
      </c>
      <c r="S2247" s="5" t="s">
        <v>29</v>
      </c>
      <c r="T2247" s="5"/>
    </row>
    <row r="2248" spans="1:20" x14ac:dyDescent="0.25">
      <c r="A2248" s="5">
        <f>2241</f>
      </c>
      <c r="B2248" s="5" t="s">
        <v>2267</v>
      </c>
      <c r="C2248" s="5" t="s">
        <v>26</v>
      </c>
      <c r="D2248" s="5" t="s">
        <v>29</v>
      </c>
      <c r="E2248" s="5">
        <v>22</v>
      </c>
      <c r="F2248" s="5">
        <v>0</v>
      </c>
      <c r="G2248" s="5">
        <v>0</v>
      </c>
      <c r="H2248" s="5">
        <v>0</v>
      </c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5">
        <v>10</v>
      </c>
      <c r="Q2248" s="5">
        <v>0</v>
      </c>
      <c r="R2248" s="5">
        <v>0</v>
      </c>
      <c r="S2248" s="5" t="s">
        <v>29</v>
      </c>
      <c r="T2248" s="5"/>
    </row>
    <row r="2249" spans="1:20" x14ac:dyDescent="0.25">
      <c r="A2249" s="5">
        <f>2242</f>
      </c>
      <c r="B2249" s="5" t="s">
        <v>2268</v>
      </c>
      <c r="C2249" s="5" t="s">
        <v>26</v>
      </c>
      <c r="D2249" s="5" t="s">
        <v>29</v>
      </c>
      <c r="E2249" s="5">
        <v>22</v>
      </c>
      <c r="F2249" s="5">
        <v>0</v>
      </c>
      <c r="G2249" s="5">
        <v>0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10</v>
      </c>
      <c r="Q2249" s="5">
        <v>0</v>
      </c>
      <c r="R2249" s="5">
        <v>0</v>
      </c>
      <c r="S2249" s="5" t="s">
        <v>29</v>
      </c>
      <c r="T2249" s="5"/>
    </row>
    <row r="2250" spans="1:20" x14ac:dyDescent="0.25">
      <c r="A2250" s="5">
        <f>2243</f>
      </c>
      <c r="B2250" s="5" t="s">
        <v>2269</v>
      </c>
      <c r="C2250" s="5" t="s">
        <v>26</v>
      </c>
      <c r="D2250" s="5" t="s">
        <v>29</v>
      </c>
      <c r="E2250" s="5">
        <v>22</v>
      </c>
      <c r="F2250" s="5">
        <v>0</v>
      </c>
      <c r="G2250" s="5">
        <v>0</v>
      </c>
      <c r="H2250" s="5">
        <v>0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5">
        <v>10</v>
      </c>
      <c r="Q2250" s="5">
        <v>0</v>
      </c>
      <c r="R2250" s="5">
        <v>0</v>
      </c>
      <c r="S2250" s="5" t="s">
        <v>29</v>
      </c>
      <c r="T2250" s="5"/>
    </row>
    <row r="2251" spans="1:20" x14ac:dyDescent="0.25">
      <c r="A2251" s="5">
        <f>2244</f>
      </c>
      <c r="B2251" s="5" t="s">
        <v>2270</v>
      </c>
      <c r="C2251" s="5" t="s">
        <v>26</v>
      </c>
      <c r="D2251" s="5" t="s">
        <v>29</v>
      </c>
      <c r="E2251" s="5">
        <v>22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10</v>
      </c>
      <c r="Q2251" s="5">
        <v>0</v>
      </c>
      <c r="R2251" s="5">
        <v>0</v>
      </c>
      <c r="S2251" s="5" t="s">
        <v>29</v>
      </c>
      <c r="T2251" s="5"/>
    </row>
    <row r="2252" spans="1:20" x14ac:dyDescent="0.25">
      <c r="A2252" s="5">
        <f>2245</f>
      </c>
      <c r="B2252" s="5" t="s">
        <v>2271</v>
      </c>
      <c r="C2252" s="5" t="s">
        <v>26</v>
      </c>
      <c r="D2252" s="5" t="s">
        <v>29</v>
      </c>
      <c r="E2252" s="5">
        <v>22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10</v>
      </c>
      <c r="Q2252" s="5">
        <v>0</v>
      </c>
      <c r="R2252" s="5">
        <v>0</v>
      </c>
      <c r="S2252" s="5" t="s">
        <v>29</v>
      </c>
      <c r="T2252" s="5"/>
    </row>
    <row r="2253" spans="1:20" x14ac:dyDescent="0.25">
      <c r="A2253" s="5">
        <f>2246</f>
      </c>
      <c r="B2253" s="5" t="s">
        <v>2272</v>
      </c>
      <c r="C2253" s="5" t="s">
        <v>26</v>
      </c>
      <c r="D2253" s="5" t="s">
        <v>29</v>
      </c>
      <c r="E2253" s="5">
        <v>22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10</v>
      </c>
      <c r="Q2253" s="5">
        <v>0</v>
      </c>
      <c r="R2253" s="5">
        <v>0</v>
      </c>
      <c r="S2253" s="5" t="s">
        <v>29</v>
      </c>
      <c r="T2253" s="5"/>
    </row>
    <row r="2254" spans="1:20" x14ac:dyDescent="0.25">
      <c r="A2254" s="5">
        <f>2247</f>
      </c>
      <c r="B2254" s="5" t="s">
        <v>2273</v>
      </c>
      <c r="C2254" s="5" t="s">
        <v>26</v>
      </c>
      <c r="D2254" s="5" t="s">
        <v>29</v>
      </c>
      <c r="E2254" s="5">
        <v>22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10</v>
      </c>
      <c r="Q2254" s="5">
        <v>0</v>
      </c>
      <c r="R2254" s="5">
        <v>0</v>
      </c>
      <c r="S2254" s="5" t="s">
        <v>29</v>
      </c>
      <c r="T2254" s="5"/>
    </row>
    <row r="2255" spans="1:20" x14ac:dyDescent="0.25">
      <c r="A2255" s="5">
        <f>2248</f>
      </c>
      <c r="B2255" s="5" t="s">
        <v>2274</v>
      </c>
      <c r="C2255" s="5" t="s">
        <v>26</v>
      </c>
      <c r="D2255" s="5" t="s">
        <v>29</v>
      </c>
      <c r="E2255" s="5">
        <v>22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10</v>
      </c>
      <c r="Q2255" s="5">
        <v>0</v>
      </c>
      <c r="R2255" s="5">
        <v>0</v>
      </c>
      <c r="S2255" s="5" t="s">
        <v>29</v>
      </c>
      <c r="T2255" s="5"/>
    </row>
    <row r="2256" spans="1:20" x14ac:dyDescent="0.25">
      <c r="A2256" s="5">
        <f>2249</f>
      </c>
      <c r="B2256" s="5" t="s">
        <v>2275</v>
      </c>
      <c r="C2256" s="5" t="s">
        <v>26</v>
      </c>
      <c r="D2256" s="5" t="s">
        <v>29</v>
      </c>
      <c r="E2256" s="5">
        <v>22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10</v>
      </c>
      <c r="Q2256" s="5">
        <v>0</v>
      </c>
      <c r="R2256" s="5">
        <v>0</v>
      </c>
      <c r="S2256" s="5" t="s">
        <v>29</v>
      </c>
      <c r="T2256" s="5"/>
    </row>
    <row r="2257" spans="1:20" x14ac:dyDescent="0.25">
      <c r="A2257" s="5">
        <f>2250</f>
      </c>
      <c r="B2257" s="5" t="s">
        <v>2276</v>
      </c>
      <c r="C2257" s="5" t="s">
        <v>26</v>
      </c>
      <c r="D2257" s="5" t="s">
        <v>29</v>
      </c>
      <c r="E2257" s="5">
        <v>22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10</v>
      </c>
      <c r="Q2257" s="5">
        <v>0</v>
      </c>
      <c r="R2257" s="5">
        <v>0</v>
      </c>
      <c r="S2257" s="5" t="s">
        <v>29</v>
      </c>
      <c r="T2257" s="5"/>
    </row>
    <row r="2258" spans="1:20" x14ac:dyDescent="0.25">
      <c r="A2258" s="5">
        <f>2251</f>
      </c>
      <c r="B2258" s="5" t="s">
        <v>2277</v>
      </c>
      <c r="C2258" s="5" t="s">
        <v>26</v>
      </c>
      <c r="D2258" s="5" t="s">
        <v>29</v>
      </c>
      <c r="E2258" s="5">
        <v>22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10</v>
      </c>
      <c r="Q2258" s="5">
        <v>0</v>
      </c>
      <c r="R2258" s="5">
        <v>0</v>
      </c>
      <c r="S2258" s="5" t="s">
        <v>29</v>
      </c>
      <c r="T2258" s="5"/>
    </row>
    <row r="2259" spans="1:20" x14ac:dyDescent="0.25">
      <c r="A2259" s="5">
        <f>2252</f>
      </c>
      <c r="B2259" s="5" t="s">
        <v>2278</v>
      </c>
      <c r="C2259" s="5" t="s">
        <v>26</v>
      </c>
      <c r="D2259" s="5" t="s">
        <v>29</v>
      </c>
      <c r="E2259" s="5">
        <v>22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10</v>
      </c>
      <c r="Q2259" s="5">
        <v>0</v>
      </c>
      <c r="R2259" s="5">
        <v>0</v>
      </c>
      <c r="S2259" s="5" t="s">
        <v>29</v>
      </c>
      <c r="T2259" s="5"/>
    </row>
    <row r="2260" spans="1:20" x14ac:dyDescent="0.25">
      <c r="A2260" s="5">
        <f>2253</f>
      </c>
      <c r="B2260" s="5" t="s">
        <v>2279</v>
      </c>
      <c r="C2260" s="5" t="s">
        <v>26</v>
      </c>
      <c r="D2260" s="5" t="s">
        <v>29</v>
      </c>
      <c r="E2260" s="5">
        <v>22</v>
      </c>
      <c r="F2260" s="5">
        <v>0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5">
        <v>10</v>
      </c>
      <c r="Q2260" s="5">
        <v>0</v>
      </c>
      <c r="R2260" s="5">
        <v>0</v>
      </c>
      <c r="S2260" s="5" t="s">
        <v>29</v>
      </c>
      <c r="T2260" s="5"/>
    </row>
    <row r="2261" spans="1:20" x14ac:dyDescent="0.25">
      <c r="A2261" s="5">
        <f>2254</f>
      </c>
      <c r="B2261" s="5" t="s">
        <v>2280</v>
      </c>
      <c r="C2261" s="5" t="s">
        <v>26</v>
      </c>
      <c r="D2261" s="5" t="s">
        <v>29</v>
      </c>
      <c r="E2261" s="5">
        <v>22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5">
        <v>10</v>
      </c>
      <c r="Q2261" s="5">
        <v>0</v>
      </c>
      <c r="R2261" s="5">
        <v>0</v>
      </c>
      <c r="S2261" s="5" t="s">
        <v>29</v>
      </c>
      <c r="T2261" s="5"/>
    </row>
    <row r="2262" spans="1:20" x14ac:dyDescent="0.25">
      <c r="A2262" s="5">
        <f>2255</f>
      </c>
      <c r="B2262" s="5" t="s">
        <v>2281</v>
      </c>
      <c r="C2262" s="5" t="s">
        <v>26</v>
      </c>
      <c r="D2262" s="5" t="s">
        <v>29</v>
      </c>
      <c r="E2262" s="5">
        <v>22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5">
        <v>10</v>
      </c>
      <c r="Q2262" s="5">
        <v>0</v>
      </c>
      <c r="R2262" s="5">
        <v>0</v>
      </c>
      <c r="S2262" s="5" t="s">
        <v>29</v>
      </c>
      <c r="T2262" s="5"/>
    </row>
    <row r="2263" spans="1:20" x14ac:dyDescent="0.25">
      <c r="A2263" s="5">
        <f>2256</f>
      </c>
      <c r="B2263" s="5" t="s">
        <v>2282</v>
      </c>
      <c r="C2263" s="5" t="s">
        <v>26</v>
      </c>
      <c r="D2263" s="5" t="s">
        <v>29</v>
      </c>
      <c r="E2263" s="5">
        <v>22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10</v>
      </c>
      <c r="Q2263" s="5">
        <v>0</v>
      </c>
      <c r="R2263" s="5">
        <v>0</v>
      </c>
      <c r="S2263" s="5" t="s">
        <v>29</v>
      </c>
      <c r="T2263" s="5"/>
    </row>
    <row r="2264" spans="1:20" x14ac:dyDescent="0.25">
      <c r="A2264" s="5">
        <f>2257</f>
      </c>
      <c r="B2264" s="5" t="s">
        <v>2283</v>
      </c>
      <c r="C2264" s="5" t="s">
        <v>26</v>
      </c>
      <c r="D2264" s="5" t="s">
        <v>29</v>
      </c>
      <c r="E2264" s="5">
        <v>22</v>
      </c>
      <c r="F2264" s="5">
        <v>0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10</v>
      </c>
      <c r="Q2264" s="5">
        <v>0</v>
      </c>
      <c r="R2264" s="5">
        <v>0</v>
      </c>
      <c r="S2264" s="5" t="s">
        <v>29</v>
      </c>
      <c r="T2264" s="5"/>
    </row>
    <row r="2265" spans="1:20" x14ac:dyDescent="0.25">
      <c r="A2265" s="5">
        <f>2258</f>
      </c>
      <c r="B2265" s="5" t="s">
        <v>2284</v>
      </c>
      <c r="C2265" s="5" t="s">
        <v>26</v>
      </c>
      <c r="D2265" s="5" t="s">
        <v>29</v>
      </c>
      <c r="E2265" s="5">
        <v>22</v>
      </c>
      <c r="F2265" s="5">
        <v>0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10</v>
      </c>
      <c r="Q2265" s="5">
        <v>0</v>
      </c>
      <c r="R2265" s="5">
        <v>0</v>
      </c>
      <c r="S2265" s="5" t="s">
        <v>29</v>
      </c>
      <c r="T2265" s="5"/>
    </row>
    <row r="2266" spans="1:20" x14ac:dyDescent="0.25">
      <c r="A2266" s="5">
        <f>2259</f>
      </c>
      <c r="B2266" s="5" t="s">
        <v>2285</v>
      </c>
      <c r="C2266" s="5" t="s">
        <v>26</v>
      </c>
      <c r="D2266" s="5" t="s">
        <v>29</v>
      </c>
      <c r="E2266" s="5">
        <v>22</v>
      </c>
      <c r="F2266" s="5">
        <v>0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5">
        <v>10</v>
      </c>
      <c r="Q2266" s="5">
        <v>0</v>
      </c>
      <c r="R2266" s="5">
        <v>0</v>
      </c>
      <c r="S2266" s="5" t="s">
        <v>29</v>
      </c>
      <c r="T2266" s="5"/>
    </row>
    <row r="2267" spans="1:20" x14ac:dyDescent="0.25">
      <c r="A2267" s="5">
        <f>2260</f>
      </c>
      <c r="B2267" s="5" t="s">
        <v>2286</v>
      </c>
      <c r="C2267" s="5" t="s">
        <v>26</v>
      </c>
      <c r="D2267" s="5" t="s">
        <v>29</v>
      </c>
      <c r="E2267" s="5">
        <v>22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10</v>
      </c>
      <c r="Q2267" s="5">
        <v>0</v>
      </c>
      <c r="R2267" s="5">
        <v>0</v>
      </c>
      <c r="S2267" s="5" t="s">
        <v>29</v>
      </c>
      <c r="T2267" s="5"/>
    </row>
    <row r="2268" spans="1:20" x14ac:dyDescent="0.25">
      <c r="A2268" s="5">
        <f>2261</f>
      </c>
      <c r="B2268" s="5" t="s">
        <v>2287</v>
      </c>
      <c r="C2268" s="5" t="s">
        <v>26</v>
      </c>
      <c r="D2268" s="5" t="s">
        <v>29</v>
      </c>
      <c r="E2268" s="5">
        <v>22</v>
      </c>
      <c r="F2268" s="5">
        <v>0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10</v>
      </c>
      <c r="Q2268" s="5">
        <v>0</v>
      </c>
      <c r="R2268" s="5">
        <v>0</v>
      </c>
      <c r="S2268" s="5" t="s">
        <v>29</v>
      </c>
      <c r="T2268" s="5"/>
    </row>
    <row r="2269" spans="1:20" x14ac:dyDescent="0.25">
      <c r="A2269" s="5">
        <f>2262</f>
      </c>
      <c r="B2269" s="5" t="s">
        <v>2288</v>
      </c>
      <c r="C2269" s="5" t="s">
        <v>26</v>
      </c>
      <c r="D2269" s="5" t="s">
        <v>29</v>
      </c>
      <c r="E2269" s="5">
        <v>22</v>
      </c>
      <c r="F2269" s="5">
        <v>0</v>
      </c>
      <c r="G2269" s="5">
        <v>0</v>
      </c>
      <c r="H2269" s="5">
        <v>0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5">
        <v>10</v>
      </c>
      <c r="Q2269" s="5">
        <v>0</v>
      </c>
      <c r="R2269" s="5">
        <v>0</v>
      </c>
      <c r="S2269" s="5" t="s">
        <v>29</v>
      </c>
      <c r="T2269" s="5"/>
    </row>
    <row r="2270" spans="1:20" x14ac:dyDescent="0.25">
      <c r="A2270" s="5">
        <f>2263</f>
      </c>
      <c r="B2270" s="5" t="s">
        <v>2289</v>
      </c>
      <c r="C2270" s="5" t="s">
        <v>26</v>
      </c>
      <c r="D2270" s="5" t="s">
        <v>29</v>
      </c>
      <c r="E2270" s="5">
        <v>22</v>
      </c>
      <c r="F2270" s="5">
        <v>0</v>
      </c>
      <c r="G2270" s="5">
        <v>0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10</v>
      </c>
      <c r="Q2270" s="5">
        <v>0</v>
      </c>
      <c r="R2270" s="5">
        <v>0</v>
      </c>
      <c r="S2270" s="5" t="s">
        <v>29</v>
      </c>
      <c r="T2270" s="5"/>
    </row>
    <row r="2271" spans="1:20" x14ac:dyDescent="0.25">
      <c r="A2271" s="5">
        <f>2264</f>
      </c>
      <c r="B2271" s="5" t="s">
        <v>2290</v>
      </c>
      <c r="C2271" s="5" t="s">
        <v>26</v>
      </c>
      <c r="D2271" s="5" t="s">
        <v>29</v>
      </c>
      <c r="E2271" s="5">
        <v>22</v>
      </c>
      <c r="F2271" s="5">
        <v>0</v>
      </c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10</v>
      </c>
      <c r="Q2271" s="5">
        <v>0</v>
      </c>
      <c r="R2271" s="5">
        <v>0</v>
      </c>
      <c r="S2271" s="5" t="s">
        <v>29</v>
      </c>
      <c r="T2271" s="5"/>
    </row>
    <row r="2272" spans="1:20" x14ac:dyDescent="0.25">
      <c r="A2272" s="5">
        <f>2265</f>
      </c>
      <c r="B2272" s="5" t="s">
        <v>2291</v>
      </c>
      <c r="C2272" s="5" t="s">
        <v>26</v>
      </c>
      <c r="D2272" s="5" t="s">
        <v>29</v>
      </c>
      <c r="E2272" s="5">
        <v>22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10</v>
      </c>
      <c r="Q2272" s="5">
        <v>0</v>
      </c>
      <c r="R2272" s="5">
        <v>0</v>
      </c>
      <c r="S2272" s="5" t="s">
        <v>29</v>
      </c>
      <c r="T2272" s="5"/>
    </row>
    <row r="2273" spans="1:20" x14ac:dyDescent="0.25">
      <c r="A2273" s="5">
        <f>2266</f>
      </c>
      <c r="B2273" s="5" t="s">
        <v>2292</v>
      </c>
      <c r="C2273" s="5" t="s">
        <v>26</v>
      </c>
      <c r="D2273" s="5" t="s">
        <v>29</v>
      </c>
      <c r="E2273" s="5">
        <v>22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10</v>
      </c>
      <c r="Q2273" s="5">
        <v>0</v>
      </c>
      <c r="R2273" s="5">
        <v>0</v>
      </c>
      <c r="S2273" s="5" t="s">
        <v>29</v>
      </c>
      <c r="T2273" s="5"/>
    </row>
    <row r="2274" spans="1:20" x14ac:dyDescent="0.25">
      <c r="A2274" s="5">
        <f>2267</f>
      </c>
      <c r="B2274" s="5" t="s">
        <v>2293</v>
      </c>
      <c r="C2274" s="5" t="s">
        <v>26</v>
      </c>
      <c r="D2274" s="5" t="s">
        <v>29</v>
      </c>
      <c r="E2274" s="5">
        <v>22</v>
      </c>
      <c r="F2274" s="5">
        <v>0</v>
      </c>
      <c r="G2274" s="5">
        <v>0</v>
      </c>
      <c r="H2274" s="5">
        <v>0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5">
        <v>10</v>
      </c>
      <c r="Q2274" s="5">
        <v>0</v>
      </c>
      <c r="R2274" s="5">
        <v>0</v>
      </c>
      <c r="S2274" s="5" t="s">
        <v>29</v>
      </c>
      <c r="T2274" s="5"/>
    </row>
    <row r="2275" spans="1:20" x14ac:dyDescent="0.25">
      <c r="A2275" s="5">
        <f>2268</f>
      </c>
      <c r="B2275" s="5" t="s">
        <v>2294</v>
      </c>
      <c r="C2275" s="5" t="s">
        <v>26</v>
      </c>
      <c r="D2275" s="5" t="s">
        <v>29</v>
      </c>
      <c r="E2275" s="5">
        <v>22</v>
      </c>
      <c r="F2275" s="5">
        <v>0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>
        <v>10</v>
      </c>
      <c r="Q2275" s="5">
        <v>0</v>
      </c>
      <c r="R2275" s="5">
        <v>0</v>
      </c>
      <c r="S2275" s="5" t="s">
        <v>29</v>
      </c>
      <c r="T2275" s="5"/>
    </row>
    <row r="2276" spans="1:20" x14ac:dyDescent="0.25">
      <c r="A2276" s="5">
        <f>2269</f>
      </c>
      <c r="B2276" s="5" t="s">
        <v>2295</v>
      </c>
      <c r="C2276" s="5" t="s">
        <v>26</v>
      </c>
      <c r="D2276" s="5" t="s">
        <v>29</v>
      </c>
      <c r="E2276" s="5">
        <v>22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>
        <v>10</v>
      </c>
      <c r="Q2276" s="5">
        <v>0</v>
      </c>
      <c r="R2276" s="5">
        <v>0</v>
      </c>
      <c r="S2276" s="5" t="s">
        <v>29</v>
      </c>
      <c r="T2276" s="5"/>
    </row>
    <row r="2277" spans="1:20" x14ac:dyDescent="0.25">
      <c r="A2277" s="5">
        <f>2270</f>
      </c>
      <c r="B2277" s="5" t="s">
        <v>2296</v>
      </c>
      <c r="C2277" s="5" t="s">
        <v>26</v>
      </c>
      <c r="D2277" s="5" t="s">
        <v>29</v>
      </c>
      <c r="E2277" s="5">
        <v>22</v>
      </c>
      <c r="F2277" s="5">
        <v>0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10</v>
      </c>
      <c r="Q2277" s="5">
        <v>0</v>
      </c>
      <c r="R2277" s="5">
        <v>0</v>
      </c>
      <c r="S2277" s="5" t="s">
        <v>29</v>
      </c>
      <c r="T2277" s="5"/>
    </row>
    <row r="2278" spans="1:20" x14ac:dyDescent="0.25">
      <c r="A2278" s="5">
        <f>2271</f>
      </c>
      <c r="B2278" s="5" t="s">
        <v>2297</v>
      </c>
      <c r="C2278" s="5" t="s">
        <v>26</v>
      </c>
      <c r="D2278" s="5" t="s">
        <v>29</v>
      </c>
      <c r="E2278" s="5">
        <v>22</v>
      </c>
      <c r="F2278" s="5">
        <v>0</v>
      </c>
      <c r="G2278" s="5">
        <v>0</v>
      </c>
      <c r="H2278" s="5">
        <v>0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5">
        <v>10</v>
      </c>
      <c r="Q2278" s="5">
        <v>0</v>
      </c>
      <c r="R2278" s="5">
        <v>0</v>
      </c>
      <c r="S2278" s="5" t="s">
        <v>29</v>
      </c>
      <c r="T2278" s="5"/>
    </row>
    <row r="2279" spans="1:20" x14ac:dyDescent="0.25">
      <c r="A2279" s="5">
        <f>2272</f>
      </c>
      <c r="B2279" s="5" t="s">
        <v>2298</v>
      </c>
      <c r="C2279" s="5" t="s">
        <v>26</v>
      </c>
      <c r="D2279" s="5" t="s">
        <v>29</v>
      </c>
      <c r="E2279" s="5">
        <v>22</v>
      </c>
      <c r="F2279" s="5">
        <v>0</v>
      </c>
      <c r="G2279" s="5">
        <v>0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10</v>
      </c>
      <c r="Q2279" s="5">
        <v>0</v>
      </c>
      <c r="R2279" s="5">
        <v>0</v>
      </c>
      <c r="S2279" s="5" t="s">
        <v>29</v>
      </c>
      <c r="T2279" s="5"/>
    </row>
    <row r="2280" spans="1:20" x14ac:dyDescent="0.25">
      <c r="A2280" s="5">
        <f>2273</f>
      </c>
      <c r="B2280" s="5" t="s">
        <v>2299</v>
      </c>
      <c r="C2280" s="5" t="s">
        <v>26</v>
      </c>
      <c r="D2280" s="5" t="s">
        <v>29</v>
      </c>
      <c r="E2280" s="5">
        <v>22</v>
      </c>
      <c r="F2280" s="5">
        <v>0</v>
      </c>
      <c r="G2280" s="5">
        <v>0</v>
      </c>
      <c r="H2280" s="5">
        <v>0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5">
        <v>10</v>
      </c>
      <c r="Q2280" s="5">
        <v>0</v>
      </c>
      <c r="R2280" s="5">
        <v>0</v>
      </c>
      <c r="S2280" s="5" t="s">
        <v>29</v>
      </c>
      <c r="T2280" s="5"/>
    </row>
    <row r="2281" spans="1:20" x14ac:dyDescent="0.25">
      <c r="A2281" s="5">
        <f>2274</f>
      </c>
      <c r="B2281" s="5" t="s">
        <v>2300</v>
      </c>
      <c r="C2281" s="5" t="s">
        <v>26</v>
      </c>
      <c r="D2281" s="5" t="s">
        <v>29</v>
      </c>
      <c r="E2281" s="5">
        <v>22</v>
      </c>
      <c r="F2281" s="5">
        <v>0</v>
      </c>
      <c r="G2281" s="5">
        <v>0</v>
      </c>
      <c r="H2281" s="5">
        <v>0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5">
        <v>10</v>
      </c>
      <c r="Q2281" s="5">
        <v>0</v>
      </c>
      <c r="R2281" s="5">
        <v>0</v>
      </c>
      <c r="S2281" s="5" t="s">
        <v>29</v>
      </c>
      <c r="T2281" s="5"/>
    </row>
    <row r="2282" spans="1:20" x14ac:dyDescent="0.25">
      <c r="A2282" s="5">
        <f>2275</f>
      </c>
      <c r="B2282" s="5" t="s">
        <v>2301</v>
      </c>
      <c r="C2282" s="5" t="s">
        <v>26</v>
      </c>
      <c r="D2282" s="5" t="s">
        <v>29</v>
      </c>
      <c r="E2282" s="5">
        <v>22</v>
      </c>
      <c r="F2282" s="5">
        <v>0</v>
      </c>
      <c r="G2282" s="5">
        <v>0</v>
      </c>
      <c r="H2282" s="5">
        <v>0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5">
        <v>10</v>
      </c>
      <c r="Q2282" s="5">
        <v>0</v>
      </c>
      <c r="R2282" s="5">
        <v>0</v>
      </c>
      <c r="S2282" s="5" t="s">
        <v>29</v>
      </c>
      <c r="T2282" s="5"/>
    </row>
    <row r="2283" spans="1:20" x14ac:dyDescent="0.25">
      <c r="A2283" s="5">
        <f>2276</f>
      </c>
      <c r="B2283" s="5" t="s">
        <v>2302</v>
      </c>
      <c r="C2283" s="5" t="s">
        <v>26</v>
      </c>
      <c r="D2283" s="5" t="s">
        <v>29</v>
      </c>
      <c r="E2283" s="5">
        <v>22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10</v>
      </c>
      <c r="Q2283" s="5">
        <v>0</v>
      </c>
      <c r="R2283" s="5">
        <v>0</v>
      </c>
      <c r="S2283" s="5" t="s">
        <v>29</v>
      </c>
      <c r="T2283" s="5"/>
    </row>
    <row r="2284" spans="1:20" x14ac:dyDescent="0.25">
      <c r="A2284" s="5">
        <f>2277</f>
      </c>
      <c r="B2284" s="5" t="s">
        <v>2303</v>
      </c>
      <c r="C2284" s="5" t="s">
        <v>26</v>
      </c>
      <c r="D2284" s="5" t="s">
        <v>29</v>
      </c>
      <c r="E2284" s="5">
        <v>22</v>
      </c>
      <c r="F2284" s="5">
        <v>0</v>
      </c>
      <c r="G2284" s="5">
        <v>0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5">
        <v>10</v>
      </c>
      <c r="Q2284" s="5">
        <v>0</v>
      </c>
      <c r="R2284" s="5">
        <v>0</v>
      </c>
      <c r="S2284" s="5" t="s">
        <v>29</v>
      </c>
      <c r="T2284" s="5"/>
    </row>
    <row r="2285" spans="1:20" x14ac:dyDescent="0.25">
      <c r="A2285" s="5">
        <f>2278</f>
      </c>
      <c r="B2285" s="5" t="s">
        <v>2304</v>
      </c>
      <c r="C2285" s="5" t="s">
        <v>26</v>
      </c>
      <c r="D2285" s="5" t="s">
        <v>29</v>
      </c>
      <c r="E2285" s="5">
        <v>22</v>
      </c>
      <c r="F2285" s="5">
        <v>0</v>
      </c>
      <c r="G2285" s="5">
        <v>0</v>
      </c>
      <c r="H2285" s="5">
        <v>0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5">
        <v>10</v>
      </c>
      <c r="Q2285" s="5">
        <v>0</v>
      </c>
      <c r="R2285" s="5">
        <v>0</v>
      </c>
      <c r="S2285" s="5" t="s">
        <v>29</v>
      </c>
      <c r="T2285" s="5"/>
    </row>
    <row r="2286" spans="1:20" x14ac:dyDescent="0.25">
      <c r="A2286" s="5">
        <f>2279</f>
      </c>
      <c r="B2286" s="5" t="s">
        <v>2305</v>
      </c>
      <c r="C2286" s="5" t="s">
        <v>26</v>
      </c>
      <c r="D2286" s="5" t="s">
        <v>29</v>
      </c>
      <c r="E2286" s="5">
        <v>22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>
        <v>10</v>
      </c>
      <c r="Q2286" s="5">
        <v>0</v>
      </c>
      <c r="R2286" s="5">
        <v>0</v>
      </c>
      <c r="S2286" s="5" t="s">
        <v>29</v>
      </c>
      <c r="T2286" s="5"/>
    </row>
    <row r="2287" spans="1:20" x14ac:dyDescent="0.25">
      <c r="A2287" s="5">
        <f>2280</f>
      </c>
      <c r="B2287" s="5" t="s">
        <v>2306</v>
      </c>
      <c r="C2287" s="5" t="s">
        <v>26</v>
      </c>
      <c r="D2287" s="5" t="s">
        <v>29</v>
      </c>
      <c r="E2287" s="5">
        <v>22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10</v>
      </c>
      <c r="Q2287" s="5">
        <v>0</v>
      </c>
      <c r="R2287" s="5">
        <v>0</v>
      </c>
      <c r="S2287" s="5" t="s">
        <v>29</v>
      </c>
      <c r="T2287" s="5"/>
    </row>
    <row r="2288" spans="1:20" x14ac:dyDescent="0.25">
      <c r="A2288" s="5">
        <f>2281</f>
      </c>
      <c r="B2288" s="5" t="s">
        <v>2307</v>
      </c>
      <c r="C2288" s="5" t="s">
        <v>26</v>
      </c>
      <c r="D2288" s="5" t="s">
        <v>29</v>
      </c>
      <c r="E2288" s="5">
        <v>22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5">
        <v>10</v>
      </c>
      <c r="Q2288" s="5">
        <v>0</v>
      </c>
      <c r="R2288" s="5">
        <v>0</v>
      </c>
      <c r="S2288" s="5" t="s">
        <v>29</v>
      </c>
      <c r="T2288" s="5"/>
    </row>
    <row r="2289" spans="1:20" x14ac:dyDescent="0.25">
      <c r="A2289" s="5">
        <f>2282</f>
      </c>
      <c r="B2289" s="5" t="s">
        <v>2308</v>
      </c>
      <c r="C2289" s="5" t="s">
        <v>26</v>
      </c>
      <c r="D2289" s="5" t="s">
        <v>29</v>
      </c>
      <c r="E2289" s="5">
        <v>22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5">
        <v>10</v>
      </c>
      <c r="Q2289" s="5">
        <v>0</v>
      </c>
      <c r="R2289" s="5">
        <v>0</v>
      </c>
      <c r="S2289" s="5" t="s">
        <v>29</v>
      </c>
      <c r="T2289" s="5"/>
    </row>
    <row r="2290" spans="1:20" x14ac:dyDescent="0.25">
      <c r="A2290" s="5">
        <f>2283</f>
      </c>
      <c r="B2290" s="5" t="s">
        <v>2309</v>
      </c>
      <c r="C2290" s="5" t="s">
        <v>26</v>
      </c>
      <c r="D2290" s="5" t="s">
        <v>29</v>
      </c>
      <c r="E2290" s="5">
        <v>22</v>
      </c>
      <c r="F2290" s="5">
        <v>0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10</v>
      </c>
      <c r="Q2290" s="5">
        <v>0</v>
      </c>
      <c r="R2290" s="5">
        <v>0</v>
      </c>
      <c r="S2290" s="5" t="s">
        <v>29</v>
      </c>
      <c r="T2290" s="5"/>
    </row>
    <row r="2291" spans="1:20" x14ac:dyDescent="0.25">
      <c r="A2291" s="5">
        <f>2284</f>
      </c>
      <c r="B2291" s="5" t="s">
        <v>2310</v>
      </c>
      <c r="C2291" s="5" t="s">
        <v>26</v>
      </c>
      <c r="D2291" s="5" t="s">
        <v>29</v>
      </c>
      <c r="E2291" s="5">
        <v>22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5">
        <v>10</v>
      </c>
      <c r="Q2291" s="5">
        <v>0</v>
      </c>
      <c r="R2291" s="5">
        <v>0</v>
      </c>
      <c r="S2291" s="5" t="s">
        <v>29</v>
      </c>
      <c r="T2291" s="5"/>
    </row>
    <row r="2292" spans="1:20" x14ac:dyDescent="0.25">
      <c r="A2292" s="5">
        <f>2285</f>
      </c>
      <c r="B2292" s="5" t="s">
        <v>2311</v>
      </c>
      <c r="C2292" s="5" t="s">
        <v>26</v>
      </c>
      <c r="D2292" s="5" t="s">
        <v>29</v>
      </c>
      <c r="E2292" s="5">
        <v>22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5">
        <v>10</v>
      </c>
      <c r="Q2292" s="5">
        <v>0</v>
      </c>
      <c r="R2292" s="5">
        <v>0</v>
      </c>
      <c r="S2292" s="5" t="s">
        <v>29</v>
      </c>
      <c r="T2292" s="5"/>
    </row>
    <row r="2293" spans="1:20" x14ac:dyDescent="0.25">
      <c r="A2293" s="5">
        <f>2286</f>
      </c>
      <c r="B2293" s="5" t="s">
        <v>2312</v>
      </c>
      <c r="C2293" s="5" t="s">
        <v>26</v>
      </c>
      <c r="D2293" s="5" t="s">
        <v>29</v>
      </c>
      <c r="E2293" s="5">
        <v>22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5">
        <v>10</v>
      </c>
      <c r="Q2293" s="5">
        <v>0</v>
      </c>
      <c r="R2293" s="5">
        <v>0</v>
      </c>
      <c r="S2293" s="5" t="s">
        <v>29</v>
      </c>
      <c r="T2293" s="5"/>
    </row>
    <row r="2294" spans="1:20" x14ac:dyDescent="0.25">
      <c r="A2294" s="5">
        <f>2287</f>
      </c>
      <c r="B2294" s="5" t="s">
        <v>2313</v>
      </c>
      <c r="C2294" s="5" t="s">
        <v>26</v>
      </c>
      <c r="D2294" s="5" t="s">
        <v>29</v>
      </c>
      <c r="E2294" s="5">
        <v>22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10</v>
      </c>
      <c r="Q2294" s="5">
        <v>0</v>
      </c>
      <c r="R2294" s="5">
        <v>0</v>
      </c>
      <c r="S2294" s="5" t="s">
        <v>29</v>
      </c>
      <c r="T2294" s="5"/>
    </row>
    <row r="2295" spans="1:20" x14ac:dyDescent="0.25">
      <c r="A2295" s="5">
        <f>2288</f>
      </c>
      <c r="B2295" s="5" t="s">
        <v>2314</v>
      </c>
      <c r="C2295" s="5" t="s">
        <v>26</v>
      </c>
      <c r="D2295" s="5" t="s">
        <v>29</v>
      </c>
      <c r="E2295" s="5">
        <v>22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10</v>
      </c>
      <c r="Q2295" s="5">
        <v>0</v>
      </c>
      <c r="R2295" s="5">
        <v>0</v>
      </c>
      <c r="S2295" s="5" t="s">
        <v>29</v>
      </c>
      <c r="T2295" s="5"/>
    </row>
    <row r="2296" spans="1:20" x14ac:dyDescent="0.25">
      <c r="A2296" s="5">
        <f>2289</f>
      </c>
      <c r="B2296" s="5" t="s">
        <v>2315</v>
      </c>
      <c r="C2296" s="5" t="s">
        <v>26</v>
      </c>
      <c r="D2296" s="5" t="s">
        <v>29</v>
      </c>
      <c r="E2296" s="5">
        <v>22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5">
        <v>10</v>
      </c>
      <c r="Q2296" s="5">
        <v>0</v>
      </c>
      <c r="R2296" s="5">
        <v>0</v>
      </c>
      <c r="S2296" s="5" t="s">
        <v>29</v>
      </c>
      <c r="T2296" s="5"/>
    </row>
    <row r="2297" spans="1:20" x14ac:dyDescent="0.25">
      <c r="A2297" s="5">
        <f>2290</f>
      </c>
      <c r="B2297" s="5" t="s">
        <v>2316</v>
      </c>
      <c r="C2297" s="5" t="s">
        <v>26</v>
      </c>
      <c r="D2297" s="5" t="s">
        <v>29</v>
      </c>
      <c r="E2297" s="5">
        <v>22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>
        <v>10</v>
      </c>
      <c r="Q2297" s="5">
        <v>0</v>
      </c>
      <c r="R2297" s="5">
        <v>0</v>
      </c>
      <c r="S2297" s="5" t="s">
        <v>29</v>
      </c>
      <c r="T2297" s="5"/>
    </row>
    <row r="2298" spans="1:20" x14ac:dyDescent="0.25">
      <c r="A2298" s="5">
        <f>2291</f>
      </c>
      <c r="B2298" s="5" t="s">
        <v>2317</v>
      </c>
      <c r="C2298" s="5" t="s">
        <v>26</v>
      </c>
      <c r="D2298" s="5" t="s">
        <v>29</v>
      </c>
      <c r="E2298" s="5">
        <v>22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5">
        <v>10</v>
      </c>
      <c r="Q2298" s="5">
        <v>0</v>
      </c>
      <c r="R2298" s="5">
        <v>0</v>
      </c>
      <c r="S2298" s="5" t="s">
        <v>29</v>
      </c>
      <c r="T2298" s="5"/>
    </row>
    <row r="2299" spans="1:20" x14ac:dyDescent="0.25">
      <c r="A2299" s="5">
        <f>2292</f>
      </c>
      <c r="B2299" s="5" t="s">
        <v>2318</v>
      </c>
      <c r="C2299" s="5" t="s">
        <v>26</v>
      </c>
      <c r="D2299" s="5" t="s">
        <v>29</v>
      </c>
      <c r="E2299" s="5">
        <v>22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5">
        <v>10</v>
      </c>
      <c r="Q2299" s="5">
        <v>0</v>
      </c>
      <c r="R2299" s="5">
        <v>0</v>
      </c>
      <c r="S2299" s="5" t="s">
        <v>29</v>
      </c>
      <c r="T2299" s="5"/>
    </row>
    <row r="2300" spans="1:20" x14ac:dyDescent="0.25">
      <c r="A2300" s="5">
        <f>2293</f>
      </c>
      <c r="B2300" s="5" t="s">
        <v>2319</v>
      </c>
      <c r="C2300" s="5" t="s">
        <v>26</v>
      </c>
      <c r="D2300" s="5" t="s">
        <v>29</v>
      </c>
      <c r="E2300" s="5">
        <v>22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10</v>
      </c>
      <c r="Q2300" s="5">
        <v>0</v>
      </c>
      <c r="R2300" s="5">
        <v>0</v>
      </c>
      <c r="S2300" s="5" t="s">
        <v>29</v>
      </c>
      <c r="T2300" s="5"/>
    </row>
    <row r="2301" spans="1:20" x14ac:dyDescent="0.25">
      <c r="A2301" s="5">
        <f>2294</f>
      </c>
      <c r="B2301" s="5" t="s">
        <v>2320</v>
      </c>
      <c r="C2301" s="5" t="s">
        <v>26</v>
      </c>
      <c r="D2301" s="5" t="s">
        <v>29</v>
      </c>
      <c r="E2301" s="5">
        <v>22</v>
      </c>
      <c r="F2301" s="5">
        <v>0</v>
      </c>
      <c r="G2301" s="5">
        <v>0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10</v>
      </c>
      <c r="Q2301" s="5">
        <v>0</v>
      </c>
      <c r="R2301" s="5">
        <v>0</v>
      </c>
      <c r="S2301" s="5" t="s">
        <v>29</v>
      </c>
      <c r="T2301" s="5"/>
    </row>
    <row r="2302" spans="1:20" x14ac:dyDescent="0.25">
      <c r="A2302" s="5">
        <f>2295</f>
      </c>
      <c r="B2302" s="5" t="s">
        <v>2321</v>
      </c>
      <c r="C2302" s="5" t="s">
        <v>26</v>
      </c>
      <c r="D2302" s="5" t="s">
        <v>29</v>
      </c>
      <c r="E2302" s="5">
        <v>22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10</v>
      </c>
      <c r="Q2302" s="5">
        <v>0</v>
      </c>
      <c r="R2302" s="5">
        <v>0</v>
      </c>
      <c r="S2302" s="5" t="s">
        <v>29</v>
      </c>
      <c r="T2302" s="5"/>
    </row>
    <row r="2303" spans="1:20" x14ac:dyDescent="0.25">
      <c r="A2303" s="5">
        <f>2296</f>
      </c>
      <c r="B2303" s="5" t="s">
        <v>2322</v>
      </c>
      <c r="C2303" s="5" t="s">
        <v>26</v>
      </c>
      <c r="D2303" s="5" t="s">
        <v>29</v>
      </c>
      <c r="E2303" s="5">
        <v>22</v>
      </c>
      <c r="F2303" s="5">
        <v>0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>
        <v>10</v>
      </c>
      <c r="Q2303" s="5">
        <v>0</v>
      </c>
      <c r="R2303" s="5">
        <v>0</v>
      </c>
      <c r="S2303" s="5" t="s">
        <v>29</v>
      </c>
      <c r="T2303" s="5"/>
    </row>
    <row r="2304" spans="1:20" x14ac:dyDescent="0.25">
      <c r="A2304" s="5">
        <f>2297</f>
      </c>
      <c r="B2304" s="5" t="s">
        <v>2323</v>
      </c>
      <c r="C2304" s="5" t="s">
        <v>26</v>
      </c>
      <c r="D2304" s="5" t="s">
        <v>29</v>
      </c>
      <c r="E2304" s="5">
        <v>22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10</v>
      </c>
      <c r="Q2304" s="5">
        <v>0</v>
      </c>
      <c r="R2304" s="5">
        <v>0</v>
      </c>
      <c r="S2304" s="5" t="s">
        <v>29</v>
      </c>
      <c r="T2304" s="5"/>
    </row>
    <row r="2305" spans="1:20" x14ac:dyDescent="0.25">
      <c r="A2305" s="5">
        <f>2298</f>
      </c>
      <c r="B2305" s="5" t="s">
        <v>2324</v>
      </c>
      <c r="C2305" s="5" t="s">
        <v>26</v>
      </c>
      <c r="D2305" s="5" t="s">
        <v>29</v>
      </c>
      <c r="E2305" s="5">
        <v>22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10</v>
      </c>
      <c r="Q2305" s="5">
        <v>0</v>
      </c>
      <c r="R2305" s="5">
        <v>0</v>
      </c>
      <c r="S2305" s="5" t="s">
        <v>29</v>
      </c>
      <c r="T2305" s="5"/>
    </row>
    <row r="2306" spans="1:20" x14ac:dyDescent="0.25">
      <c r="A2306" s="5">
        <f>2299</f>
      </c>
      <c r="B2306" s="5" t="s">
        <v>2325</v>
      </c>
      <c r="C2306" s="5" t="s">
        <v>26</v>
      </c>
      <c r="D2306" s="5" t="s">
        <v>29</v>
      </c>
      <c r="E2306" s="5">
        <v>22</v>
      </c>
      <c r="F2306" s="5">
        <v>0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10</v>
      </c>
      <c r="Q2306" s="5">
        <v>0</v>
      </c>
      <c r="R2306" s="5">
        <v>0</v>
      </c>
      <c r="S2306" s="5" t="s">
        <v>29</v>
      </c>
      <c r="T2306" s="5"/>
    </row>
    <row r="2307" spans="1:20" x14ac:dyDescent="0.25">
      <c r="A2307" s="5">
        <f>2300</f>
      </c>
      <c r="B2307" s="5" t="s">
        <v>2326</v>
      </c>
      <c r="C2307" s="5" t="s">
        <v>26</v>
      </c>
      <c r="D2307" s="5" t="s">
        <v>29</v>
      </c>
      <c r="E2307" s="5">
        <v>22</v>
      </c>
      <c r="F2307" s="5">
        <v>0</v>
      </c>
      <c r="G2307" s="5">
        <v>0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5">
        <v>10</v>
      </c>
      <c r="Q2307" s="5">
        <v>0</v>
      </c>
      <c r="R2307" s="5">
        <v>0</v>
      </c>
      <c r="S2307" s="5" t="s">
        <v>29</v>
      </c>
      <c r="T2307" s="5"/>
    </row>
    <row r="2308" spans="1:20" x14ac:dyDescent="0.25">
      <c r="A2308" s="5">
        <f>2301</f>
      </c>
      <c r="B2308" s="5" t="s">
        <v>2327</v>
      </c>
      <c r="C2308" s="5" t="s">
        <v>26</v>
      </c>
      <c r="D2308" s="5" t="s">
        <v>29</v>
      </c>
      <c r="E2308" s="5">
        <v>22</v>
      </c>
      <c r="F2308" s="5">
        <v>0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10</v>
      </c>
      <c r="Q2308" s="5">
        <v>0</v>
      </c>
      <c r="R2308" s="5">
        <v>0</v>
      </c>
      <c r="S2308" s="5" t="s">
        <v>29</v>
      </c>
      <c r="T2308" s="5"/>
    </row>
    <row r="2309" spans="1:20" x14ac:dyDescent="0.25">
      <c r="A2309" s="5">
        <f>2302</f>
      </c>
      <c r="B2309" s="5" t="s">
        <v>2328</v>
      </c>
      <c r="C2309" s="5" t="s">
        <v>26</v>
      </c>
      <c r="D2309" s="5" t="s">
        <v>29</v>
      </c>
      <c r="E2309" s="5">
        <v>22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10</v>
      </c>
      <c r="Q2309" s="5">
        <v>0</v>
      </c>
      <c r="R2309" s="5">
        <v>0</v>
      </c>
      <c r="S2309" s="5" t="s">
        <v>29</v>
      </c>
      <c r="T2309" s="5"/>
    </row>
    <row r="2310" spans="1:20" x14ac:dyDescent="0.25">
      <c r="A2310" s="5">
        <f>2303</f>
      </c>
      <c r="B2310" s="5" t="s">
        <v>2329</v>
      </c>
      <c r="C2310" s="5" t="s">
        <v>26</v>
      </c>
      <c r="D2310" s="5" t="s">
        <v>29</v>
      </c>
      <c r="E2310" s="5">
        <v>22</v>
      </c>
      <c r="F2310" s="5">
        <v>0</v>
      </c>
      <c r="G2310" s="5">
        <v>0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>
        <v>10</v>
      </c>
      <c r="Q2310" s="5">
        <v>0</v>
      </c>
      <c r="R2310" s="5">
        <v>0</v>
      </c>
      <c r="S2310" s="5" t="s">
        <v>29</v>
      </c>
      <c r="T2310" s="5"/>
    </row>
    <row r="2311" spans="1:20" x14ac:dyDescent="0.25">
      <c r="A2311" s="5">
        <f>2304</f>
      </c>
      <c r="B2311" s="5" t="s">
        <v>2330</v>
      </c>
      <c r="C2311" s="5" t="s">
        <v>26</v>
      </c>
      <c r="D2311" s="5" t="s">
        <v>29</v>
      </c>
      <c r="E2311" s="5">
        <v>22</v>
      </c>
      <c r="F2311" s="5">
        <v>0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5">
        <v>10</v>
      </c>
      <c r="Q2311" s="5">
        <v>0</v>
      </c>
      <c r="R2311" s="5">
        <v>0</v>
      </c>
      <c r="S2311" s="5" t="s">
        <v>29</v>
      </c>
      <c r="T2311" s="5"/>
    </row>
    <row r="2312" spans="1:20" x14ac:dyDescent="0.25">
      <c r="A2312" s="5">
        <f>2305</f>
      </c>
      <c r="B2312" s="5" t="s">
        <v>2331</v>
      </c>
      <c r="C2312" s="5" t="s">
        <v>26</v>
      </c>
      <c r="D2312" s="5" t="s">
        <v>29</v>
      </c>
      <c r="E2312" s="5">
        <v>22</v>
      </c>
      <c r="F2312" s="5">
        <v>0</v>
      </c>
      <c r="G2312" s="5">
        <v>0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>
        <v>10</v>
      </c>
      <c r="Q2312" s="5">
        <v>0</v>
      </c>
      <c r="R2312" s="5">
        <v>0</v>
      </c>
      <c r="S2312" s="5" t="s">
        <v>29</v>
      </c>
      <c r="T2312" s="5"/>
    </row>
    <row r="2313" spans="1:20" x14ac:dyDescent="0.25">
      <c r="A2313" s="5">
        <f>2306</f>
      </c>
      <c r="B2313" s="5" t="s">
        <v>2332</v>
      </c>
      <c r="C2313" s="5" t="s">
        <v>26</v>
      </c>
      <c r="D2313" s="5" t="s">
        <v>29</v>
      </c>
      <c r="E2313" s="5">
        <v>22</v>
      </c>
      <c r="F2313" s="5">
        <v>0</v>
      </c>
      <c r="G2313" s="5">
        <v>0</v>
      </c>
      <c r="H2313" s="5">
        <v>0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5">
        <v>10</v>
      </c>
      <c r="Q2313" s="5">
        <v>0</v>
      </c>
      <c r="R2313" s="5">
        <v>0</v>
      </c>
      <c r="S2313" s="5" t="s">
        <v>29</v>
      </c>
      <c r="T2313" s="5"/>
    </row>
    <row r="2314" spans="1:20" x14ac:dyDescent="0.25">
      <c r="A2314" s="5">
        <f>2307</f>
      </c>
      <c r="B2314" s="5" t="s">
        <v>2333</v>
      </c>
      <c r="C2314" s="5" t="s">
        <v>26</v>
      </c>
      <c r="D2314" s="5" t="s">
        <v>29</v>
      </c>
      <c r="E2314" s="5">
        <v>22</v>
      </c>
      <c r="F2314" s="5">
        <v>0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5">
        <v>10</v>
      </c>
      <c r="Q2314" s="5">
        <v>0</v>
      </c>
      <c r="R2314" s="5">
        <v>0</v>
      </c>
      <c r="S2314" s="5" t="s">
        <v>29</v>
      </c>
      <c r="T2314" s="5"/>
    </row>
    <row r="2315" spans="1:20" x14ac:dyDescent="0.25">
      <c r="A2315" s="5">
        <f>2308</f>
      </c>
      <c r="B2315" s="5" t="s">
        <v>2334</v>
      </c>
      <c r="C2315" s="5" t="s">
        <v>26</v>
      </c>
      <c r="D2315" s="5" t="s">
        <v>29</v>
      </c>
      <c r="E2315" s="5">
        <v>22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10</v>
      </c>
      <c r="Q2315" s="5">
        <v>0</v>
      </c>
      <c r="R2315" s="5">
        <v>0</v>
      </c>
      <c r="S2315" s="5" t="s">
        <v>29</v>
      </c>
      <c r="T2315" s="5"/>
    </row>
    <row r="2316" spans="1:20" x14ac:dyDescent="0.25">
      <c r="A2316" s="5">
        <f>2309</f>
      </c>
      <c r="B2316" s="5" t="s">
        <v>2335</v>
      </c>
      <c r="C2316" s="5" t="s">
        <v>26</v>
      </c>
      <c r="D2316" s="5" t="s">
        <v>29</v>
      </c>
      <c r="E2316" s="5">
        <v>22</v>
      </c>
      <c r="F2316" s="5">
        <v>0</v>
      </c>
      <c r="G2316" s="5">
        <v>0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5">
        <v>10</v>
      </c>
      <c r="Q2316" s="5">
        <v>0</v>
      </c>
      <c r="R2316" s="5">
        <v>0</v>
      </c>
      <c r="S2316" s="5" t="s">
        <v>29</v>
      </c>
      <c r="T2316" s="5"/>
    </row>
    <row r="2317" spans="1:20" x14ac:dyDescent="0.25">
      <c r="A2317" s="5">
        <f>2310</f>
      </c>
      <c r="B2317" s="5" t="s">
        <v>2336</v>
      </c>
      <c r="C2317" s="5" t="s">
        <v>26</v>
      </c>
      <c r="D2317" s="5" t="s">
        <v>29</v>
      </c>
      <c r="E2317" s="5">
        <v>22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10</v>
      </c>
      <c r="Q2317" s="5">
        <v>0</v>
      </c>
      <c r="R2317" s="5">
        <v>0</v>
      </c>
      <c r="S2317" s="5" t="s">
        <v>29</v>
      </c>
      <c r="T2317" s="5"/>
    </row>
    <row r="2318" spans="1:20" x14ac:dyDescent="0.25">
      <c r="A2318" s="5">
        <f>2311</f>
      </c>
      <c r="B2318" s="5" t="s">
        <v>2337</v>
      </c>
      <c r="C2318" s="5" t="s">
        <v>26</v>
      </c>
      <c r="D2318" s="5" t="s">
        <v>29</v>
      </c>
      <c r="E2318" s="5">
        <v>22</v>
      </c>
      <c r="F2318" s="5">
        <v>0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5">
        <v>10</v>
      </c>
      <c r="Q2318" s="5">
        <v>0</v>
      </c>
      <c r="R2318" s="5">
        <v>0</v>
      </c>
      <c r="S2318" s="5" t="s">
        <v>29</v>
      </c>
      <c r="T2318" s="5"/>
    </row>
    <row r="2319" spans="1:20" x14ac:dyDescent="0.25">
      <c r="A2319" s="5">
        <f>2312</f>
      </c>
      <c r="B2319" s="5" t="s">
        <v>2338</v>
      </c>
      <c r="C2319" s="5" t="s">
        <v>26</v>
      </c>
      <c r="D2319" s="5" t="s">
        <v>29</v>
      </c>
      <c r="E2319" s="5">
        <v>22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5">
        <v>10</v>
      </c>
      <c r="Q2319" s="5">
        <v>0</v>
      </c>
      <c r="R2319" s="5">
        <v>0</v>
      </c>
      <c r="S2319" s="5" t="s">
        <v>29</v>
      </c>
      <c r="T2319" s="5"/>
    </row>
    <row r="2320" spans="1:20" x14ac:dyDescent="0.25">
      <c r="A2320" s="5">
        <f>2313</f>
      </c>
      <c r="B2320" s="5" t="s">
        <v>2339</v>
      </c>
      <c r="C2320" s="5" t="s">
        <v>26</v>
      </c>
      <c r="D2320" s="5" t="s">
        <v>29</v>
      </c>
      <c r="E2320" s="5">
        <v>22</v>
      </c>
      <c r="F2320" s="5">
        <v>0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10</v>
      </c>
      <c r="Q2320" s="5">
        <v>0</v>
      </c>
      <c r="R2320" s="5">
        <v>0</v>
      </c>
      <c r="S2320" s="5" t="s">
        <v>29</v>
      </c>
      <c r="T2320" s="5"/>
    </row>
    <row r="2321" spans="1:20" x14ac:dyDescent="0.25">
      <c r="A2321" s="5">
        <f>2314</f>
      </c>
      <c r="B2321" s="5" t="s">
        <v>2340</v>
      </c>
      <c r="C2321" s="5" t="s">
        <v>26</v>
      </c>
      <c r="D2321" s="5" t="s">
        <v>29</v>
      </c>
      <c r="E2321" s="5">
        <v>22</v>
      </c>
      <c r="F2321" s="5">
        <v>0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10</v>
      </c>
      <c r="Q2321" s="5">
        <v>0</v>
      </c>
      <c r="R2321" s="5">
        <v>0</v>
      </c>
      <c r="S2321" s="5" t="s">
        <v>29</v>
      </c>
      <c r="T2321" s="5"/>
    </row>
    <row r="2322" spans="1:20" x14ac:dyDescent="0.25">
      <c r="A2322" s="5">
        <f>2315</f>
      </c>
      <c r="B2322" s="5" t="s">
        <v>2341</v>
      </c>
      <c r="C2322" s="5" t="s">
        <v>26</v>
      </c>
      <c r="D2322" s="5" t="s">
        <v>29</v>
      </c>
      <c r="E2322" s="5">
        <v>22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10</v>
      </c>
      <c r="Q2322" s="5">
        <v>0</v>
      </c>
      <c r="R2322" s="5">
        <v>0</v>
      </c>
      <c r="S2322" s="5" t="s">
        <v>29</v>
      </c>
      <c r="T2322" s="5"/>
    </row>
    <row r="2323" spans="1:20" x14ac:dyDescent="0.25">
      <c r="A2323" s="5">
        <f>2316</f>
      </c>
      <c r="B2323" s="5" t="s">
        <v>2342</v>
      </c>
      <c r="C2323" s="5" t="s">
        <v>26</v>
      </c>
      <c r="D2323" s="5" t="s">
        <v>29</v>
      </c>
      <c r="E2323" s="5">
        <v>22</v>
      </c>
      <c r="F2323" s="5">
        <v>0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10</v>
      </c>
      <c r="Q2323" s="5">
        <v>0</v>
      </c>
      <c r="R2323" s="5">
        <v>0</v>
      </c>
      <c r="S2323" s="5" t="s">
        <v>29</v>
      </c>
      <c r="T2323" s="5"/>
    </row>
    <row r="2324" spans="1:20" x14ac:dyDescent="0.25">
      <c r="A2324" s="5">
        <f>2317</f>
      </c>
      <c r="B2324" s="5" t="s">
        <v>2343</v>
      </c>
      <c r="C2324" s="5" t="s">
        <v>26</v>
      </c>
      <c r="D2324" s="5" t="s">
        <v>29</v>
      </c>
      <c r="E2324" s="5">
        <v>22</v>
      </c>
      <c r="F2324" s="5">
        <v>0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5">
        <v>10</v>
      </c>
      <c r="Q2324" s="5">
        <v>0</v>
      </c>
      <c r="R2324" s="5">
        <v>0</v>
      </c>
      <c r="S2324" s="5" t="s">
        <v>29</v>
      </c>
      <c r="T2324" s="5"/>
    </row>
    <row r="2325" spans="1:20" x14ac:dyDescent="0.25">
      <c r="A2325" s="5">
        <f>2318</f>
      </c>
      <c r="B2325" s="5" t="s">
        <v>2344</v>
      </c>
      <c r="C2325" s="5" t="s">
        <v>26</v>
      </c>
      <c r="D2325" s="5" t="s">
        <v>29</v>
      </c>
      <c r="E2325" s="5">
        <v>22</v>
      </c>
      <c r="F2325" s="5">
        <v>0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5">
        <v>10</v>
      </c>
      <c r="Q2325" s="5">
        <v>0</v>
      </c>
      <c r="R2325" s="5">
        <v>0</v>
      </c>
      <c r="S2325" s="5" t="s">
        <v>29</v>
      </c>
      <c r="T2325" s="5"/>
    </row>
    <row r="2326" spans="1:20" x14ac:dyDescent="0.25">
      <c r="A2326" s="5">
        <f>2319</f>
      </c>
      <c r="B2326" s="5" t="s">
        <v>2345</v>
      </c>
      <c r="C2326" s="5" t="s">
        <v>26</v>
      </c>
      <c r="D2326" s="5" t="s">
        <v>29</v>
      </c>
      <c r="E2326" s="5">
        <v>22</v>
      </c>
      <c r="F2326" s="5">
        <v>0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5">
        <v>10</v>
      </c>
      <c r="Q2326" s="5">
        <v>0</v>
      </c>
      <c r="R2326" s="5">
        <v>0</v>
      </c>
      <c r="S2326" s="5" t="s">
        <v>29</v>
      </c>
      <c r="T2326" s="5"/>
    </row>
    <row r="2327" spans="1:20" x14ac:dyDescent="0.25">
      <c r="A2327" s="5">
        <f>2320</f>
      </c>
      <c r="B2327" s="5" t="s">
        <v>2346</v>
      </c>
      <c r="C2327" s="5" t="s">
        <v>26</v>
      </c>
      <c r="D2327" s="5" t="s">
        <v>29</v>
      </c>
      <c r="E2327" s="5">
        <v>22</v>
      </c>
      <c r="F2327" s="5">
        <v>0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5">
        <v>10</v>
      </c>
      <c r="Q2327" s="5">
        <v>0</v>
      </c>
      <c r="R2327" s="5">
        <v>0</v>
      </c>
      <c r="S2327" s="5" t="s">
        <v>29</v>
      </c>
      <c r="T2327" s="5"/>
    </row>
    <row r="2328" spans="1:20" x14ac:dyDescent="0.25">
      <c r="A2328" s="5">
        <f>2321</f>
      </c>
      <c r="B2328" s="5" t="s">
        <v>2347</v>
      </c>
      <c r="C2328" s="5" t="s">
        <v>26</v>
      </c>
      <c r="D2328" s="5" t="s">
        <v>29</v>
      </c>
      <c r="E2328" s="5">
        <v>22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5">
        <v>10</v>
      </c>
      <c r="Q2328" s="5">
        <v>0</v>
      </c>
      <c r="R2328" s="5">
        <v>0</v>
      </c>
      <c r="S2328" s="5" t="s">
        <v>29</v>
      </c>
      <c r="T2328" s="5"/>
    </row>
    <row r="2329" spans="1:20" x14ac:dyDescent="0.25">
      <c r="A2329" s="5">
        <f>2322</f>
      </c>
      <c r="B2329" s="5" t="s">
        <v>2348</v>
      </c>
      <c r="C2329" s="5" t="s">
        <v>26</v>
      </c>
      <c r="D2329" s="5" t="s">
        <v>29</v>
      </c>
      <c r="E2329" s="5">
        <v>22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10</v>
      </c>
      <c r="Q2329" s="5">
        <v>0</v>
      </c>
      <c r="R2329" s="5">
        <v>0</v>
      </c>
      <c r="S2329" s="5" t="s">
        <v>29</v>
      </c>
      <c r="T2329" s="5"/>
    </row>
    <row r="2330" spans="1:20" x14ac:dyDescent="0.25">
      <c r="A2330" s="5">
        <f>2323</f>
      </c>
      <c r="B2330" s="5" t="s">
        <v>2349</v>
      </c>
      <c r="C2330" s="5" t="s">
        <v>26</v>
      </c>
      <c r="D2330" s="5" t="s">
        <v>29</v>
      </c>
      <c r="E2330" s="5">
        <v>22</v>
      </c>
      <c r="F2330" s="5">
        <v>0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10</v>
      </c>
      <c r="Q2330" s="5">
        <v>0</v>
      </c>
      <c r="R2330" s="5">
        <v>0</v>
      </c>
      <c r="S2330" s="5" t="s">
        <v>29</v>
      </c>
      <c r="T2330" s="5"/>
    </row>
    <row r="2331" spans="1:20" x14ac:dyDescent="0.25">
      <c r="A2331" s="5">
        <f>2324</f>
      </c>
      <c r="B2331" s="5" t="s">
        <v>2350</v>
      </c>
      <c r="C2331" s="5" t="s">
        <v>26</v>
      </c>
      <c r="D2331" s="5" t="s">
        <v>29</v>
      </c>
      <c r="E2331" s="5">
        <v>22</v>
      </c>
      <c r="F2331" s="5">
        <v>0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>
        <v>10</v>
      </c>
      <c r="Q2331" s="5">
        <v>0</v>
      </c>
      <c r="R2331" s="5">
        <v>0</v>
      </c>
      <c r="S2331" s="5" t="s">
        <v>29</v>
      </c>
      <c r="T2331" s="5"/>
    </row>
    <row r="2332" spans="1:20" x14ac:dyDescent="0.25">
      <c r="A2332" s="5">
        <f>2325</f>
      </c>
      <c r="B2332" s="5" t="s">
        <v>2351</v>
      </c>
      <c r="C2332" s="5" t="s">
        <v>26</v>
      </c>
      <c r="D2332" s="5" t="s">
        <v>29</v>
      </c>
      <c r="E2332" s="5">
        <v>22</v>
      </c>
      <c r="F2332" s="5">
        <v>0</v>
      </c>
      <c r="G2332" s="5">
        <v>0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5">
        <v>10</v>
      </c>
      <c r="Q2332" s="5">
        <v>0</v>
      </c>
      <c r="R2332" s="5">
        <v>0</v>
      </c>
      <c r="S2332" s="5" t="s">
        <v>29</v>
      </c>
      <c r="T2332" s="5"/>
    </row>
    <row r="2333" spans="1:20" x14ac:dyDescent="0.25">
      <c r="A2333" s="5">
        <f>2326</f>
      </c>
      <c r="B2333" s="5" t="s">
        <v>2352</v>
      </c>
      <c r="C2333" s="5" t="s">
        <v>26</v>
      </c>
      <c r="D2333" s="5" t="s">
        <v>29</v>
      </c>
      <c r="E2333" s="5">
        <v>22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5">
        <v>10</v>
      </c>
      <c r="Q2333" s="5">
        <v>0</v>
      </c>
      <c r="R2333" s="5">
        <v>0</v>
      </c>
      <c r="S2333" s="5" t="s">
        <v>29</v>
      </c>
      <c r="T2333" s="5"/>
    </row>
    <row r="2334" spans="1:20" x14ac:dyDescent="0.25">
      <c r="A2334" s="5">
        <f>2327</f>
      </c>
      <c r="B2334" s="5" t="s">
        <v>2353</v>
      </c>
      <c r="C2334" s="5" t="s">
        <v>26</v>
      </c>
      <c r="D2334" s="5" t="s">
        <v>29</v>
      </c>
      <c r="E2334" s="5">
        <v>22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5">
        <v>10</v>
      </c>
      <c r="Q2334" s="5">
        <v>0</v>
      </c>
      <c r="R2334" s="5">
        <v>0</v>
      </c>
      <c r="S2334" s="5" t="s">
        <v>29</v>
      </c>
      <c r="T2334" s="5"/>
    </row>
    <row r="2335" spans="1:20" x14ac:dyDescent="0.25">
      <c r="A2335" s="5">
        <f>2328</f>
      </c>
      <c r="B2335" s="5" t="s">
        <v>2354</v>
      </c>
      <c r="C2335" s="5" t="s">
        <v>26</v>
      </c>
      <c r="D2335" s="5" t="s">
        <v>29</v>
      </c>
      <c r="E2335" s="5">
        <v>22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5">
        <v>10</v>
      </c>
      <c r="Q2335" s="5">
        <v>0</v>
      </c>
      <c r="R2335" s="5">
        <v>0</v>
      </c>
      <c r="S2335" s="5" t="s">
        <v>29</v>
      </c>
      <c r="T2335" s="5"/>
    </row>
    <row r="2336" spans="1:20" x14ac:dyDescent="0.25">
      <c r="A2336" s="5">
        <f>2329</f>
      </c>
      <c r="B2336" s="5" t="s">
        <v>2355</v>
      </c>
      <c r="C2336" s="5" t="s">
        <v>26</v>
      </c>
      <c r="D2336" s="5" t="s">
        <v>29</v>
      </c>
      <c r="E2336" s="5">
        <v>22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5">
        <v>10</v>
      </c>
      <c r="Q2336" s="5">
        <v>0</v>
      </c>
      <c r="R2336" s="5">
        <v>0</v>
      </c>
      <c r="S2336" s="5" t="s">
        <v>29</v>
      </c>
      <c r="T2336" s="5"/>
    </row>
    <row r="2337" spans="1:20" x14ac:dyDescent="0.25">
      <c r="A2337" s="5">
        <f>2330</f>
      </c>
      <c r="B2337" s="5" t="s">
        <v>2356</v>
      </c>
      <c r="C2337" s="5" t="s">
        <v>26</v>
      </c>
      <c r="D2337" s="5" t="s">
        <v>29</v>
      </c>
      <c r="E2337" s="5">
        <v>22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5">
        <v>10</v>
      </c>
      <c r="Q2337" s="5">
        <v>0</v>
      </c>
      <c r="R2337" s="5">
        <v>0</v>
      </c>
      <c r="S2337" s="5" t="s">
        <v>29</v>
      </c>
      <c r="T2337" s="5"/>
    </row>
    <row r="2338" spans="1:20" x14ac:dyDescent="0.25">
      <c r="A2338" s="5">
        <f>2331</f>
      </c>
      <c r="B2338" s="5" t="s">
        <v>2357</v>
      </c>
      <c r="C2338" s="5" t="s">
        <v>26</v>
      </c>
      <c r="D2338" s="5" t="s">
        <v>29</v>
      </c>
      <c r="E2338" s="5">
        <v>22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5">
        <v>10</v>
      </c>
      <c r="Q2338" s="5">
        <v>0</v>
      </c>
      <c r="R2338" s="5">
        <v>0</v>
      </c>
      <c r="S2338" s="5" t="s">
        <v>29</v>
      </c>
      <c r="T2338" s="5"/>
    </row>
    <row r="2339" spans="1:20" x14ac:dyDescent="0.25">
      <c r="A2339" s="5">
        <f>2332</f>
      </c>
      <c r="B2339" s="5" t="s">
        <v>2358</v>
      </c>
      <c r="C2339" s="5" t="s">
        <v>26</v>
      </c>
      <c r="D2339" s="5" t="s">
        <v>29</v>
      </c>
      <c r="E2339" s="5">
        <v>22</v>
      </c>
      <c r="F2339" s="5">
        <v>0</v>
      </c>
      <c r="G2339" s="5">
        <v>0</v>
      </c>
      <c r="H2339" s="5">
        <v>0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5">
        <v>10</v>
      </c>
      <c r="Q2339" s="5">
        <v>0</v>
      </c>
      <c r="R2339" s="5">
        <v>0</v>
      </c>
      <c r="S2339" s="5" t="s">
        <v>29</v>
      </c>
      <c r="T2339" s="5"/>
    </row>
    <row r="2340" spans="1:20" x14ac:dyDescent="0.25">
      <c r="A2340" s="5">
        <f>2333</f>
      </c>
      <c r="B2340" s="5" t="s">
        <v>2359</v>
      </c>
      <c r="C2340" s="5" t="s">
        <v>26</v>
      </c>
      <c r="D2340" s="5" t="s">
        <v>29</v>
      </c>
      <c r="E2340" s="5">
        <v>22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5">
        <v>10</v>
      </c>
      <c r="Q2340" s="5">
        <v>0</v>
      </c>
      <c r="R2340" s="5">
        <v>0</v>
      </c>
      <c r="S2340" s="5" t="s">
        <v>29</v>
      </c>
      <c r="T2340" s="5"/>
    </row>
    <row r="2341" spans="1:20" x14ac:dyDescent="0.25">
      <c r="A2341" s="5">
        <f>2334</f>
      </c>
      <c r="B2341" s="5" t="s">
        <v>2360</v>
      </c>
      <c r="C2341" s="5" t="s">
        <v>26</v>
      </c>
      <c r="D2341" s="5" t="s">
        <v>29</v>
      </c>
      <c r="E2341" s="5">
        <v>22</v>
      </c>
      <c r="F2341" s="5">
        <v>0</v>
      </c>
      <c r="G2341" s="5">
        <v>0</v>
      </c>
      <c r="H2341" s="5">
        <v>0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5">
        <v>10</v>
      </c>
      <c r="Q2341" s="5">
        <v>0</v>
      </c>
      <c r="R2341" s="5">
        <v>0</v>
      </c>
      <c r="S2341" s="5" t="s">
        <v>29</v>
      </c>
      <c r="T2341" s="5"/>
    </row>
    <row r="2342" spans="1:20" x14ac:dyDescent="0.25">
      <c r="A2342" s="5">
        <f>2335</f>
      </c>
      <c r="B2342" s="5" t="s">
        <v>2361</v>
      </c>
      <c r="C2342" s="5" t="s">
        <v>26</v>
      </c>
      <c r="D2342" s="5" t="s">
        <v>29</v>
      </c>
      <c r="E2342" s="5">
        <v>22</v>
      </c>
      <c r="F2342" s="5">
        <v>0</v>
      </c>
      <c r="G2342" s="5">
        <v>0</v>
      </c>
      <c r="H2342" s="5">
        <v>0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5">
        <v>10</v>
      </c>
      <c r="Q2342" s="5">
        <v>0</v>
      </c>
      <c r="R2342" s="5">
        <v>0</v>
      </c>
      <c r="S2342" s="5" t="s">
        <v>29</v>
      </c>
      <c r="T2342" s="5"/>
    </row>
    <row r="2343" spans="1:20" x14ac:dyDescent="0.25">
      <c r="A2343" s="5">
        <f>2336</f>
      </c>
      <c r="B2343" s="5" t="s">
        <v>2362</v>
      </c>
      <c r="C2343" s="5" t="s">
        <v>26</v>
      </c>
      <c r="D2343" s="5" t="s">
        <v>29</v>
      </c>
      <c r="E2343" s="5">
        <v>22</v>
      </c>
      <c r="F2343" s="5">
        <v>0</v>
      </c>
      <c r="G2343" s="5">
        <v>0</v>
      </c>
      <c r="H2343" s="5">
        <v>0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10</v>
      </c>
      <c r="Q2343" s="5">
        <v>0</v>
      </c>
      <c r="R2343" s="5">
        <v>0</v>
      </c>
      <c r="S2343" s="5" t="s">
        <v>29</v>
      </c>
      <c r="T2343" s="5"/>
    </row>
    <row r="2344" spans="1:20" x14ac:dyDescent="0.25">
      <c r="A2344" s="5">
        <f>2337</f>
      </c>
      <c r="B2344" s="5" t="s">
        <v>2363</v>
      </c>
      <c r="C2344" s="5" t="s">
        <v>26</v>
      </c>
      <c r="D2344" s="5" t="s">
        <v>29</v>
      </c>
      <c r="E2344" s="5">
        <v>22</v>
      </c>
      <c r="F2344" s="5">
        <v>0</v>
      </c>
      <c r="G2344" s="5">
        <v>0</v>
      </c>
      <c r="H2344" s="5">
        <v>0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5">
        <v>10</v>
      </c>
      <c r="Q2344" s="5">
        <v>0</v>
      </c>
      <c r="R2344" s="5">
        <v>0</v>
      </c>
      <c r="S2344" s="5" t="s">
        <v>29</v>
      </c>
      <c r="T2344" s="5"/>
    </row>
    <row r="2345" spans="1:20" x14ac:dyDescent="0.25">
      <c r="A2345" s="5">
        <f>2338</f>
      </c>
      <c r="B2345" s="5" t="s">
        <v>2364</v>
      </c>
      <c r="C2345" s="5" t="s">
        <v>26</v>
      </c>
      <c r="D2345" s="5" t="s">
        <v>29</v>
      </c>
      <c r="E2345" s="5">
        <v>22</v>
      </c>
      <c r="F2345" s="5">
        <v>0</v>
      </c>
      <c r="G2345" s="5">
        <v>0</v>
      </c>
      <c r="H2345" s="5">
        <v>0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5">
        <v>10</v>
      </c>
      <c r="Q2345" s="5">
        <v>0</v>
      </c>
      <c r="R2345" s="5">
        <v>0</v>
      </c>
      <c r="S2345" s="5" t="s">
        <v>29</v>
      </c>
      <c r="T2345" s="5"/>
    </row>
    <row r="2346" spans="1:20" x14ac:dyDescent="0.25">
      <c r="A2346" s="5">
        <f>2339</f>
      </c>
      <c r="B2346" s="5" t="s">
        <v>2365</v>
      </c>
      <c r="C2346" s="5" t="s">
        <v>26</v>
      </c>
      <c r="D2346" s="5" t="s">
        <v>29</v>
      </c>
      <c r="E2346" s="5">
        <v>22</v>
      </c>
      <c r="F2346" s="5">
        <v>0</v>
      </c>
      <c r="G2346" s="5">
        <v>0</v>
      </c>
      <c r="H2346" s="5">
        <v>0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5">
        <v>10</v>
      </c>
      <c r="Q2346" s="5">
        <v>0</v>
      </c>
      <c r="R2346" s="5">
        <v>0</v>
      </c>
      <c r="S2346" s="5" t="s">
        <v>29</v>
      </c>
      <c r="T2346" s="5"/>
    </row>
    <row r="2347" spans="1:20" x14ac:dyDescent="0.25">
      <c r="A2347" s="5">
        <f>2340</f>
      </c>
      <c r="B2347" s="5" t="s">
        <v>2366</v>
      </c>
      <c r="C2347" s="5" t="s">
        <v>26</v>
      </c>
      <c r="D2347" s="5" t="s">
        <v>29</v>
      </c>
      <c r="E2347" s="5">
        <v>22</v>
      </c>
      <c r="F2347" s="5">
        <v>0</v>
      </c>
      <c r="G2347" s="5">
        <v>0</v>
      </c>
      <c r="H2347" s="5">
        <v>0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5">
        <v>10</v>
      </c>
      <c r="Q2347" s="5">
        <v>0</v>
      </c>
      <c r="R2347" s="5">
        <v>0</v>
      </c>
      <c r="S2347" s="5" t="s">
        <v>29</v>
      </c>
      <c r="T2347" s="5"/>
    </row>
    <row r="2348" spans="1:20" x14ac:dyDescent="0.25">
      <c r="A2348" s="5">
        <f>2341</f>
      </c>
      <c r="B2348" s="5" t="s">
        <v>2367</v>
      </c>
      <c r="C2348" s="5" t="s">
        <v>26</v>
      </c>
      <c r="D2348" s="5" t="s">
        <v>29</v>
      </c>
      <c r="E2348" s="5">
        <v>22</v>
      </c>
      <c r="F2348" s="5">
        <v>0</v>
      </c>
      <c r="G2348" s="5">
        <v>0</v>
      </c>
      <c r="H2348" s="5">
        <v>0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5">
        <v>10</v>
      </c>
      <c r="Q2348" s="5">
        <v>0</v>
      </c>
      <c r="R2348" s="5">
        <v>0</v>
      </c>
      <c r="S2348" s="5" t="s">
        <v>29</v>
      </c>
      <c r="T2348" s="5"/>
    </row>
    <row r="2349" spans="1:20" x14ac:dyDescent="0.25">
      <c r="A2349" s="5">
        <f>2342</f>
      </c>
      <c r="B2349" s="5" t="s">
        <v>2368</v>
      </c>
      <c r="C2349" s="5" t="s">
        <v>26</v>
      </c>
      <c r="D2349" s="5" t="s">
        <v>29</v>
      </c>
      <c r="E2349" s="5">
        <v>22</v>
      </c>
      <c r="F2349" s="5">
        <v>0</v>
      </c>
      <c r="G2349" s="5">
        <v>0</v>
      </c>
      <c r="H2349" s="5">
        <v>0</v>
      </c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5">
        <v>10</v>
      </c>
      <c r="Q2349" s="5">
        <v>0</v>
      </c>
      <c r="R2349" s="5">
        <v>0</v>
      </c>
      <c r="S2349" s="5" t="s">
        <v>29</v>
      </c>
      <c r="T2349" s="5"/>
    </row>
    <row r="2350" spans="1:20" x14ac:dyDescent="0.25">
      <c r="A2350" s="5">
        <f>2343</f>
      </c>
      <c r="B2350" s="5" t="s">
        <v>2369</v>
      </c>
      <c r="C2350" s="5" t="s">
        <v>26</v>
      </c>
      <c r="D2350" s="5" t="s">
        <v>29</v>
      </c>
      <c r="E2350" s="5">
        <v>22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5">
        <v>10</v>
      </c>
      <c r="Q2350" s="5">
        <v>0</v>
      </c>
      <c r="R2350" s="5">
        <v>0</v>
      </c>
      <c r="S2350" s="5" t="s">
        <v>29</v>
      </c>
      <c r="T2350" s="5"/>
    </row>
    <row r="2351" spans="1:20" x14ac:dyDescent="0.25">
      <c r="A2351" s="5">
        <f>2344</f>
      </c>
      <c r="B2351" s="5" t="s">
        <v>2370</v>
      </c>
      <c r="C2351" s="5" t="s">
        <v>26</v>
      </c>
      <c r="D2351" s="5" t="s">
        <v>29</v>
      </c>
      <c r="E2351" s="5">
        <v>22</v>
      </c>
      <c r="F2351" s="5">
        <v>0</v>
      </c>
      <c r="G2351" s="5">
        <v>0</v>
      </c>
      <c r="H2351" s="5">
        <v>0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5">
        <v>10</v>
      </c>
      <c r="Q2351" s="5">
        <v>0</v>
      </c>
      <c r="R2351" s="5">
        <v>0</v>
      </c>
      <c r="S2351" s="5" t="s">
        <v>29</v>
      </c>
      <c r="T2351" s="5"/>
    </row>
    <row r="2352" spans="1:20" x14ac:dyDescent="0.25">
      <c r="A2352" s="5">
        <f>2345</f>
      </c>
      <c r="B2352" s="5" t="s">
        <v>2371</v>
      </c>
      <c r="C2352" s="5" t="s">
        <v>26</v>
      </c>
      <c r="D2352" s="5" t="s">
        <v>29</v>
      </c>
      <c r="E2352" s="5">
        <v>22</v>
      </c>
      <c r="F2352" s="5">
        <v>0</v>
      </c>
      <c r="G2352" s="5">
        <v>0</v>
      </c>
      <c r="H2352" s="5">
        <v>0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5">
        <v>10</v>
      </c>
      <c r="Q2352" s="5">
        <v>0</v>
      </c>
      <c r="R2352" s="5">
        <v>0</v>
      </c>
      <c r="S2352" s="5" t="s">
        <v>29</v>
      </c>
      <c r="T2352" s="5"/>
    </row>
    <row r="2353" spans="1:20" x14ac:dyDescent="0.25">
      <c r="A2353" s="5">
        <f>2346</f>
      </c>
      <c r="B2353" s="5" t="s">
        <v>2372</v>
      </c>
      <c r="C2353" s="5" t="s">
        <v>26</v>
      </c>
      <c r="D2353" s="5" t="s">
        <v>29</v>
      </c>
      <c r="E2353" s="5">
        <v>22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5">
        <v>10</v>
      </c>
      <c r="Q2353" s="5">
        <v>0</v>
      </c>
      <c r="R2353" s="5">
        <v>0</v>
      </c>
      <c r="S2353" s="5" t="s">
        <v>29</v>
      </c>
      <c r="T2353" s="5"/>
    </row>
    <row r="2354" spans="1:20" x14ac:dyDescent="0.25">
      <c r="A2354" s="5">
        <f>2347</f>
      </c>
      <c r="B2354" s="5" t="s">
        <v>2373</v>
      </c>
      <c r="C2354" s="5" t="s">
        <v>26</v>
      </c>
      <c r="D2354" s="5" t="s">
        <v>29</v>
      </c>
      <c r="E2354" s="5">
        <v>22</v>
      </c>
      <c r="F2354" s="5">
        <v>0</v>
      </c>
      <c r="G2354" s="5">
        <v>0</v>
      </c>
      <c r="H2354" s="5">
        <v>0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5">
        <v>10</v>
      </c>
      <c r="Q2354" s="5">
        <v>0</v>
      </c>
      <c r="R2354" s="5">
        <v>0</v>
      </c>
      <c r="S2354" s="5" t="s">
        <v>29</v>
      </c>
      <c r="T2354" s="5"/>
    </row>
    <row r="2355" spans="1:20" x14ac:dyDescent="0.25">
      <c r="A2355" s="5">
        <f>2348</f>
      </c>
      <c r="B2355" s="5" t="s">
        <v>2374</v>
      </c>
      <c r="C2355" s="5" t="s">
        <v>26</v>
      </c>
      <c r="D2355" s="5" t="s">
        <v>29</v>
      </c>
      <c r="E2355" s="5">
        <v>22</v>
      </c>
      <c r="F2355" s="5">
        <v>0</v>
      </c>
      <c r="G2355" s="5">
        <v>0</v>
      </c>
      <c r="H2355" s="5">
        <v>0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5">
        <v>10</v>
      </c>
      <c r="Q2355" s="5">
        <v>0</v>
      </c>
      <c r="R2355" s="5">
        <v>0</v>
      </c>
      <c r="S2355" s="5" t="s">
        <v>29</v>
      </c>
      <c r="T2355" s="5"/>
    </row>
    <row r="2356" spans="1:20" x14ac:dyDescent="0.25">
      <c r="A2356" s="5">
        <f>2349</f>
      </c>
      <c r="B2356" s="5" t="s">
        <v>2375</v>
      </c>
      <c r="C2356" s="5" t="s">
        <v>26</v>
      </c>
      <c r="D2356" s="5" t="s">
        <v>29</v>
      </c>
      <c r="E2356" s="5">
        <v>22</v>
      </c>
      <c r="F2356" s="5">
        <v>0</v>
      </c>
      <c r="G2356" s="5">
        <v>0</v>
      </c>
      <c r="H2356" s="5">
        <v>0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5">
        <v>10</v>
      </c>
      <c r="Q2356" s="5">
        <v>0</v>
      </c>
      <c r="R2356" s="5">
        <v>0</v>
      </c>
      <c r="S2356" s="5" t="s">
        <v>29</v>
      </c>
      <c r="T2356" s="5"/>
    </row>
    <row r="2357" spans="1:20" x14ac:dyDescent="0.25">
      <c r="A2357" s="5">
        <f>2350</f>
      </c>
      <c r="B2357" s="5" t="s">
        <v>2376</v>
      </c>
      <c r="C2357" s="5" t="s">
        <v>26</v>
      </c>
      <c r="D2357" s="5" t="s">
        <v>29</v>
      </c>
      <c r="E2357" s="5">
        <v>22</v>
      </c>
      <c r="F2357" s="5">
        <v>0</v>
      </c>
      <c r="G2357" s="5">
        <v>0</v>
      </c>
      <c r="H2357" s="5">
        <v>0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5">
        <v>10</v>
      </c>
      <c r="Q2357" s="5">
        <v>0</v>
      </c>
      <c r="R2357" s="5">
        <v>0</v>
      </c>
      <c r="S2357" s="5" t="s">
        <v>29</v>
      </c>
      <c r="T2357" s="5"/>
    </row>
    <row r="2358" spans="1:20" x14ac:dyDescent="0.25">
      <c r="A2358" s="5">
        <f>2351</f>
      </c>
      <c r="B2358" s="5" t="s">
        <v>2377</v>
      </c>
      <c r="C2358" s="5" t="s">
        <v>26</v>
      </c>
      <c r="D2358" s="5" t="s">
        <v>29</v>
      </c>
      <c r="E2358" s="5">
        <v>22</v>
      </c>
      <c r="F2358" s="5">
        <v>0</v>
      </c>
      <c r="G2358" s="5">
        <v>0</v>
      </c>
      <c r="H2358" s="5">
        <v>0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5">
        <v>10</v>
      </c>
      <c r="Q2358" s="5">
        <v>0</v>
      </c>
      <c r="R2358" s="5">
        <v>0</v>
      </c>
      <c r="S2358" s="5" t="s">
        <v>29</v>
      </c>
      <c r="T2358" s="5"/>
    </row>
    <row r="2359" spans="1:20" x14ac:dyDescent="0.25">
      <c r="A2359" s="5">
        <f>2352</f>
      </c>
      <c r="B2359" s="5" t="s">
        <v>2378</v>
      </c>
      <c r="C2359" s="5" t="s">
        <v>26</v>
      </c>
      <c r="D2359" s="5" t="s">
        <v>29</v>
      </c>
      <c r="E2359" s="5">
        <v>22</v>
      </c>
      <c r="F2359" s="5">
        <v>0</v>
      </c>
      <c r="G2359" s="5">
        <v>0</v>
      </c>
      <c r="H2359" s="5">
        <v>0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5">
        <v>10</v>
      </c>
      <c r="Q2359" s="5">
        <v>0</v>
      </c>
      <c r="R2359" s="5">
        <v>0</v>
      </c>
      <c r="S2359" s="5" t="s">
        <v>29</v>
      </c>
      <c r="T2359" s="5"/>
    </row>
    <row r="2360" spans="1:20" x14ac:dyDescent="0.25">
      <c r="A2360" s="5">
        <f>2353</f>
      </c>
      <c r="B2360" s="5" t="s">
        <v>2379</v>
      </c>
      <c r="C2360" s="5" t="s">
        <v>26</v>
      </c>
      <c r="D2360" s="5" t="s">
        <v>29</v>
      </c>
      <c r="E2360" s="5">
        <v>22</v>
      </c>
      <c r="F2360" s="5">
        <v>0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5">
        <v>10</v>
      </c>
      <c r="Q2360" s="5">
        <v>0</v>
      </c>
      <c r="R2360" s="5">
        <v>0</v>
      </c>
      <c r="S2360" s="5" t="s">
        <v>29</v>
      </c>
      <c r="T2360" s="5"/>
    </row>
    <row r="2361" spans="1:20" x14ac:dyDescent="0.25">
      <c r="A2361" s="5">
        <f>2354</f>
      </c>
      <c r="B2361" s="5" t="s">
        <v>2380</v>
      </c>
      <c r="C2361" s="5" t="s">
        <v>26</v>
      </c>
      <c r="D2361" s="5" t="s">
        <v>29</v>
      </c>
      <c r="E2361" s="5">
        <v>22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5">
        <v>10</v>
      </c>
      <c r="Q2361" s="5">
        <v>0</v>
      </c>
      <c r="R2361" s="5">
        <v>0</v>
      </c>
      <c r="S2361" s="5" t="s">
        <v>29</v>
      </c>
      <c r="T2361" s="5"/>
    </row>
    <row r="2362" spans="1:20" x14ac:dyDescent="0.25">
      <c r="A2362" s="5">
        <f>2355</f>
      </c>
      <c r="B2362" s="5" t="s">
        <v>2381</v>
      </c>
      <c r="C2362" s="5" t="s">
        <v>26</v>
      </c>
      <c r="D2362" s="5" t="s">
        <v>29</v>
      </c>
      <c r="E2362" s="5">
        <v>22</v>
      </c>
      <c r="F2362" s="5">
        <v>0</v>
      </c>
      <c r="G2362" s="5">
        <v>0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5">
        <v>10</v>
      </c>
      <c r="Q2362" s="5">
        <v>0</v>
      </c>
      <c r="R2362" s="5">
        <v>0</v>
      </c>
      <c r="S2362" s="5" t="s">
        <v>29</v>
      </c>
      <c r="T2362" s="5"/>
    </row>
    <row r="2363" spans="1:20" x14ac:dyDescent="0.25">
      <c r="A2363" s="5">
        <f>2356</f>
      </c>
      <c r="B2363" s="5" t="s">
        <v>2382</v>
      </c>
      <c r="C2363" s="5" t="s">
        <v>26</v>
      </c>
      <c r="D2363" s="5" t="s">
        <v>29</v>
      </c>
      <c r="E2363" s="5">
        <v>22</v>
      </c>
      <c r="F2363" s="5">
        <v>0</v>
      </c>
      <c r="G2363" s="5">
        <v>0</v>
      </c>
      <c r="H2363" s="5">
        <v>0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5">
        <v>10</v>
      </c>
      <c r="Q2363" s="5">
        <v>0</v>
      </c>
      <c r="R2363" s="5">
        <v>0</v>
      </c>
      <c r="S2363" s="5" t="s">
        <v>29</v>
      </c>
      <c r="T2363" s="5"/>
    </row>
    <row r="2364" spans="1:20" x14ac:dyDescent="0.25">
      <c r="A2364" s="5">
        <f>2357</f>
      </c>
      <c r="B2364" s="5" t="s">
        <v>2383</v>
      </c>
      <c r="C2364" s="5" t="s">
        <v>26</v>
      </c>
      <c r="D2364" s="5" t="s">
        <v>29</v>
      </c>
      <c r="E2364" s="5">
        <v>22</v>
      </c>
      <c r="F2364" s="5">
        <v>0</v>
      </c>
      <c r="G2364" s="5">
        <v>0</v>
      </c>
      <c r="H2364" s="5">
        <v>0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5">
        <v>10</v>
      </c>
      <c r="Q2364" s="5">
        <v>0</v>
      </c>
      <c r="R2364" s="5">
        <v>0</v>
      </c>
      <c r="S2364" s="5" t="s">
        <v>29</v>
      </c>
      <c r="T2364" s="5"/>
    </row>
    <row r="2365" spans="1:20" x14ac:dyDescent="0.25">
      <c r="A2365" s="5">
        <f>2358</f>
      </c>
      <c r="B2365" s="5" t="s">
        <v>2384</v>
      </c>
      <c r="C2365" s="5" t="s">
        <v>26</v>
      </c>
      <c r="D2365" s="5" t="s">
        <v>29</v>
      </c>
      <c r="E2365" s="5">
        <v>22</v>
      </c>
      <c r="F2365" s="5">
        <v>0</v>
      </c>
      <c r="G2365" s="5">
        <v>0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5">
        <v>10</v>
      </c>
      <c r="Q2365" s="5">
        <v>0</v>
      </c>
      <c r="R2365" s="5">
        <v>0</v>
      </c>
      <c r="S2365" s="5" t="s">
        <v>29</v>
      </c>
      <c r="T2365" s="5"/>
    </row>
    <row r="2366" spans="1:20" x14ac:dyDescent="0.25">
      <c r="A2366" s="5">
        <f>2359</f>
      </c>
      <c r="B2366" s="5" t="s">
        <v>2385</v>
      </c>
      <c r="C2366" s="5" t="s">
        <v>26</v>
      </c>
      <c r="D2366" s="5" t="s">
        <v>29</v>
      </c>
      <c r="E2366" s="5">
        <v>22</v>
      </c>
      <c r="F2366" s="5">
        <v>0</v>
      </c>
      <c r="G2366" s="5">
        <v>0</v>
      </c>
      <c r="H2366" s="5">
        <v>0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5">
        <v>10</v>
      </c>
      <c r="Q2366" s="5">
        <v>0</v>
      </c>
      <c r="R2366" s="5">
        <v>0</v>
      </c>
      <c r="S2366" s="5" t="s">
        <v>29</v>
      </c>
      <c r="T2366" s="5"/>
    </row>
    <row r="2367" spans="1:20" x14ac:dyDescent="0.25">
      <c r="A2367" s="5">
        <f>2360</f>
      </c>
      <c r="B2367" s="5" t="s">
        <v>2386</v>
      </c>
      <c r="C2367" s="5" t="s">
        <v>26</v>
      </c>
      <c r="D2367" s="5" t="s">
        <v>29</v>
      </c>
      <c r="E2367" s="5">
        <v>22</v>
      </c>
      <c r="F2367" s="5">
        <v>0</v>
      </c>
      <c r="G2367" s="5">
        <v>0</v>
      </c>
      <c r="H2367" s="5">
        <v>0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5">
        <v>10</v>
      </c>
      <c r="Q2367" s="5">
        <v>0</v>
      </c>
      <c r="R2367" s="5">
        <v>0</v>
      </c>
      <c r="S2367" s="5" t="s">
        <v>29</v>
      </c>
      <c r="T2367" s="5"/>
    </row>
    <row r="2368" spans="1:20" x14ac:dyDescent="0.25">
      <c r="A2368" s="5">
        <f>2361</f>
      </c>
      <c r="B2368" s="5" t="s">
        <v>2387</v>
      </c>
      <c r="C2368" s="5" t="s">
        <v>26</v>
      </c>
      <c r="D2368" s="5" t="s">
        <v>29</v>
      </c>
      <c r="E2368" s="5">
        <v>22</v>
      </c>
      <c r="F2368" s="5">
        <v>0</v>
      </c>
      <c r="G2368" s="5">
        <v>0</v>
      </c>
      <c r="H2368" s="5">
        <v>0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5">
        <v>10</v>
      </c>
      <c r="Q2368" s="5">
        <v>0</v>
      </c>
      <c r="R2368" s="5">
        <v>0</v>
      </c>
      <c r="S2368" s="5" t="s">
        <v>29</v>
      </c>
      <c r="T2368" s="5"/>
    </row>
    <row r="2369" spans="1:20" x14ac:dyDescent="0.25">
      <c r="A2369" s="5">
        <f>2362</f>
      </c>
      <c r="B2369" s="5" t="s">
        <v>2388</v>
      </c>
      <c r="C2369" s="5" t="s">
        <v>26</v>
      </c>
      <c r="D2369" s="5" t="s">
        <v>29</v>
      </c>
      <c r="E2369" s="5">
        <v>22</v>
      </c>
      <c r="F2369" s="5">
        <v>0</v>
      </c>
      <c r="G2369" s="5">
        <v>0</v>
      </c>
      <c r="H2369" s="5">
        <v>0</v>
      </c>
      <c r="I2369" s="5">
        <v>0</v>
      </c>
      <c r="J2369" s="5">
        <v>0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5">
        <v>10</v>
      </c>
      <c r="Q2369" s="5">
        <v>0</v>
      </c>
      <c r="R2369" s="5">
        <v>0</v>
      </c>
      <c r="S2369" s="5" t="s">
        <v>29</v>
      </c>
      <c r="T2369" s="5"/>
    </row>
    <row r="2370" spans="1:20" x14ac:dyDescent="0.25">
      <c r="A2370" s="5">
        <f>2363</f>
      </c>
      <c r="B2370" s="5" t="s">
        <v>2389</v>
      </c>
      <c r="C2370" s="5" t="s">
        <v>26</v>
      </c>
      <c r="D2370" s="5" t="s">
        <v>29</v>
      </c>
      <c r="E2370" s="5">
        <v>22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5">
        <v>10</v>
      </c>
      <c r="Q2370" s="5">
        <v>0</v>
      </c>
      <c r="R2370" s="5">
        <v>0</v>
      </c>
      <c r="S2370" s="5" t="s">
        <v>29</v>
      </c>
      <c r="T2370" s="5"/>
    </row>
    <row r="2371" spans="1:20" x14ac:dyDescent="0.25">
      <c r="A2371" s="5">
        <f>2364</f>
      </c>
      <c r="B2371" s="5" t="s">
        <v>2390</v>
      </c>
      <c r="C2371" s="5" t="s">
        <v>26</v>
      </c>
      <c r="D2371" s="5" t="s">
        <v>29</v>
      </c>
      <c r="E2371" s="5">
        <v>22</v>
      </c>
      <c r="F2371" s="5">
        <v>0</v>
      </c>
      <c r="G2371" s="5">
        <v>0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5">
        <v>10</v>
      </c>
      <c r="Q2371" s="5">
        <v>0</v>
      </c>
      <c r="R2371" s="5">
        <v>0</v>
      </c>
      <c r="S2371" s="5" t="s">
        <v>29</v>
      </c>
      <c r="T2371" s="5"/>
    </row>
    <row r="2372" spans="1:20" x14ac:dyDescent="0.25">
      <c r="A2372" s="5">
        <f>2365</f>
      </c>
      <c r="B2372" s="5" t="s">
        <v>2391</v>
      </c>
      <c r="C2372" s="5" t="s">
        <v>26</v>
      </c>
      <c r="D2372" s="5" t="s">
        <v>29</v>
      </c>
      <c r="E2372" s="5">
        <v>22</v>
      </c>
      <c r="F2372" s="5">
        <v>0</v>
      </c>
      <c r="G2372" s="5">
        <v>0</v>
      </c>
      <c r="H2372" s="5">
        <v>0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5">
        <v>10</v>
      </c>
      <c r="Q2372" s="5">
        <v>0</v>
      </c>
      <c r="R2372" s="5">
        <v>0</v>
      </c>
      <c r="S2372" s="5" t="s">
        <v>29</v>
      </c>
      <c r="T2372" s="5"/>
    </row>
    <row r="2373" spans="1:20" x14ac:dyDescent="0.25">
      <c r="A2373" s="5">
        <f>2366</f>
      </c>
      <c r="B2373" s="5" t="s">
        <v>2392</v>
      </c>
      <c r="C2373" s="5" t="s">
        <v>26</v>
      </c>
      <c r="D2373" s="5" t="s">
        <v>29</v>
      </c>
      <c r="E2373" s="5">
        <v>22</v>
      </c>
      <c r="F2373" s="5">
        <v>0</v>
      </c>
      <c r="G2373" s="5">
        <v>0</v>
      </c>
      <c r="H2373" s="5">
        <v>0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5">
        <v>10</v>
      </c>
      <c r="Q2373" s="5">
        <v>0</v>
      </c>
      <c r="R2373" s="5">
        <v>0</v>
      </c>
      <c r="S2373" s="5" t="s">
        <v>29</v>
      </c>
      <c r="T2373" s="5"/>
    </row>
    <row r="2374" spans="1:20" x14ac:dyDescent="0.25">
      <c r="A2374" s="5">
        <f>2367</f>
      </c>
      <c r="B2374" s="5" t="s">
        <v>2393</v>
      </c>
      <c r="C2374" s="5" t="s">
        <v>26</v>
      </c>
      <c r="D2374" s="5" t="s">
        <v>29</v>
      </c>
      <c r="E2374" s="5">
        <v>22</v>
      </c>
      <c r="F2374" s="5">
        <v>0</v>
      </c>
      <c r="G2374" s="5">
        <v>0</v>
      </c>
      <c r="H2374" s="5">
        <v>0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5">
        <v>10</v>
      </c>
      <c r="Q2374" s="5">
        <v>0</v>
      </c>
      <c r="R2374" s="5">
        <v>0</v>
      </c>
      <c r="S2374" s="5" t="s">
        <v>29</v>
      </c>
      <c r="T2374" s="5"/>
    </row>
    <row r="2375" spans="1:20" x14ac:dyDescent="0.25">
      <c r="A2375" s="5">
        <f>2368</f>
      </c>
      <c r="B2375" s="5" t="s">
        <v>2394</v>
      </c>
      <c r="C2375" s="5" t="s">
        <v>26</v>
      </c>
      <c r="D2375" s="5" t="s">
        <v>29</v>
      </c>
      <c r="E2375" s="5">
        <v>22</v>
      </c>
      <c r="F2375" s="5">
        <v>0</v>
      </c>
      <c r="G2375" s="5">
        <v>0</v>
      </c>
      <c r="H2375" s="5">
        <v>0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5">
        <v>10</v>
      </c>
      <c r="Q2375" s="5">
        <v>0</v>
      </c>
      <c r="R2375" s="5">
        <v>0</v>
      </c>
      <c r="S2375" s="5" t="s">
        <v>29</v>
      </c>
      <c r="T2375" s="5"/>
    </row>
    <row r="2376" spans="1:20" x14ac:dyDescent="0.25">
      <c r="A2376" s="5">
        <f>2369</f>
      </c>
      <c r="B2376" s="5" t="s">
        <v>2395</v>
      </c>
      <c r="C2376" s="5" t="s">
        <v>26</v>
      </c>
      <c r="D2376" s="5" t="s">
        <v>29</v>
      </c>
      <c r="E2376" s="5">
        <v>22</v>
      </c>
      <c r="F2376" s="5">
        <v>0</v>
      </c>
      <c r="G2376" s="5">
        <v>0</v>
      </c>
      <c r="H2376" s="5">
        <v>0</v>
      </c>
      <c r="I2376" s="5">
        <v>0</v>
      </c>
      <c r="J2376" s="5">
        <v>0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5">
        <v>10</v>
      </c>
      <c r="Q2376" s="5">
        <v>0</v>
      </c>
      <c r="R2376" s="5">
        <v>0</v>
      </c>
      <c r="S2376" s="5" t="s">
        <v>29</v>
      </c>
      <c r="T2376" s="5"/>
    </row>
    <row r="2377" spans="1:20" x14ac:dyDescent="0.25">
      <c r="A2377" s="5">
        <f>2370</f>
      </c>
      <c r="B2377" s="5" t="s">
        <v>2396</v>
      </c>
      <c r="C2377" s="5" t="s">
        <v>26</v>
      </c>
      <c r="D2377" s="5" t="s">
        <v>29</v>
      </c>
      <c r="E2377" s="5">
        <v>22</v>
      </c>
      <c r="F2377" s="5">
        <v>0</v>
      </c>
      <c r="G2377" s="5">
        <v>0</v>
      </c>
      <c r="H2377" s="5">
        <v>0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5">
        <v>10</v>
      </c>
      <c r="Q2377" s="5">
        <v>0</v>
      </c>
      <c r="R2377" s="5">
        <v>0</v>
      </c>
      <c r="S2377" s="5" t="s">
        <v>29</v>
      </c>
      <c r="T2377" s="5"/>
    </row>
    <row r="2378" spans="1:20" x14ac:dyDescent="0.25">
      <c r="A2378" s="5">
        <f>2371</f>
      </c>
      <c r="B2378" s="5" t="s">
        <v>2397</v>
      </c>
      <c r="C2378" s="5" t="s">
        <v>26</v>
      </c>
      <c r="D2378" s="5" t="s">
        <v>29</v>
      </c>
      <c r="E2378" s="5">
        <v>22</v>
      </c>
      <c r="F2378" s="5">
        <v>0</v>
      </c>
      <c r="G2378" s="5">
        <v>0</v>
      </c>
      <c r="H2378" s="5">
        <v>0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5">
        <v>10</v>
      </c>
      <c r="Q2378" s="5">
        <v>0</v>
      </c>
      <c r="R2378" s="5">
        <v>0</v>
      </c>
      <c r="S2378" s="5" t="s">
        <v>29</v>
      </c>
      <c r="T2378" s="5"/>
    </row>
    <row r="2379" spans="1:20" x14ac:dyDescent="0.25">
      <c r="A2379" s="5">
        <f>2372</f>
      </c>
      <c r="B2379" s="5" t="s">
        <v>2398</v>
      </c>
      <c r="C2379" s="5" t="s">
        <v>26</v>
      </c>
      <c r="D2379" s="5" t="s">
        <v>29</v>
      </c>
      <c r="E2379" s="5">
        <v>22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5">
        <v>10</v>
      </c>
      <c r="Q2379" s="5">
        <v>0</v>
      </c>
      <c r="R2379" s="5">
        <v>0</v>
      </c>
      <c r="S2379" s="5" t="s">
        <v>29</v>
      </c>
      <c r="T2379" s="5"/>
    </row>
    <row r="2380" spans="1:20" x14ac:dyDescent="0.25">
      <c r="A2380" s="5">
        <f>2373</f>
      </c>
      <c r="B2380" s="5" t="s">
        <v>2399</v>
      </c>
      <c r="C2380" s="5" t="s">
        <v>26</v>
      </c>
      <c r="D2380" s="5" t="s">
        <v>29</v>
      </c>
      <c r="E2380" s="5">
        <v>22</v>
      </c>
      <c r="F2380" s="5">
        <v>0</v>
      </c>
      <c r="G2380" s="5">
        <v>0</v>
      </c>
      <c r="H2380" s="5">
        <v>0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5">
        <v>10</v>
      </c>
      <c r="Q2380" s="5">
        <v>0</v>
      </c>
      <c r="R2380" s="5">
        <v>0</v>
      </c>
      <c r="S2380" s="5" t="s">
        <v>29</v>
      </c>
      <c r="T2380" s="5"/>
    </row>
    <row r="2381" spans="1:20" x14ac:dyDescent="0.25">
      <c r="A2381" s="5">
        <f>2374</f>
      </c>
      <c r="B2381" s="5" t="s">
        <v>2400</v>
      </c>
      <c r="C2381" s="5" t="s">
        <v>26</v>
      </c>
      <c r="D2381" s="5" t="s">
        <v>29</v>
      </c>
      <c r="E2381" s="5">
        <v>22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10</v>
      </c>
      <c r="Q2381" s="5">
        <v>0</v>
      </c>
      <c r="R2381" s="5">
        <v>0</v>
      </c>
      <c r="S2381" s="5" t="s">
        <v>29</v>
      </c>
      <c r="T2381" s="5"/>
    </row>
    <row r="2382" spans="1:20" x14ac:dyDescent="0.25">
      <c r="A2382" s="5">
        <f>2375</f>
      </c>
      <c r="B2382" s="5" t="s">
        <v>2401</v>
      </c>
      <c r="C2382" s="5" t="s">
        <v>26</v>
      </c>
      <c r="D2382" s="5" t="s">
        <v>29</v>
      </c>
      <c r="E2382" s="5">
        <v>22</v>
      </c>
      <c r="F2382" s="5">
        <v>0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10</v>
      </c>
      <c r="Q2382" s="5">
        <v>0</v>
      </c>
      <c r="R2382" s="5">
        <v>0</v>
      </c>
      <c r="S2382" s="5" t="s">
        <v>29</v>
      </c>
      <c r="T2382" s="5"/>
    </row>
    <row r="2383" spans="1:20" x14ac:dyDescent="0.25">
      <c r="A2383" s="5">
        <f>2376</f>
      </c>
      <c r="B2383" s="5" t="s">
        <v>2402</v>
      </c>
      <c r="C2383" s="5" t="s">
        <v>26</v>
      </c>
      <c r="D2383" s="5" t="s">
        <v>29</v>
      </c>
      <c r="E2383" s="5">
        <v>22</v>
      </c>
      <c r="F2383" s="5">
        <v>0</v>
      </c>
      <c r="G2383" s="5">
        <v>0</v>
      </c>
      <c r="H2383" s="5">
        <v>0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5">
        <v>10</v>
      </c>
      <c r="Q2383" s="5">
        <v>0</v>
      </c>
      <c r="R2383" s="5">
        <v>0</v>
      </c>
      <c r="S2383" s="5" t="s">
        <v>29</v>
      </c>
      <c r="T2383" s="5"/>
    </row>
    <row r="2384" spans="1:20" x14ac:dyDescent="0.25">
      <c r="A2384" s="5">
        <f>2377</f>
      </c>
      <c r="B2384" s="5" t="s">
        <v>2403</v>
      </c>
      <c r="C2384" s="5" t="s">
        <v>26</v>
      </c>
      <c r="D2384" s="5" t="s">
        <v>29</v>
      </c>
      <c r="E2384" s="5">
        <v>22</v>
      </c>
      <c r="F2384" s="5">
        <v>0</v>
      </c>
      <c r="G2384" s="5">
        <v>0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5">
        <v>10</v>
      </c>
      <c r="Q2384" s="5">
        <v>0</v>
      </c>
      <c r="R2384" s="5">
        <v>0</v>
      </c>
      <c r="S2384" s="5" t="s">
        <v>29</v>
      </c>
      <c r="T2384" s="5"/>
    </row>
    <row r="2385" spans="1:20" x14ac:dyDescent="0.25">
      <c r="A2385" s="5">
        <f>2378</f>
      </c>
      <c r="B2385" s="5" t="s">
        <v>2404</v>
      </c>
      <c r="C2385" s="5" t="s">
        <v>26</v>
      </c>
      <c r="D2385" s="5" t="s">
        <v>29</v>
      </c>
      <c r="E2385" s="5">
        <v>22</v>
      </c>
      <c r="F2385" s="5">
        <v>0</v>
      </c>
      <c r="G2385" s="5">
        <v>0</v>
      </c>
      <c r="H2385" s="5">
        <v>0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5">
        <v>10</v>
      </c>
      <c r="Q2385" s="5">
        <v>0</v>
      </c>
      <c r="R2385" s="5">
        <v>0</v>
      </c>
      <c r="S2385" s="5" t="s">
        <v>29</v>
      </c>
      <c r="T2385" s="5"/>
    </row>
    <row r="2386" spans="1:20" x14ac:dyDescent="0.25">
      <c r="A2386" s="5">
        <f>2379</f>
      </c>
      <c r="B2386" s="5" t="s">
        <v>2405</v>
      </c>
      <c r="C2386" s="5" t="s">
        <v>26</v>
      </c>
      <c r="D2386" s="5" t="s">
        <v>29</v>
      </c>
      <c r="E2386" s="5">
        <v>22</v>
      </c>
      <c r="F2386" s="5">
        <v>0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5">
        <v>10</v>
      </c>
      <c r="Q2386" s="5">
        <v>0</v>
      </c>
      <c r="R2386" s="5">
        <v>0</v>
      </c>
      <c r="S2386" s="5" t="s">
        <v>29</v>
      </c>
      <c r="T2386" s="5"/>
    </row>
    <row r="2387" spans="1:20" x14ac:dyDescent="0.25">
      <c r="A2387" s="5">
        <f>2380</f>
      </c>
      <c r="B2387" s="5" t="s">
        <v>2406</v>
      </c>
      <c r="C2387" s="5" t="s">
        <v>26</v>
      </c>
      <c r="D2387" s="5" t="s">
        <v>29</v>
      </c>
      <c r="E2387" s="5">
        <v>22</v>
      </c>
      <c r="F2387" s="5">
        <v>0</v>
      </c>
      <c r="G2387" s="5">
        <v>0</v>
      </c>
      <c r="H2387" s="5">
        <v>0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5">
        <v>10</v>
      </c>
      <c r="Q2387" s="5">
        <v>0</v>
      </c>
      <c r="R2387" s="5">
        <v>0</v>
      </c>
      <c r="S2387" s="5" t="s">
        <v>29</v>
      </c>
      <c r="T2387" s="5"/>
    </row>
    <row r="2388" spans="1:20" x14ac:dyDescent="0.25">
      <c r="A2388" s="5">
        <f>2381</f>
      </c>
      <c r="B2388" s="5" t="s">
        <v>2407</v>
      </c>
      <c r="C2388" s="5" t="s">
        <v>26</v>
      </c>
      <c r="D2388" s="5" t="s">
        <v>29</v>
      </c>
      <c r="E2388" s="5">
        <v>22</v>
      </c>
      <c r="F2388" s="5">
        <v>0</v>
      </c>
      <c r="G2388" s="5">
        <v>0</v>
      </c>
      <c r="H2388" s="5">
        <v>0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5">
        <v>10</v>
      </c>
      <c r="Q2388" s="5">
        <v>0</v>
      </c>
      <c r="R2388" s="5">
        <v>0</v>
      </c>
      <c r="S2388" s="5" t="s">
        <v>29</v>
      </c>
      <c r="T2388" s="5"/>
    </row>
    <row r="2389" spans="1:20" x14ac:dyDescent="0.25">
      <c r="A2389" s="5">
        <f>2382</f>
      </c>
      <c r="B2389" s="5" t="s">
        <v>2408</v>
      </c>
      <c r="C2389" s="5" t="s">
        <v>26</v>
      </c>
      <c r="D2389" s="5" t="s">
        <v>29</v>
      </c>
      <c r="E2389" s="5">
        <v>22</v>
      </c>
      <c r="F2389" s="5">
        <v>0</v>
      </c>
      <c r="G2389" s="5">
        <v>0</v>
      </c>
      <c r="H2389" s="5">
        <v>0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5">
        <v>10</v>
      </c>
      <c r="Q2389" s="5">
        <v>0</v>
      </c>
      <c r="R2389" s="5">
        <v>0</v>
      </c>
      <c r="S2389" s="5" t="s">
        <v>29</v>
      </c>
      <c r="T2389" s="5"/>
    </row>
    <row r="2390" spans="1:20" x14ac:dyDescent="0.25">
      <c r="A2390" s="5">
        <f>2383</f>
      </c>
      <c r="B2390" s="5" t="s">
        <v>2409</v>
      </c>
      <c r="C2390" s="5" t="s">
        <v>26</v>
      </c>
      <c r="D2390" s="5" t="s">
        <v>29</v>
      </c>
      <c r="E2390" s="5">
        <v>22</v>
      </c>
      <c r="F2390" s="5">
        <v>0</v>
      </c>
      <c r="G2390" s="5">
        <v>0</v>
      </c>
      <c r="H2390" s="5">
        <v>0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5">
        <v>10</v>
      </c>
      <c r="Q2390" s="5">
        <v>0</v>
      </c>
      <c r="R2390" s="5">
        <v>0</v>
      </c>
      <c r="S2390" s="5" t="s">
        <v>29</v>
      </c>
      <c r="T2390" s="5"/>
    </row>
    <row r="2391" spans="1:20" x14ac:dyDescent="0.25">
      <c r="A2391" s="5">
        <f>2384</f>
      </c>
      <c r="B2391" s="5" t="s">
        <v>2410</v>
      </c>
      <c r="C2391" s="5" t="s">
        <v>26</v>
      </c>
      <c r="D2391" s="5" t="s">
        <v>29</v>
      </c>
      <c r="E2391" s="5">
        <v>22</v>
      </c>
      <c r="F2391" s="5">
        <v>0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5">
        <v>10</v>
      </c>
      <c r="Q2391" s="5">
        <v>0</v>
      </c>
      <c r="R2391" s="5">
        <v>0</v>
      </c>
      <c r="S2391" s="5" t="s">
        <v>29</v>
      </c>
      <c r="T2391" s="5"/>
    </row>
    <row r="2392" spans="1:20" x14ac:dyDescent="0.25">
      <c r="A2392" s="5">
        <f>2385</f>
      </c>
      <c r="B2392" s="5" t="s">
        <v>2411</v>
      </c>
      <c r="C2392" s="5" t="s">
        <v>26</v>
      </c>
      <c r="D2392" s="5" t="s">
        <v>29</v>
      </c>
      <c r="E2392" s="5">
        <v>22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5">
        <v>10</v>
      </c>
      <c r="Q2392" s="5">
        <v>0</v>
      </c>
      <c r="R2392" s="5">
        <v>0</v>
      </c>
      <c r="S2392" s="5" t="s">
        <v>29</v>
      </c>
      <c r="T2392" s="5"/>
    </row>
    <row r="2393" spans="1:20" x14ac:dyDescent="0.25">
      <c r="A2393" s="5">
        <f>2386</f>
      </c>
      <c r="B2393" s="5" t="s">
        <v>2412</v>
      </c>
      <c r="C2393" s="5" t="s">
        <v>26</v>
      </c>
      <c r="D2393" s="5" t="s">
        <v>29</v>
      </c>
      <c r="E2393" s="5">
        <v>22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5">
        <v>10</v>
      </c>
      <c r="Q2393" s="5">
        <v>0</v>
      </c>
      <c r="R2393" s="5">
        <v>0</v>
      </c>
      <c r="S2393" s="5" t="s">
        <v>29</v>
      </c>
      <c r="T2393" s="5"/>
    </row>
    <row r="2394" spans="1:20" x14ac:dyDescent="0.25">
      <c r="A2394" s="5">
        <f>2387</f>
      </c>
      <c r="B2394" s="5" t="s">
        <v>2413</v>
      </c>
      <c r="C2394" s="5" t="s">
        <v>26</v>
      </c>
      <c r="D2394" s="5" t="s">
        <v>29</v>
      </c>
      <c r="E2394" s="5">
        <v>22</v>
      </c>
      <c r="F2394" s="5">
        <v>0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5">
        <v>10</v>
      </c>
      <c r="Q2394" s="5">
        <v>0</v>
      </c>
      <c r="R2394" s="5">
        <v>0</v>
      </c>
      <c r="S2394" s="5" t="s">
        <v>29</v>
      </c>
      <c r="T2394" s="5"/>
    </row>
    <row r="2395" spans="1:20" x14ac:dyDescent="0.25">
      <c r="A2395" s="5">
        <f>2388</f>
      </c>
      <c r="B2395" s="5" t="s">
        <v>2414</v>
      </c>
      <c r="C2395" s="5" t="s">
        <v>26</v>
      </c>
      <c r="D2395" s="5" t="s">
        <v>29</v>
      </c>
      <c r="E2395" s="5">
        <v>22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10</v>
      </c>
      <c r="Q2395" s="5">
        <v>0</v>
      </c>
      <c r="R2395" s="5">
        <v>0</v>
      </c>
      <c r="S2395" s="5" t="s">
        <v>29</v>
      </c>
      <c r="T2395" s="5"/>
    </row>
    <row r="2396" spans="1:20" x14ac:dyDescent="0.25">
      <c r="A2396" s="5">
        <f>2389</f>
      </c>
      <c r="B2396" s="5" t="s">
        <v>2415</v>
      </c>
      <c r="C2396" s="5" t="s">
        <v>26</v>
      </c>
      <c r="D2396" s="5" t="s">
        <v>29</v>
      </c>
      <c r="E2396" s="5">
        <v>22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5">
        <v>10</v>
      </c>
      <c r="Q2396" s="5">
        <v>0</v>
      </c>
      <c r="R2396" s="5">
        <v>0</v>
      </c>
      <c r="S2396" s="5" t="s">
        <v>29</v>
      </c>
      <c r="T2396" s="5"/>
    </row>
    <row r="2397" spans="1:20" x14ac:dyDescent="0.25">
      <c r="A2397" s="5">
        <f>2390</f>
      </c>
      <c r="B2397" s="5" t="s">
        <v>2416</v>
      </c>
      <c r="C2397" s="5" t="s">
        <v>26</v>
      </c>
      <c r="D2397" s="5" t="s">
        <v>29</v>
      </c>
      <c r="E2397" s="5">
        <v>22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5">
        <v>10</v>
      </c>
      <c r="Q2397" s="5">
        <v>0</v>
      </c>
      <c r="R2397" s="5">
        <v>0</v>
      </c>
      <c r="S2397" s="5" t="s">
        <v>29</v>
      </c>
      <c r="T2397" s="5"/>
    </row>
    <row r="2398" spans="1:20" x14ac:dyDescent="0.25">
      <c r="A2398" s="5">
        <f>2391</f>
      </c>
      <c r="B2398" s="5" t="s">
        <v>2417</v>
      </c>
      <c r="C2398" s="5" t="s">
        <v>26</v>
      </c>
      <c r="D2398" s="5" t="s">
        <v>29</v>
      </c>
      <c r="E2398" s="5">
        <v>22</v>
      </c>
      <c r="F2398" s="5">
        <v>0</v>
      </c>
      <c r="G2398" s="5">
        <v>0</v>
      </c>
      <c r="H2398" s="5">
        <v>0</v>
      </c>
      <c r="I2398" s="5">
        <v>0</v>
      </c>
      <c r="J2398" s="5">
        <v>0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5">
        <v>10</v>
      </c>
      <c r="Q2398" s="5">
        <v>0</v>
      </c>
      <c r="R2398" s="5">
        <v>0</v>
      </c>
      <c r="S2398" s="5" t="s">
        <v>29</v>
      </c>
      <c r="T2398" s="5"/>
    </row>
    <row r="2399" spans="1:20" x14ac:dyDescent="0.25">
      <c r="A2399" s="5">
        <f>2392</f>
      </c>
      <c r="B2399" s="5" t="s">
        <v>2418</v>
      </c>
      <c r="C2399" s="5" t="s">
        <v>26</v>
      </c>
      <c r="D2399" s="5" t="s">
        <v>29</v>
      </c>
      <c r="E2399" s="5">
        <v>22</v>
      </c>
      <c r="F2399" s="5">
        <v>0</v>
      </c>
      <c r="G2399" s="5">
        <v>0</v>
      </c>
      <c r="H2399" s="5">
        <v>0</v>
      </c>
      <c r="I2399" s="5">
        <v>0</v>
      </c>
      <c r="J2399" s="5">
        <v>0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5">
        <v>10</v>
      </c>
      <c r="Q2399" s="5">
        <v>0</v>
      </c>
      <c r="R2399" s="5">
        <v>0</v>
      </c>
      <c r="S2399" s="5" t="s">
        <v>29</v>
      </c>
      <c r="T2399" s="5"/>
    </row>
    <row r="2400" spans="1:20" x14ac:dyDescent="0.25">
      <c r="A2400" s="5">
        <f>2393</f>
      </c>
      <c r="B2400" s="5" t="s">
        <v>2419</v>
      </c>
      <c r="C2400" s="5" t="s">
        <v>26</v>
      </c>
      <c r="D2400" s="5" t="s">
        <v>29</v>
      </c>
      <c r="E2400" s="5">
        <v>22</v>
      </c>
      <c r="F2400" s="5">
        <v>0</v>
      </c>
      <c r="G2400" s="5">
        <v>0</v>
      </c>
      <c r="H2400" s="5">
        <v>0</v>
      </c>
      <c r="I2400" s="5">
        <v>0</v>
      </c>
      <c r="J2400" s="5">
        <v>0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5">
        <v>10</v>
      </c>
      <c r="Q2400" s="5">
        <v>0</v>
      </c>
      <c r="R2400" s="5">
        <v>0</v>
      </c>
      <c r="S2400" s="5" t="s">
        <v>29</v>
      </c>
      <c r="T2400" s="5"/>
    </row>
    <row r="2401" spans="1:20" x14ac:dyDescent="0.25">
      <c r="A2401" s="5">
        <f>2394</f>
      </c>
      <c r="B2401" s="5" t="s">
        <v>2420</v>
      </c>
      <c r="C2401" s="5" t="s">
        <v>26</v>
      </c>
      <c r="D2401" s="5" t="s">
        <v>29</v>
      </c>
      <c r="E2401" s="5">
        <v>22</v>
      </c>
      <c r="F2401" s="5">
        <v>0</v>
      </c>
      <c r="G2401" s="5">
        <v>0</v>
      </c>
      <c r="H2401" s="5">
        <v>0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5">
        <v>10</v>
      </c>
      <c r="Q2401" s="5">
        <v>0</v>
      </c>
      <c r="R2401" s="5">
        <v>0</v>
      </c>
      <c r="S2401" s="5" t="s">
        <v>29</v>
      </c>
      <c r="T2401" s="5"/>
    </row>
    <row r="2402" spans="1:20" x14ac:dyDescent="0.25">
      <c r="A2402" s="5">
        <f>2395</f>
      </c>
      <c r="B2402" s="5" t="s">
        <v>2421</v>
      </c>
      <c r="C2402" s="5" t="s">
        <v>26</v>
      </c>
      <c r="D2402" s="5" t="s">
        <v>29</v>
      </c>
      <c r="E2402" s="5">
        <v>22</v>
      </c>
      <c r="F2402" s="5">
        <v>0</v>
      </c>
      <c r="G2402" s="5">
        <v>0</v>
      </c>
      <c r="H2402" s="5">
        <v>0</v>
      </c>
      <c r="I2402" s="5">
        <v>0</v>
      </c>
      <c r="J2402" s="5">
        <v>0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5">
        <v>10</v>
      </c>
      <c r="Q2402" s="5">
        <v>0</v>
      </c>
      <c r="R2402" s="5">
        <v>0</v>
      </c>
      <c r="S2402" s="5" t="s">
        <v>29</v>
      </c>
      <c r="T2402" s="5"/>
    </row>
    <row r="2403" spans="1:20" x14ac:dyDescent="0.25">
      <c r="A2403" s="5">
        <f>2396</f>
      </c>
      <c r="B2403" s="5" t="s">
        <v>2422</v>
      </c>
      <c r="C2403" s="5" t="s">
        <v>26</v>
      </c>
      <c r="D2403" s="5" t="s">
        <v>29</v>
      </c>
      <c r="E2403" s="5">
        <v>22</v>
      </c>
      <c r="F2403" s="5">
        <v>0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5">
        <v>10</v>
      </c>
      <c r="Q2403" s="5">
        <v>0</v>
      </c>
      <c r="R2403" s="5">
        <v>0</v>
      </c>
      <c r="S2403" s="5" t="s">
        <v>29</v>
      </c>
      <c r="T2403" s="5"/>
    </row>
    <row r="2404" spans="1:20" x14ac:dyDescent="0.25">
      <c r="A2404" s="5">
        <f>2397</f>
      </c>
      <c r="B2404" s="5" t="s">
        <v>2423</v>
      </c>
      <c r="C2404" s="5" t="s">
        <v>26</v>
      </c>
      <c r="D2404" s="5" t="s">
        <v>29</v>
      </c>
      <c r="E2404" s="5">
        <v>22</v>
      </c>
      <c r="F2404" s="5">
        <v>0</v>
      </c>
      <c r="G2404" s="5">
        <v>0</v>
      </c>
      <c r="H2404" s="5">
        <v>0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5">
        <v>10</v>
      </c>
      <c r="Q2404" s="5">
        <v>0</v>
      </c>
      <c r="R2404" s="5">
        <v>0</v>
      </c>
      <c r="S2404" s="5" t="s">
        <v>29</v>
      </c>
      <c r="T2404" s="5"/>
    </row>
    <row r="2405" spans="1:20" x14ac:dyDescent="0.25">
      <c r="A2405" s="5">
        <f>2398</f>
      </c>
      <c r="B2405" s="5" t="s">
        <v>2424</v>
      </c>
      <c r="C2405" s="5" t="s">
        <v>26</v>
      </c>
      <c r="D2405" s="5" t="s">
        <v>29</v>
      </c>
      <c r="E2405" s="5">
        <v>22</v>
      </c>
      <c r="F2405" s="5">
        <v>0</v>
      </c>
      <c r="G2405" s="5">
        <v>0</v>
      </c>
      <c r="H2405" s="5">
        <v>0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5">
        <v>10</v>
      </c>
      <c r="Q2405" s="5">
        <v>0</v>
      </c>
      <c r="R2405" s="5">
        <v>0</v>
      </c>
      <c r="S2405" s="5" t="s">
        <v>29</v>
      </c>
      <c r="T2405" s="5"/>
    </row>
    <row r="2406" spans="1:20" x14ac:dyDescent="0.25">
      <c r="A2406" s="5">
        <f>2399</f>
      </c>
      <c r="B2406" s="5" t="s">
        <v>2425</v>
      </c>
      <c r="C2406" s="5" t="s">
        <v>26</v>
      </c>
      <c r="D2406" s="5" t="s">
        <v>29</v>
      </c>
      <c r="E2406" s="5">
        <v>22</v>
      </c>
      <c r="F2406" s="5">
        <v>0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5">
        <v>10</v>
      </c>
      <c r="Q2406" s="5">
        <v>0</v>
      </c>
      <c r="R2406" s="5">
        <v>0</v>
      </c>
      <c r="S2406" s="5" t="s">
        <v>29</v>
      </c>
      <c r="T2406" s="5"/>
    </row>
    <row r="2407" spans="1:20" x14ac:dyDescent="0.25">
      <c r="A2407" s="5">
        <f>2400</f>
      </c>
      <c r="B2407" s="5" t="s">
        <v>2426</v>
      </c>
      <c r="C2407" s="5" t="s">
        <v>26</v>
      </c>
      <c r="D2407" s="5" t="s">
        <v>29</v>
      </c>
      <c r="E2407" s="5">
        <v>22</v>
      </c>
      <c r="F2407" s="5">
        <v>0</v>
      </c>
      <c r="G2407" s="5">
        <v>0</v>
      </c>
      <c r="H2407" s="5">
        <v>0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5">
        <v>10</v>
      </c>
      <c r="Q2407" s="5">
        <v>0</v>
      </c>
      <c r="R2407" s="5">
        <v>0</v>
      </c>
      <c r="S2407" s="5" t="s">
        <v>29</v>
      </c>
      <c r="T2407" s="5"/>
    </row>
    <row r="2408" spans="1:20" x14ac:dyDescent="0.25">
      <c r="A2408" s="5">
        <f>2401</f>
      </c>
      <c r="B2408" s="5" t="s">
        <v>2427</v>
      </c>
      <c r="C2408" s="5" t="s">
        <v>26</v>
      </c>
      <c r="D2408" s="5" t="s">
        <v>29</v>
      </c>
      <c r="E2408" s="5">
        <v>22</v>
      </c>
      <c r="F2408" s="5">
        <v>0</v>
      </c>
      <c r="G2408" s="5">
        <v>0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5">
        <v>10</v>
      </c>
      <c r="Q2408" s="5">
        <v>0</v>
      </c>
      <c r="R2408" s="5">
        <v>0</v>
      </c>
      <c r="S2408" s="5" t="s">
        <v>29</v>
      </c>
      <c r="T2408" s="5"/>
    </row>
    <row r="2409" spans="1:20" x14ac:dyDescent="0.25">
      <c r="A2409" s="5">
        <f>2402</f>
      </c>
      <c r="B2409" s="5" t="s">
        <v>2428</v>
      </c>
      <c r="C2409" s="5" t="s">
        <v>26</v>
      </c>
      <c r="D2409" s="5" t="s">
        <v>29</v>
      </c>
      <c r="E2409" s="5">
        <v>22</v>
      </c>
      <c r="F2409" s="5">
        <v>0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5">
        <v>10</v>
      </c>
      <c r="Q2409" s="5">
        <v>0</v>
      </c>
      <c r="R2409" s="5">
        <v>0</v>
      </c>
      <c r="S2409" s="5" t="s">
        <v>29</v>
      </c>
      <c r="T2409" s="5"/>
    </row>
    <row r="2410" spans="1:20" x14ac:dyDescent="0.25">
      <c r="A2410" s="5">
        <f>2403</f>
      </c>
      <c r="B2410" s="5" t="s">
        <v>2429</v>
      </c>
      <c r="C2410" s="5" t="s">
        <v>26</v>
      </c>
      <c r="D2410" s="5" t="s">
        <v>29</v>
      </c>
      <c r="E2410" s="5">
        <v>22</v>
      </c>
      <c r="F2410" s="5">
        <v>0</v>
      </c>
      <c r="G2410" s="5">
        <v>0</v>
      </c>
      <c r="H2410" s="5">
        <v>0</v>
      </c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5">
        <v>10</v>
      </c>
      <c r="Q2410" s="5">
        <v>0</v>
      </c>
      <c r="R2410" s="5">
        <v>0</v>
      </c>
      <c r="S2410" s="5" t="s">
        <v>29</v>
      </c>
      <c r="T2410" s="5"/>
    </row>
    <row r="2411" spans="1:20" x14ac:dyDescent="0.25">
      <c r="A2411" s="5">
        <f>2404</f>
      </c>
      <c r="B2411" s="5" t="s">
        <v>2430</v>
      </c>
      <c r="C2411" s="5" t="s">
        <v>26</v>
      </c>
      <c r="D2411" s="5" t="s">
        <v>29</v>
      </c>
      <c r="E2411" s="5">
        <v>22</v>
      </c>
      <c r="F2411" s="5">
        <v>0</v>
      </c>
      <c r="G2411" s="5">
        <v>0</v>
      </c>
      <c r="H2411" s="5">
        <v>0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5">
        <v>10</v>
      </c>
      <c r="Q2411" s="5">
        <v>0</v>
      </c>
      <c r="R2411" s="5">
        <v>0</v>
      </c>
      <c r="S2411" s="5" t="s">
        <v>29</v>
      </c>
      <c r="T2411" s="5"/>
    </row>
    <row r="2412" spans="1:20" x14ac:dyDescent="0.25">
      <c r="A2412" s="5">
        <f>2405</f>
      </c>
      <c r="B2412" s="5" t="s">
        <v>2431</v>
      </c>
      <c r="C2412" s="5" t="s">
        <v>26</v>
      </c>
      <c r="D2412" s="5" t="s">
        <v>29</v>
      </c>
      <c r="E2412" s="5">
        <v>22</v>
      </c>
      <c r="F2412" s="5">
        <v>0</v>
      </c>
      <c r="G2412" s="5">
        <v>0</v>
      </c>
      <c r="H2412" s="5">
        <v>0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5">
        <v>10</v>
      </c>
      <c r="Q2412" s="5">
        <v>0</v>
      </c>
      <c r="R2412" s="5">
        <v>0</v>
      </c>
      <c r="S2412" s="5" t="s">
        <v>29</v>
      </c>
      <c r="T2412" s="5"/>
    </row>
    <row r="2413" spans="1:20" x14ac:dyDescent="0.25">
      <c r="A2413" s="5">
        <f>2406</f>
      </c>
      <c r="B2413" s="5" t="s">
        <v>2432</v>
      </c>
      <c r="C2413" s="5" t="s">
        <v>26</v>
      </c>
      <c r="D2413" s="5" t="s">
        <v>29</v>
      </c>
      <c r="E2413" s="5">
        <v>22</v>
      </c>
      <c r="F2413" s="5">
        <v>0</v>
      </c>
      <c r="G2413" s="5">
        <v>0</v>
      </c>
      <c r="H2413" s="5">
        <v>0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5">
        <v>10</v>
      </c>
      <c r="Q2413" s="5">
        <v>0</v>
      </c>
      <c r="R2413" s="5">
        <v>0</v>
      </c>
      <c r="S2413" s="5" t="s">
        <v>29</v>
      </c>
      <c r="T2413" s="5"/>
    </row>
    <row r="2414" spans="1:20" x14ac:dyDescent="0.25">
      <c r="A2414" s="5">
        <f>2407</f>
      </c>
      <c r="B2414" s="5" t="s">
        <v>2433</v>
      </c>
      <c r="C2414" s="5" t="s">
        <v>26</v>
      </c>
      <c r="D2414" s="5" t="s">
        <v>29</v>
      </c>
      <c r="E2414" s="5">
        <v>22</v>
      </c>
      <c r="F2414" s="5">
        <v>0</v>
      </c>
      <c r="G2414" s="5">
        <v>0</v>
      </c>
      <c r="H2414" s="5">
        <v>0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5">
        <v>10</v>
      </c>
      <c r="Q2414" s="5">
        <v>0</v>
      </c>
      <c r="R2414" s="5">
        <v>0</v>
      </c>
      <c r="S2414" s="5" t="s">
        <v>29</v>
      </c>
      <c r="T2414" s="5"/>
    </row>
    <row r="2415" spans="1:20" x14ac:dyDescent="0.25">
      <c r="A2415" s="5">
        <f>2408</f>
      </c>
      <c r="B2415" s="5" t="s">
        <v>2434</v>
      </c>
      <c r="C2415" s="5" t="s">
        <v>26</v>
      </c>
      <c r="D2415" s="5" t="s">
        <v>29</v>
      </c>
      <c r="E2415" s="5">
        <v>22</v>
      </c>
      <c r="F2415" s="5">
        <v>0</v>
      </c>
      <c r="G2415" s="5">
        <v>0</v>
      </c>
      <c r="H2415" s="5">
        <v>0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5">
        <v>10</v>
      </c>
      <c r="Q2415" s="5">
        <v>0</v>
      </c>
      <c r="R2415" s="5">
        <v>0</v>
      </c>
      <c r="S2415" s="5" t="s">
        <v>29</v>
      </c>
      <c r="T2415" s="5"/>
    </row>
    <row r="2416" spans="1:20" x14ac:dyDescent="0.25">
      <c r="A2416" s="5">
        <f>2409</f>
      </c>
      <c r="B2416" s="5" t="s">
        <v>2435</v>
      </c>
      <c r="C2416" s="5" t="s">
        <v>26</v>
      </c>
      <c r="D2416" s="5" t="s">
        <v>29</v>
      </c>
      <c r="E2416" s="5">
        <v>22</v>
      </c>
      <c r="F2416" s="5">
        <v>0</v>
      </c>
      <c r="G2416" s="5">
        <v>0</v>
      </c>
      <c r="H2416" s="5">
        <v>0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5">
        <v>10</v>
      </c>
      <c r="Q2416" s="5">
        <v>0</v>
      </c>
      <c r="R2416" s="5">
        <v>0</v>
      </c>
      <c r="S2416" s="5" t="s">
        <v>29</v>
      </c>
      <c r="T2416" s="5"/>
    </row>
    <row r="2417" spans="1:20" x14ac:dyDescent="0.25">
      <c r="A2417" s="5">
        <f>2410</f>
      </c>
      <c r="B2417" s="5" t="s">
        <v>2436</v>
      </c>
      <c r="C2417" s="5" t="s">
        <v>26</v>
      </c>
      <c r="D2417" s="5" t="s">
        <v>29</v>
      </c>
      <c r="E2417" s="5">
        <v>22</v>
      </c>
      <c r="F2417" s="5">
        <v>0</v>
      </c>
      <c r="G2417" s="5">
        <v>0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5">
        <v>10</v>
      </c>
      <c r="Q2417" s="5">
        <v>0</v>
      </c>
      <c r="R2417" s="5">
        <v>0</v>
      </c>
      <c r="S2417" s="5" t="s">
        <v>29</v>
      </c>
      <c r="T2417" s="5"/>
    </row>
    <row r="2418" spans="1:20" x14ac:dyDescent="0.25">
      <c r="A2418" s="5">
        <f>2411</f>
      </c>
      <c r="B2418" s="5" t="s">
        <v>2437</v>
      </c>
      <c r="C2418" s="5" t="s">
        <v>26</v>
      </c>
      <c r="D2418" s="5" t="s">
        <v>29</v>
      </c>
      <c r="E2418" s="5">
        <v>22</v>
      </c>
      <c r="F2418" s="5">
        <v>0</v>
      </c>
      <c r="G2418" s="5">
        <v>0</v>
      </c>
      <c r="H2418" s="5">
        <v>0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5">
        <v>10</v>
      </c>
      <c r="Q2418" s="5">
        <v>0</v>
      </c>
      <c r="R2418" s="5">
        <v>0</v>
      </c>
      <c r="S2418" s="5" t="s">
        <v>29</v>
      </c>
      <c r="T2418" s="5"/>
    </row>
    <row r="2419" spans="1:20" x14ac:dyDescent="0.25">
      <c r="A2419" s="5">
        <f>2412</f>
      </c>
      <c r="B2419" s="5" t="s">
        <v>2438</v>
      </c>
      <c r="C2419" s="5" t="s">
        <v>26</v>
      </c>
      <c r="D2419" s="5" t="s">
        <v>29</v>
      </c>
      <c r="E2419" s="5">
        <v>22</v>
      </c>
      <c r="F2419" s="5">
        <v>0</v>
      </c>
      <c r="G2419" s="5">
        <v>0</v>
      </c>
      <c r="H2419" s="5">
        <v>0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5">
        <v>10</v>
      </c>
      <c r="Q2419" s="5">
        <v>0</v>
      </c>
      <c r="R2419" s="5">
        <v>0</v>
      </c>
      <c r="S2419" s="5" t="s">
        <v>29</v>
      </c>
      <c r="T2419" s="5"/>
    </row>
    <row r="2420" spans="1:20" x14ac:dyDescent="0.25">
      <c r="A2420" s="5">
        <f>2413</f>
      </c>
      <c r="B2420" s="5" t="s">
        <v>2439</v>
      </c>
      <c r="C2420" s="5" t="s">
        <v>26</v>
      </c>
      <c r="D2420" s="5" t="s">
        <v>29</v>
      </c>
      <c r="E2420" s="5">
        <v>22</v>
      </c>
      <c r="F2420" s="5">
        <v>0</v>
      </c>
      <c r="G2420" s="5">
        <v>0</v>
      </c>
      <c r="H2420" s="5">
        <v>0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5">
        <v>10</v>
      </c>
      <c r="Q2420" s="5">
        <v>0</v>
      </c>
      <c r="R2420" s="5">
        <v>0</v>
      </c>
      <c r="S2420" s="5" t="s">
        <v>29</v>
      </c>
      <c r="T2420" s="5"/>
    </row>
    <row r="2421" spans="1:20" x14ac:dyDescent="0.25">
      <c r="A2421" s="5">
        <f>2414</f>
      </c>
      <c r="B2421" s="5" t="s">
        <v>2440</v>
      </c>
      <c r="C2421" s="5" t="s">
        <v>26</v>
      </c>
      <c r="D2421" s="5" t="s">
        <v>29</v>
      </c>
      <c r="E2421" s="5">
        <v>22</v>
      </c>
      <c r="F2421" s="5">
        <v>0</v>
      </c>
      <c r="G2421" s="5">
        <v>0</v>
      </c>
      <c r="H2421" s="5">
        <v>0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5">
        <v>10</v>
      </c>
      <c r="Q2421" s="5">
        <v>0</v>
      </c>
      <c r="R2421" s="5">
        <v>0</v>
      </c>
      <c r="S2421" s="5" t="s">
        <v>29</v>
      </c>
      <c r="T2421" s="5"/>
    </row>
    <row r="2422" spans="1:20" x14ac:dyDescent="0.25">
      <c r="A2422" s="5">
        <f>2415</f>
      </c>
      <c r="B2422" s="5" t="s">
        <v>2441</v>
      </c>
      <c r="C2422" s="5" t="s">
        <v>26</v>
      </c>
      <c r="D2422" s="5" t="s">
        <v>29</v>
      </c>
      <c r="E2422" s="5">
        <v>22</v>
      </c>
      <c r="F2422" s="5">
        <v>0</v>
      </c>
      <c r="G2422" s="5">
        <v>0</v>
      </c>
      <c r="H2422" s="5">
        <v>0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5">
        <v>10</v>
      </c>
      <c r="Q2422" s="5">
        <v>0</v>
      </c>
      <c r="R2422" s="5">
        <v>0</v>
      </c>
      <c r="S2422" s="5" t="s">
        <v>29</v>
      </c>
      <c r="T2422" s="5"/>
    </row>
    <row r="2423" spans="1:20" x14ac:dyDescent="0.25">
      <c r="A2423" s="5">
        <f>2416</f>
      </c>
      <c r="B2423" s="5" t="s">
        <v>2442</v>
      </c>
      <c r="C2423" s="5" t="s">
        <v>26</v>
      </c>
      <c r="D2423" s="5" t="s">
        <v>29</v>
      </c>
      <c r="E2423" s="5">
        <v>22</v>
      </c>
      <c r="F2423" s="5">
        <v>0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5">
        <v>10</v>
      </c>
      <c r="Q2423" s="5">
        <v>0</v>
      </c>
      <c r="R2423" s="5">
        <v>0</v>
      </c>
      <c r="S2423" s="5" t="s">
        <v>29</v>
      </c>
      <c r="T2423" s="5"/>
    </row>
    <row r="2424" spans="1:20" x14ac:dyDescent="0.25">
      <c r="A2424" s="5">
        <f>2417</f>
      </c>
      <c r="B2424" s="5" t="s">
        <v>2443</v>
      </c>
      <c r="C2424" s="5" t="s">
        <v>26</v>
      </c>
      <c r="D2424" s="5" t="s">
        <v>29</v>
      </c>
      <c r="E2424" s="5">
        <v>22</v>
      </c>
      <c r="F2424" s="5">
        <v>0</v>
      </c>
      <c r="G2424" s="5">
        <v>0</v>
      </c>
      <c r="H2424" s="5">
        <v>0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5">
        <v>10</v>
      </c>
      <c r="Q2424" s="5">
        <v>0</v>
      </c>
      <c r="R2424" s="5">
        <v>0</v>
      </c>
      <c r="S2424" s="5" t="s">
        <v>29</v>
      </c>
      <c r="T2424" s="5"/>
    </row>
    <row r="2425" spans="1:20" x14ac:dyDescent="0.25">
      <c r="A2425" s="5">
        <f>2418</f>
      </c>
      <c r="B2425" s="5" t="s">
        <v>2444</v>
      </c>
      <c r="C2425" s="5" t="s">
        <v>26</v>
      </c>
      <c r="D2425" s="5" t="s">
        <v>29</v>
      </c>
      <c r="E2425" s="5">
        <v>22</v>
      </c>
      <c r="F2425" s="5">
        <v>0</v>
      </c>
      <c r="G2425" s="5">
        <v>0</v>
      </c>
      <c r="H2425" s="5">
        <v>0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5">
        <v>10</v>
      </c>
      <c r="Q2425" s="5">
        <v>0</v>
      </c>
      <c r="R2425" s="5">
        <v>0</v>
      </c>
      <c r="S2425" s="5" t="s">
        <v>29</v>
      </c>
      <c r="T2425" s="5"/>
    </row>
    <row r="2426" spans="1:20" x14ac:dyDescent="0.25">
      <c r="A2426" s="5">
        <f>2419</f>
      </c>
      <c r="B2426" s="5" t="s">
        <v>2445</v>
      </c>
      <c r="C2426" s="5" t="s">
        <v>26</v>
      </c>
      <c r="D2426" s="5" t="s">
        <v>29</v>
      </c>
      <c r="E2426" s="5">
        <v>22</v>
      </c>
      <c r="F2426" s="5">
        <v>0</v>
      </c>
      <c r="G2426" s="5">
        <v>0</v>
      </c>
      <c r="H2426" s="5">
        <v>0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5">
        <v>10</v>
      </c>
      <c r="Q2426" s="5">
        <v>0</v>
      </c>
      <c r="R2426" s="5">
        <v>0</v>
      </c>
      <c r="S2426" s="5" t="s">
        <v>29</v>
      </c>
      <c r="T2426" s="5"/>
    </row>
    <row r="2427" spans="1:20" x14ac:dyDescent="0.25">
      <c r="A2427" s="5">
        <f>2420</f>
      </c>
      <c r="B2427" s="5" t="s">
        <v>2446</v>
      </c>
      <c r="C2427" s="5" t="s">
        <v>26</v>
      </c>
      <c r="D2427" s="5" t="s">
        <v>29</v>
      </c>
      <c r="E2427" s="5">
        <v>22</v>
      </c>
      <c r="F2427" s="5">
        <v>0</v>
      </c>
      <c r="G2427" s="5">
        <v>0</v>
      </c>
      <c r="H2427" s="5">
        <v>0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5">
        <v>10</v>
      </c>
      <c r="Q2427" s="5">
        <v>0</v>
      </c>
      <c r="R2427" s="5">
        <v>0</v>
      </c>
      <c r="S2427" s="5" t="s">
        <v>29</v>
      </c>
      <c r="T2427" s="5"/>
    </row>
    <row r="2428" spans="1:20" x14ac:dyDescent="0.25">
      <c r="A2428" s="5">
        <f>2421</f>
      </c>
      <c r="B2428" s="5" t="s">
        <v>2447</v>
      </c>
      <c r="C2428" s="5" t="s">
        <v>26</v>
      </c>
      <c r="D2428" s="5" t="s">
        <v>29</v>
      </c>
      <c r="E2428" s="5">
        <v>22</v>
      </c>
      <c r="F2428" s="5">
        <v>0</v>
      </c>
      <c r="G2428" s="5">
        <v>0</v>
      </c>
      <c r="H2428" s="5">
        <v>0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5">
        <v>10</v>
      </c>
      <c r="Q2428" s="5">
        <v>0</v>
      </c>
      <c r="R2428" s="5">
        <v>0</v>
      </c>
      <c r="S2428" s="5" t="s">
        <v>29</v>
      </c>
      <c r="T2428" s="5"/>
    </row>
    <row r="2429" spans="1:20" x14ac:dyDescent="0.25">
      <c r="A2429" s="5">
        <f>2422</f>
      </c>
      <c r="B2429" s="5" t="s">
        <v>2448</v>
      </c>
      <c r="C2429" s="5" t="s">
        <v>26</v>
      </c>
      <c r="D2429" s="5" t="s">
        <v>29</v>
      </c>
      <c r="E2429" s="5">
        <v>22</v>
      </c>
      <c r="F2429" s="5">
        <v>0</v>
      </c>
      <c r="G2429" s="5">
        <v>0</v>
      </c>
      <c r="H2429" s="5">
        <v>0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5">
        <v>10</v>
      </c>
      <c r="Q2429" s="5">
        <v>0</v>
      </c>
      <c r="R2429" s="5">
        <v>0</v>
      </c>
      <c r="S2429" s="5" t="s">
        <v>29</v>
      </c>
      <c r="T2429" s="5"/>
    </row>
    <row r="2430" spans="1:20" x14ac:dyDescent="0.25">
      <c r="A2430" s="5">
        <f>2423</f>
      </c>
      <c r="B2430" s="5" t="s">
        <v>2449</v>
      </c>
      <c r="C2430" s="5" t="s">
        <v>26</v>
      </c>
      <c r="D2430" s="5" t="s">
        <v>29</v>
      </c>
      <c r="E2430" s="5">
        <v>22</v>
      </c>
      <c r="F2430" s="5">
        <v>0</v>
      </c>
      <c r="G2430" s="5">
        <v>0</v>
      </c>
      <c r="H2430" s="5">
        <v>0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5">
        <v>10</v>
      </c>
      <c r="Q2430" s="5">
        <v>0</v>
      </c>
      <c r="R2430" s="5">
        <v>0</v>
      </c>
      <c r="S2430" s="5" t="s">
        <v>29</v>
      </c>
      <c r="T2430" s="5"/>
    </row>
    <row r="2431" spans="1:20" x14ac:dyDescent="0.25">
      <c r="A2431" s="5">
        <f>2424</f>
      </c>
      <c r="B2431" s="5" t="s">
        <v>2450</v>
      </c>
      <c r="C2431" s="5" t="s">
        <v>26</v>
      </c>
      <c r="D2431" s="5" t="s">
        <v>29</v>
      </c>
      <c r="E2431" s="5">
        <v>22</v>
      </c>
      <c r="F2431" s="5">
        <v>0</v>
      </c>
      <c r="G2431" s="5">
        <v>0</v>
      </c>
      <c r="H2431" s="5">
        <v>0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5">
        <v>10</v>
      </c>
      <c r="Q2431" s="5">
        <v>0</v>
      </c>
      <c r="R2431" s="5">
        <v>0</v>
      </c>
      <c r="S2431" s="5" t="s">
        <v>29</v>
      </c>
      <c r="T2431" s="5"/>
    </row>
    <row r="2432" spans="1:20" x14ac:dyDescent="0.25">
      <c r="A2432" s="5">
        <f>2425</f>
      </c>
      <c r="B2432" s="5" t="s">
        <v>2451</v>
      </c>
      <c r="C2432" s="5" t="s">
        <v>26</v>
      </c>
      <c r="D2432" s="5" t="s">
        <v>29</v>
      </c>
      <c r="E2432" s="5">
        <v>22</v>
      </c>
      <c r="F2432" s="5">
        <v>0</v>
      </c>
      <c r="G2432" s="5">
        <v>0</v>
      </c>
      <c r="H2432" s="5">
        <v>0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5">
        <v>10</v>
      </c>
      <c r="Q2432" s="5">
        <v>0</v>
      </c>
      <c r="R2432" s="5">
        <v>0</v>
      </c>
      <c r="S2432" s="5" t="s">
        <v>29</v>
      </c>
      <c r="T2432" s="5"/>
    </row>
    <row r="2433" spans="1:20" x14ac:dyDescent="0.25">
      <c r="A2433" s="6" t="s">
        <v>2452</v>
      </c>
      <c r="B2433" s="7" t="s">
        <v>2453</v>
      </c>
      <c r="C2433" s="7" t="s">
        <v>2453</v>
      </c>
      <c r="D2433" s="7" t="s">
        <v>2453</v>
      </c>
      <c r="E2433" s="7">
        <f>=average(E8:E2432)</f>
      </c>
      <c r="F2433" s="7">
        <f>=average(F8:F2432)</f>
      </c>
      <c r="G2433" s="7" t="s">
        <v>2453</v>
      </c>
      <c r="H2433" s="7">
        <f>=average(H8:H2432)</f>
      </c>
      <c r="I2433" s="7">
        <f>=average(I8:I2432)</f>
      </c>
      <c r="J2433" s="7" t="s">
        <v>2453</v>
      </c>
      <c r="K2433" s="7">
        <f>=average(K8:K2432)</f>
      </c>
      <c r="L2433" s="7">
        <f>=average(L8:L2432)</f>
      </c>
      <c r="M2433" s="7" t="s">
        <v>2453</v>
      </c>
      <c r="N2433" s="7">
        <f>=average(N8:N2432)</f>
      </c>
      <c r="O2433" s="7">
        <f>=average(O8:O2432)</f>
      </c>
      <c r="P2433" s="7">
        <f>=average(P8:P2432)</f>
      </c>
      <c r="Q2433" s="7">
        <f>=average(Q8:Q2432)</f>
      </c>
      <c r="R2433" s="7">
        <f>=average(R8:R2432)</f>
      </c>
      <c r="S2433" s="7" t="s">
        <v>2453</v>
      </c>
      <c r="T2433" s="7" t="s">
        <v>2453</v>
      </c>
    </row>
    <row r="2434" spans="13:13" x14ac:dyDescent="0.25">
      <c r="M2434" s="8" t="s">
        <v>2454</v>
      </c>
    </row>
    <row r="2435" spans="2:12" x14ac:dyDescent="0.25">
      <c r="B2435" s="9" t="s">
        <v>2455</v>
      </c>
      <c r="G2435" s="9" t="s">
        <v>2456</v>
      </c>
      <c r="L2435" s="9" t="s">
        <v>2457</v>
      </c>
    </row>
    <row r="2436" spans="2:12" x14ac:dyDescent="0.25">
      <c r="B2436" s="10" t="s">
        <v>2458</v>
      </c>
      <c r="G2436" s="10" t="s">
        <v>2458</v>
      </c>
      <c r="L2436" s="10" t="s">
        <v>2458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2023-09-26T05:35:58Z</dcterms:created>
  <dcterms:modified xsi:type="dcterms:W3CDTF">2023-09-26T05:35:58Z</dcterms:modified>
</cp:coreProperties>
</file>