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<sst xmlns="http://schemas.openxmlformats.org/spreadsheetml/2006/main" count="4465" uniqueCount="1140">
  <si>
    <t>Công Ty CP Tập đoàn Trường Hải (THACO)</t>
  </si>
  <si>
    <t xml:space="preserve">Địa chỉ:  </t>
  </si>
  <si>
    <t xml:space="preserve">Hotline: </t>
  </si>
  <si>
    <t>Ngày in biểu: Thứ ba, 01/08/2023 8:21:52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</si>
  <si>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</si>
  <si>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</si>
  <si>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</si>
  <si>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</si>
  <si>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</si>
  <si>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</si>
  <si>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</si>
  <si>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</si>
  <si>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</si>
  <si>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</si>
  <si>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</si>
  <si>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</si>
  <si>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</si>
  <si>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</si>
  <si>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</si>
  <si>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</si>
  <si>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</si>
  <si>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</si>
  <si>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</si>
  <si>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</si>
  <si>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</si>
  <si>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2023-07-27 08:21:03</t>
  </si>
  <si>
    <t>false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</si>
  <si>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</si>
  <si>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</si>
  <si>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</si>
  <si>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</si>
  <si>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</si>
  <si>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</si>
  <si>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</si>
  <si>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</si>
  <si>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</si>
  <si>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</si>
  <si>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</si>
  <si>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</si>
  <si>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</si>
  <si>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</si>
  <si>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true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</si>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</sst>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17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27</v>
      </c>
      <c r="C9" s="5" t="s">
        <v>26</v>
      </c>
      <c r="D9" s="5" t="s">
        <v>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28</v>
      </c>
      <c r="C10" s="5" t="s">
        <v>26</v>
      </c>
      <c r="D10" s="5" t="s">
        <v>26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29</v>
      </c>
      <c r="C11" s="5" t="s">
        <v>26</v>
      </c>
      <c r="D11" s="5" t="s">
        <v>26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30</v>
      </c>
      <c r="C12" s="5" t="s">
        <v>26</v>
      </c>
      <c r="D12" s="5" t="s">
        <v>26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31</v>
      </c>
      <c r="C13" s="5" t="s">
        <v>26</v>
      </c>
      <c r="D13" s="5" t="s">
        <v>26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32</v>
      </c>
      <c r="C14" s="5" t="s">
        <v>26</v>
      </c>
      <c r="D14" s="5" t="s">
        <v>26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33</v>
      </c>
      <c r="C15" s="5" t="s">
        <v>26</v>
      </c>
      <c r="D15" s="5" t="s">
        <v>26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34</v>
      </c>
      <c r="C16" s="5" t="s">
        <v>26</v>
      </c>
      <c r="D16" s="5" t="s">
        <v>26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35</v>
      </c>
      <c r="C17" s="5" t="s">
        <v>26</v>
      </c>
      <c r="D17" s="5" t="s">
        <v>26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36</v>
      </c>
      <c r="C18" s="5" t="s">
        <v>26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37</v>
      </c>
      <c r="C19" s="5" t="s">
        <v>26</v>
      </c>
      <c r="D19" s="5" t="s">
        <v>26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38</v>
      </c>
      <c r="C20" s="5" t="s">
        <v>26</v>
      </c>
      <c r="D20" s="5" t="s">
        <v>26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39</v>
      </c>
      <c r="C21" s="5" t="s">
        <v>26</v>
      </c>
      <c r="D21" s="5" t="s">
        <v>26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40</v>
      </c>
      <c r="C22" s="5" t="s">
        <v>41</v>
      </c>
      <c r="D22" s="5" t="s">
        <v>26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41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20</v>
      </c>
      <c r="R23" s="5">
        <v>25</v>
      </c>
      <c r="S23" s="5" t="s">
        <v>41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41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20</v>
      </c>
      <c r="R24" s="5">
        <v>25</v>
      </c>
      <c r="S24" s="5" t="s">
        <v>41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41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20</v>
      </c>
      <c r="R25" s="5">
        <v>25</v>
      </c>
      <c r="S25" s="5" t="s">
        <v>41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41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20</v>
      </c>
      <c r="R26" s="5">
        <v>25</v>
      </c>
      <c r="S26" s="5" t="s">
        <v>41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41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20</v>
      </c>
      <c r="R27" s="5">
        <v>25</v>
      </c>
      <c r="S27" s="5" t="s">
        <v>41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41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20</v>
      </c>
      <c r="R28" s="5">
        <v>25</v>
      </c>
      <c r="S28" s="5" t="s">
        <v>41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41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20</v>
      </c>
      <c r="R29" s="5">
        <v>25</v>
      </c>
      <c r="S29" s="5" t="s">
        <v>41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41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20</v>
      </c>
      <c r="R30" s="5">
        <v>25</v>
      </c>
      <c r="S30" s="5" t="s">
        <v>41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41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20</v>
      </c>
      <c r="R31" s="5">
        <v>25</v>
      </c>
      <c r="S31" s="5" t="s">
        <v>41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41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20</v>
      </c>
      <c r="R32" s="5">
        <v>25</v>
      </c>
      <c r="S32" s="5" t="s">
        <v>41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41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20</v>
      </c>
      <c r="R33" s="5">
        <v>25</v>
      </c>
      <c r="S33" s="5" t="s">
        <v>41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41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20</v>
      </c>
      <c r="R34" s="5">
        <v>25</v>
      </c>
      <c r="S34" s="5" t="s">
        <v>41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41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20</v>
      </c>
      <c r="R35" s="5">
        <v>25</v>
      </c>
      <c r="S35" s="5" t="s">
        <v>41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41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20</v>
      </c>
      <c r="R36" s="5">
        <v>25</v>
      </c>
      <c r="S36" s="5" t="s">
        <v>41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41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20</v>
      </c>
      <c r="R37" s="5">
        <v>25</v>
      </c>
      <c r="S37" s="5" t="s">
        <v>41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41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20</v>
      </c>
      <c r="R38" s="5">
        <v>25</v>
      </c>
      <c r="S38" s="5" t="s">
        <v>41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41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20</v>
      </c>
      <c r="R39" s="5">
        <v>25</v>
      </c>
      <c r="S39" s="5" t="s">
        <v>41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41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20</v>
      </c>
      <c r="R40" s="5">
        <v>25</v>
      </c>
      <c r="S40" s="5" t="s">
        <v>41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41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20</v>
      </c>
      <c r="R41" s="5">
        <v>25</v>
      </c>
      <c r="S41" s="5" t="s">
        <v>41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41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20</v>
      </c>
      <c r="R42" s="5">
        <v>25</v>
      </c>
      <c r="S42" s="5" t="s">
        <v>41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41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20</v>
      </c>
      <c r="R43" s="5">
        <v>25</v>
      </c>
      <c r="S43" s="5" t="s">
        <v>41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41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20</v>
      </c>
      <c r="R44" s="5">
        <v>25</v>
      </c>
      <c r="S44" s="5" t="s">
        <v>41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41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20</v>
      </c>
      <c r="R45" s="5">
        <v>25</v>
      </c>
      <c r="S45" s="5" t="s">
        <v>41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41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20</v>
      </c>
      <c r="R46" s="5">
        <v>25</v>
      </c>
      <c r="S46" s="5" t="s">
        <v>41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41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20</v>
      </c>
      <c r="R47" s="5">
        <v>25</v>
      </c>
      <c r="S47" s="5" t="s">
        <v>41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41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20</v>
      </c>
      <c r="R48" s="5">
        <v>25</v>
      </c>
      <c r="S48" s="5" t="s">
        <v>41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41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20</v>
      </c>
      <c r="R49" s="5">
        <v>25</v>
      </c>
      <c r="S49" s="5" t="s">
        <v>41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41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20</v>
      </c>
      <c r="R50" s="5">
        <v>25</v>
      </c>
      <c r="S50" s="5" t="s">
        <v>41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41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20</v>
      </c>
      <c r="R51" s="5">
        <v>25</v>
      </c>
      <c r="S51" s="5" t="s">
        <v>41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41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20</v>
      </c>
      <c r="R52" s="5">
        <v>25</v>
      </c>
      <c r="S52" s="5" t="s">
        <v>41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41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20</v>
      </c>
      <c r="R53" s="5">
        <v>25</v>
      </c>
      <c r="S53" s="5" t="s">
        <v>41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41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20</v>
      </c>
      <c r="R54" s="5">
        <v>25</v>
      </c>
      <c r="S54" s="5" t="s">
        <v>41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41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20</v>
      </c>
      <c r="R55" s="5">
        <v>25</v>
      </c>
      <c r="S55" s="5" t="s">
        <v>41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41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20</v>
      </c>
      <c r="R56" s="5">
        <v>25</v>
      </c>
      <c r="S56" s="5" t="s">
        <v>41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41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20</v>
      </c>
      <c r="R57" s="5">
        <v>25</v>
      </c>
      <c r="S57" s="5" t="s">
        <v>41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41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20</v>
      </c>
      <c r="R58" s="5">
        <v>25</v>
      </c>
      <c r="S58" s="5" t="s">
        <v>41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41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20</v>
      </c>
      <c r="R59" s="5">
        <v>25</v>
      </c>
      <c r="S59" s="5" t="s">
        <v>41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41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20</v>
      </c>
      <c r="R60" s="5">
        <v>25</v>
      </c>
      <c r="S60" s="5" t="s">
        <v>41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41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20</v>
      </c>
      <c r="R61" s="5">
        <v>25</v>
      </c>
      <c r="S61" s="5" t="s">
        <v>41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41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20</v>
      </c>
      <c r="R62" s="5">
        <v>25</v>
      </c>
      <c r="S62" s="5" t="s">
        <v>41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41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20</v>
      </c>
      <c r="R63" s="5">
        <v>25</v>
      </c>
      <c r="S63" s="5" t="s">
        <v>41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41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20</v>
      </c>
      <c r="R64" s="5">
        <v>25</v>
      </c>
      <c r="S64" s="5" t="s">
        <v>41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41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20</v>
      </c>
      <c r="R65" s="5">
        <v>25</v>
      </c>
      <c r="S65" s="5" t="s">
        <v>41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41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20</v>
      </c>
      <c r="R66" s="5">
        <v>25</v>
      </c>
      <c r="S66" s="5" t="s">
        <v>41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41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20</v>
      </c>
      <c r="R67" s="5">
        <v>25</v>
      </c>
      <c r="S67" s="5" t="s">
        <v>41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41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20</v>
      </c>
      <c r="R68" s="5">
        <v>25</v>
      </c>
      <c r="S68" s="5" t="s">
        <v>41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41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20</v>
      </c>
      <c r="R69" s="5">
        <v>25</v>
      </c>
      <c r="S69" s="5" t="s">
        <v>41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41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20</v>
      </c>
      <c r="R70" s="5">
        <v>25</v>
      </c>
      <c r="S70" s="5" t="s">
        <v>41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41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20</v>
      </c>
      <c r="R71" s="5">
        <v>25</v>
      </c>
      <c r="S71" s="5" t="s">
        <v>41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41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20</v>
      </c>
      <c r="R72" s="5">
        <v>25</v>
      </c>
      <c r="S72" s="5" t="s">
        <v>41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41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20</v>
      </c>
      <c r="R73" s="5">
        <v>25</v>
      </c>
      <c r="S73" s="5" t="s">
        <v>41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41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20</v>
      </c>
      <c r="R74" s="5">
        <v>25</v>
      </c>
      <c r="S74" s="5" t="s">
        <v>41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41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20</v>
      </c>
      <c r="R75" s="5">
        <v>25</v>
      </c>
      <c r="S75" s="5" t="s">
        <v>41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41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20</v>
      </c>
      <c r="R76" s="5">
        <v>25</v>
      </c>
      <c r="S76" s="5" t="s">
        <v>41</v>
      </c>
      <c r="T76" s="5"/>
    </row>
    <row r="77" spans="1:20" x14ac:dyDescent="0.25">
      <c r="A77" s="5">
        <f>70</f>
      </c>
      <c r="B77" s="5" t="s">
        <v>96</v>
      </c>
      <c r="C77" s="5" t="s">
        <v>41</v>
      </c>
      <c r="D77" s="5" t="s">
        <v>26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20</v>
      </c>
      <c r="R77" s="5">
        <v>25</v>
      </c>
      <c r="S77" s="5" t="s">
        <v>41</v>
      </c>
      <c r="T77" s="5"/>
    </row>
    <row r="78" spans="1:20" x14ac:dyDescent="0.25">
      <c r="A78" s="5">
        <f>71</f>
      </c>
      <c r="B78" s="5" t="s">
        <v>97</v>
      </c>
      <c r="C78" s="5" t="s">
        <v>41</v>
      </c>
      <c r="D78" s="5" t="s">
        <v>26</v>
      </c>
      <c r="E78" s="5">
        <v>1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20</v>
      </c>
      <c r="R78" s="5">
        <v>25</v>
      </c>
      <c r="S78" s="5" t="s">
        <v>41</v>
      </c>
      <c r="T78" s="5"/>
    </row>
    <row r="79" spans="1:20" x14ac:dyDescent="0.25">
      <c r="A79" s="5">
        <f>72</f>
      </c>
      <c r="B79" s="5" t="s">
        <v>98</v>
      </c>
      <c r="C79" s="5" t="s">
        <v>41</v>
      </c>
      <c r="D79" s="5" t="s">
        <v>26</v>
      </c>
      <c r="E79" s="5">
        <v>1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20</v>
      </c>
      <c r="R79" s="5">
        <v>25</v>
      </c>
      <c r="S79" s="5" t="s">
        <v>41</v>
      </c>
      <c r="T79" s="5"/>
    </row>
    <row r="80" spans="1:20" x14ac:dyDescent="0.25">
      <c r="A80" s="5">
        <f>73</f>
      </c>
      <c r="B80" s="5" t="s">
        <v>99</v>
      </c>
      <c r="C80" s="5" t="s">
        <v>41</v>
      </c>
      <c r="D80" s="5" t="s">
        <v>26</v>
      </c>
      <c r="E80" s="5">
        <v>1</v>
      </c>
      <c r="F80" s="5">
        <v>0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20</v>
      </c>
      <c r="R80" s="5">
        <v>25</v>
      </c>
      <c r="S80" s="5" t="s">
        <v>41</v>
      </c>
      <c r="T80" s="5"/>
    </row>
    <row r="81" spans="1:20" x14ac:dyDescent="0.25">
      <c r="A81" s="5">
        <f>74</f>
      </c>
      <c r="B81" s="5" t="s">
        <v>100</v>
      </c>
      <c r="C81" s="5" t="s">
        <v>41</v>
      </c>
      <c r="D81" s="5" t="s">
        <v>26</v>
      </c>
      <c r="E81" s="5">
        <v>1</v>
      </c>
      <c r="F81" s="5">
        <v>0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20</v>
      </c>
      <c r="R81" s="5">
        <v>25</v>
      </c>
      <c r="S81" s="5" t="s">
        <v>41</v>
      </c>
      <c r="T81" s="5"/>
    </row>
    <row r="82" spans="1:20" x14ac:dyDescent="0.25">
      <c r="A82" s="5">
        <f>75</f>
      </c>
      <c r="B82" s="5" t="s">
        <v>101</v>
      </c>
      <c r="C82" s="5" t="s">
        <v>41</v>
      </c>
      <c r="D82" s="5" t="s">
        <v>26</v>
      </c>
      <c r="E82" s="5">
        <v>1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20</v>
      </c>
      <c r="R82" s="5">
        <v>25</v>
      </c>
      <c r="S82" s="5" t="s">
        <v>41</v>
      </c>
      <c r="T82" s="5"/>
    </row>
    <row r="83" spans="1:20" x14ac:dyDescent="0.25">
      <c r="A83" s="5">
        <f>76</f>
      </c>
      <c r="B83" s="5" t="s">
        <v>102</v>
      </c>
      <c r="C83" s="5" t="s">
        <v>41</v>
      </c>
      <c r="D83" s="5" t="s">
        <v>26</v>
      </c>
      <c r="E83" s="5">
        <v>1</v>
      </c>
      <c r="F83" s="5">
        <v>0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20</v>
      </c>
      <c r="R83" s="5">
        <v>25</v>
      </c>
      <c r="S83" s="5" t="s">
        <v>41</v>
      </c>
      <c r="T83" s="5"/>
    </row>
    <row r="84" spans="1:20" x14ac:dyDescent="0.25">
      <c r="A84" s="5">
        <f>77</f>
      </c>
      <c r="B84" s="5" t="s">
        <v>103</v>
      </c>
      <c r="C84" s="5" t="s">
        <v>41</v>
      </c>
      <c r="D84" s="5" t="s">
        <v>26</v>
      </c>
      <c r="E84" s="5">
        <v>1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20</v>
      </c>
      <c r="R84" s="5">
        <v>25</v>
      </c>
      <c r="S84" s="5" t="s">
        <v>41</v>
      </c>
      <c r="T84" s="5"/>
    </row>
    <row r="85" spans="1:20" x14ac:dyDescent="0.25">
      <c r="A85" s="5">
        <f>78</f>
      </c>
      <c r="B85" s="5" t="s">
        <v>104</v>
      </c>
      <c r="C85" s="5" t="s">
        <v>41</v>
      </c>
      <c r="D85" s="5" t="s">
        <v>26</v>
      </c>
      <c r="E85" s="5">
        <v>1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20</v>
      </c>
      <c r="R85" s="5">
        <v>25</v>
      </c>
      <c r="S85" s="5" t="s">
        <v>41</v>
      </c>
      <c r="T85" s="5"/>
    </row>
    <row r="86" spans="1:20" x14ac:dyDescent="0.25">
      <c r="A86" s="5">
        <f>79</f>
      </c>
      <c r="B86" s="5" t="s">
        <v>105</v>
      </c>
      <c r="C86" s="5" t="s">
        <v>41</v>
      </c>
      <c r="D86" s="5" t="s">
        <v>26</v>
      </c>
      <c r="E86" s="5">
        <v>1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20</v>
      </c>
      <c r="R86" s="5">
        <v>25</v>
      </c>
      <c r="S86" s="5" t="s">
        <v>41</v>
      </c>
      <c r="T86" s="5"/>
    </row>
    <row r="87" spans="1:20" x14ac:dyDescent="0.25">
      <c r="A87" s="5">
        <f>80</f>
      </c>
      <c r="B87" s="5" t="s">
        <v>106</v>
      </c>
      <c r="C87" s="5" t="s">
        <v>41</v>
      </c>
      <c r="D87" s="5" t="s">
        <v>26</v>
      </c>
      <c r="E87" s="5">
        <v>1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20</v>
      </c>
      <c r="R87" s="5">
        <v>25</v>
      </c>
      <c r="S87" s="5" t="s">
        <v>41</v>
      </c>
      <c r="T87" s="5"/>
    </row>
    <row r="88" spans="1:20" x14ac:dyDescent="0.25">
      <c r="A88" s="5">
        <f>81</f>
      </c>
      <c r="B88" s="5" t="s">
        <v>107</v>
      </c>
      <c r="C88" s="5" t="s">
        <v>41</v>
      </c>
      <c r="D88" s="5" t="s">
        <v>26</v>
      </c>
      <c r="E88" s="5">
        <v>1</v>
      </c>
      <c r="F88" s="5">
        <v>0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20</v>
      </c>
      <c r="R88" s="5">
        <v>25</v>
      </c>
      <c r="S88" s="5" t="s">
        <v>41</v>
      </c>
      <c r="T88" s="5"/>
    </row>
    <row r="89" spans="1:20" x14ac:dyDescent="0.25">
      <c r="A89" s="5">
        <f>82</f>
      </c>
      <c r="B89" s="5" t="s">
        <v>108</v>
      </c>
      <c r="C89" s="5" t="s">
        <v>41</v>
      </c>
      <c r="D89" s="5" t="s">
        <v>26</v>
      </c>
      <c r="E89" s="5">
        <v>1</v>
      </c>
      <c r="F89" s="5">
        <v>0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20</v>
      </c>
      <c r="R89" s="5">
        <v>25</v>
      </c>
      <c r="S89" s="5" t="s">
        <v>41</v>
      </c>
      <c r="T89" s="5"/>
    </row>
    <row r="90" spans="1:20" x14ac:dyDescent="0.25">
      <c r="A90" s="5">
        <f>83</f>
      </c>
      <c r="B90" s="5" t="s">
        <v>109</v>
      </c>
      <c r="C90" s="5" t="s">
        <v>41</v>
      </c>
      <c r="D90" s="5" t="s">
        <v>26</v>
      </c>
      <c r="E90" s="5">
        <v>1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20</v>
      </c>
      <c r="R90" s="5">
        <v>25</v>
      </c>
      <c r="S90" s="5" t="s">
        <v>41</v>
      </c>
      <c r="T90" s="5"/>
    </row>
    <row r="91" spans="1:20" x14ac:dyDescent="0.25">
      <c r="A91" s="5">
        <f>84</f>
      </c>
      <c r="B91" s="5" t="s">
        <v>110</v>
      </c>
      <c r="C91" s="5" t="s">
        <v>41</v>
      </c>
      <c r="D91" s="5" t="s">
        <v>26</v>
      </c>
      <c r="E91" s="5">
        <v>1</v>
      </c>
      <c r="F91" s="5">
        <v>0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20</v>
      </c>
      <c r="R91" s="5">
        <v>25</v>
      </c>
      <c r="S91" s="5" t="s">
        <v>41</v>
      </c>
      <c r="T91" s="5"/>
    </row>
    <row r="92" spans="1:20" x14ac:dyDescent="0.25">
      <c r="A92" s="5">
        <f>85</f>
      </c>
      <c r="B92" s="5" t="s">
        <v>111</v>
      </c>
      <c r="C92" s="5" t="s">
        <v>41</v>
      </c>
      <c r="D92" s="5" t="s">
        <v>26</v>
      </c>
      <c r="E92" s="5">
        <v>1</v>
      </c>
      <c r="F92" s="5">
        <v>0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20</v>
      </c>
      <c r="R92" s="5">
        <v>25</v>
      </c>
      <c r="S92" s="5" t="s">
        <v>41</v>
      </c>
      <c r="T92" s="5"/>
    </row>
    <row r="93" spans="1:20" x14ac:dyDescent="0.25">
      <c r="A93" s="5">
        <f>86</f>
      </c>
      <c r="B93" s="5" t="s">
        <v>112</v>
      </c>
      <c r="C93" s="5" t="s">
        <v>41</v>
      </c>
      <c r="D93" s="5" t="s">
        <v>26</v>
      </c>
      <c r="E93" s="5">
        <v>1</v>
      </c>
      <c r="F93" s="5">
        <v>0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20</v>
      </c>
      <c r="R93" s="5">
        <v>25</v>
      </c>
      <c r="S93" s="5" t="s">
        <v>41</v>
      </c>
      <c r="T93" s="5"/>
    </row>
    <row r="94" spans="1:20" x14ac:dyDescent="0.25">
      <c r="A94" s="5">
        <f>87</f>
      </c>
      <c r="B94" s="5" t="s">
        <v>113</v>
      </c>
      <c r="C94" s="5" t="s">
        <v>41</v>
      </c>
      <c r="D94" s="5" t="s">
        <v>26</v>
      </c>
      <c r="E94" s="5">
        <v>1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20</v>
      </c>
      <c r="R94" s="5">
        <v>25</v>
      </c>
      <c r="S94" s="5" t="s">
        <v>41</v>
      </c>
      <c r="T94" s="5"/>
    </row>
    <row r="95" spans="1:20" x14ac:dyDescent="0.25">
      <c r="A95" s="5">
        <f>88</f>
      </c>
      <c r="B95" s="5" t="s">
        <v>114</v>
      </c>
      <c r="C95" s="5" t="s">
        <v>41</v>
      </c>
      <c r="D95" s="5" t="s">
        <v>26</v>
      </c>
      <c r="E95" s="5">
        <v>1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20</v>
      </c>
      <c r="R95" s="5">
        <v>25</v>
      </c>
      <c r="S95" s="5" t="s">
        <v>41</v>
      </c>
      <c r="T95" s="5"/>
    </row>
    <row r="96" spans="1:20" x14ac:dyDescent="0.25">
      <c r="A96" s="5">
        <f>89</f>
      </c>
      <c r="B96" s="5" t="s">
        <v>115</v>
      </c>
      <c r="C96" s="5" t="s">
        <v>41</v>
      </c>
      <c r="D96" s="5" t="s">
        <v>26</v>
      </c>
      <c r="E96" s="5">
        <v>1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20</v>
      </c>
      <c r="R96" s="5">
        <v>25</v>
      </c>
      <c r="S96" s="5" t="s">
        <v>41</v>
      </c>
      <c r="T96" s="5"/>
    </row>
    <row r="97" spans="1:20" x14ac:dyDescent="0.25">
      <c r="A97" s="5">
        <f>90</f>
      </c>
      <c r="B97" s="5" t="s">
        <v>116</v>
      </c>
      <c r="C97" s="5" t="s">
        <v>41</v>
      </c>
      <c r="D97" s="5" t="s">
        <v>26</v>
      </c>
      <c r="E97" s="5">
        <v>1</v>
      </c>
      <c r="F97" s="5">
        <v>0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20</v>
      </c>
      <c r="R97" s="5">
        <v>25</v>
      </c>
      <c r="S97" s="5" t="s">
        <v>41</v>
      </c>
      <c r="T97" s="5"/>
    </row>
    <row r="98" spans="1:20" x14ac:dyDescent="0.25">
      <c r="A98" s="5">
        <f>91</f>
      </c>
      <c r="B98" s="5" t="s">
        <v>117</v>
      </c>
      <c r="C98" s="5" t="s">
        <v>41</v>
      </c>
      <c r="D98" s="5" t="s">
        <v>26</v>
      </c>
      <c r="E98" s="5">
        <v>1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20</v>
      </c>
      <c r="R98" s="5">
        <v>25</v>
      </c>
      <c r="S98" s="5" t="s">
        <v>41</v>
      </c>
      <c r="T98" s="5"/>
    </row>
    <row r="99" spans="1:20" x14ac:dyDescent="0.25">
      <c r="A99" s="5">
        <f>92</f>
      </c>
      <c r="B99" s="5" t="s">
        <v>118</v>
      </c>
      <c r="C99" s="5" t="s">
        <v>41</v>
      </c>
      <c r="D99" s="5" t="s">
        <v>26</v>
      </c>
      <c r="E99" s="5">
        <v>1</v>
      </c>
      <c r="F99" s="5">
        <v>0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20</v>
      </c>
      <c r="R99" s="5">
        <v>25</v>
      </c>
      <c r="S99" s="5" t="s">
        <v>41</v>
      </c>
      <c r="T99" s="5"/>
    </row>
    <row r="100" spans="1:20" x14ac:dyDescent="0.25">
      <c r="A100" s="5">
        <f>93</f>
      </c>
      <c r="B100" s="5" t="s">
        <v>119</v>
      </c>
      <c r="C100" s="5" t="s">
        <v>41</v>
      </c>
      <c r="D100" s="5" t="s">
        <v>26</v>
      </c>
      <c r="E100" s="5">
        <v>1</v>
      </c>
      <c r="F100" s="5">
        <v>0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20</v>
      </c>
      <c r="R100" s="5">
        <v>25</v>
      </c>
      <c r="S100" s="5" t="s">
        <v>41</v>
      </c>
      <c r="T100" s="5"/>
    </row>
    <row r="101" spans="1:20" x14ac:dyDescent="0.25">
      <c r="A101" s="5">
        <f>94</f>
      </c>
      <c r="B101" s="5" t="s">
        <v>120</v>
      </c>
      <c r="C101" s="5" t="s">
        <v>41</v>
      </c>
      <c r="D101" s="5" t="s">
        <v>26</v>
      </c>
      <c r="E101" s="5">
        <v>1</v>
      </c>
      <c r="F101" s="5">
        <v>0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20</v>
      </c>
      <c r="R101" s="5">
        <v>25</v>
      </c>
      <c r="S101" s="5" t="s">
        <v>41</v>
      </c>
      <c r="T101" s="5"/>
    </row>
    <row r="102" spans="1:20" x14ac:dyDescent="0.25">
      <c r="A102" s="5">
        <f>95</f>
      </c>
      <c r="B102" s="5" t="s">
        <v>121</v>
      </c>
      <c r="C102" s="5" t="s">
        <v>41</v>
      </c>
      <c r="D102" s="5" t="s">
        <v>26</v>
      </c>
      <c r="E102" s="5">
        <v>1</v>
      </c>
      <c r="F102" s="5">
        <v>0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20</v>
      </c>
      <c r="R102" s="5">
        <v>25</v>
      </c>
      <c r="S102" s="5" t="s">
        <v>41</v>
      </c>
      <c r="T102" s="5"/>
    </row>
    <row r="103" spans="1:20" x14ac:dyDescent="0.25">
      <c r="A103" s="5">
        <f>96</f>
      </c>
      <c r="B103" s="5" t="s">
        <v>122</v>
      </c>
      <c r="C103" s="5" t="s">
        <v>41</v>
      </c>
      <c r="D103" s="5" t="s">
        <v>26</v>
      </c>
      <c r="E103" s="5">
        <v>1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20</v>
      </c>
      <c r="R103" s="5">
        <v>25</v>
      </c>
      <c r="S103" s="5" t="s">
        <v>41</v>
      </c>
      <c r="T103" s="5"/>
    </row>
    <row r="104" spans="1:20" x14ac:dyDescent="0.25">
      <c r="A104" s="5">
        <f>97</f>
      </c>
      <c r="B104" s="5" t="s">
        <v>123</v>
      </c>
      <c r="C104" s="5" t="s">
        <v>41</v>
      </c>
      <c r="D104" s="5" t="s">
        <v>26</v>
      </c>
      <c r="E104" s="5">
        <v>1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20</v>
      </c>
      <c r="R104" s="5">
        <v>25</v>
      </c>
      <c r="S104" s="5" t="s">
        <v>41</v>
      </c>
      <c r="T104" s="5"/>
    </row>
    <row r="105" spans="1:20" x14ac:dyDescent="0.25">
      <c r="A105" s="5">
        <f>98</f>
      </c>
      <c r="B105" s="5" t="s">
        <v>124</v>
      </c>
      <c r="C105" s="5" t="s">
        <v>41</v>
      </c>
      <c r="D105" s="5" t="s">
        <v>26</v>
      </c>
      <c r="E105" s="5">
        <v>1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20</v>
      </c>
      <c r="R105" s="5">
        <v>25</v>
      </c>
      <c r="S105" s="5" t="s">
        <v>41</v>
      </c>
      <c r="T105" s="5"/>
    </row>
    <row r="106" spans="1:20" x14ac:dyDescent="0.25">
      <c r="A106" s="5">
        <f>99</f>
      </c>
      <c r="B106" s="5" t="s">
        <v>125</v>
      </c>
      <c r="C106" s="5" t="s">
        <v>41</v>
      </c>
      <c r="D106" s="5" t="s">
        <v>26</v>
      </c>
      <c r="E106" s="5">
        <v>1</v>
      </c>
      <c r="F106" s="5">
        <v>0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20</v>
      </c>
      <c r="R106" s="5">
        <v>25</v>
      </c>
      <c r="S106" s="5" t="s">
        <v>41</v>
      </c>
      <c r="T106" s="5"/>
    </row>
    <row r="107" spans="1:20" x14ac:dyDescent="0.25">
      <c r="A107" s="5">
        <f>100</f>
      </c>
      <c r="B107" s="5" t="s">
        <v>126</v>
      </c>
      <c r="C107" s="5" t="s">
        <v>41</v>
      </c>
      <c r="D107" s="5" t="s">
        <v>26</v>
      </c>
      <c r="E107" s="5">
        <v>1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20</v>
      </c>
      <c r="R107" s="5">
        <v>25</v>
      </c>
      <c r="S107" s="5" t="s">
        <v>41</v>
      </c>
      <c r="T107" s="5"/>
    </row>
    <row r="108" spans="1:20" x14ac:dyDescent="0.25">
      <c r="A108" s="5">
        <f>101</f>
      </c>
      <c r="B108" s="5" t="s">
        <v>127</v>
      </c>
      <c r="C108" s="5" t="s">
        <v>41</v>
      </c>
      <c r="D108" s="5" t="s">
        <v>26</v>
      </c>
      <c r="E108" s="5">
        <v>1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20</v>
      </c>
      <c r="R108" s="5">
        <v>25</v>
      </c>
      <c r="S108" s="5" t="s">
        <v>41</v>
      </c>
      <c r="T108" s="5"/>
    </row>
    <row r="109" spans="1:20" x14ac:dyDescent="0.25">
      <c r="A109" s="5">
        <f>102</f>
      </c>
      <c r="B109" s="5" t="s">
        <v>128</v>
      </c>
      <c r="C109" s="5" t="s">
        <v>41</v>
      </c>
      <c r="D109" s="5" t="s">
        <v>26</v>
      </c>
      <c r="E109" s="5">
        <v>1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20</v>
      </c>
      <c r="R109" s="5">
        <v>25</v>
      </c>
      <c r="S109" s="5" t="s">
        <v>41</v>
      </c>
      <c r="T109" s="5"/>
    </row>
    <row r="110" spans="1:20" x14ac:dyDescent="0.25">
      <c r="A110" s="5">
        <f>103</f>
      </c>
      <c r="B110" s="5" t="s">
        <v>129</v>
      </c>
      <c r="C110" s="5" t="s">
        <v>41</v>
      </c>
      <c r="D110" s="5" t="s">
        <v>26</v>
      </c>
      <c r="E110" s="5">
        <v>1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20</v>
      </c>
      <c r="R110" s="5">
        <v>25</v>
      </c>
      <c r="S110" s="5" t="s">
        <v>41</v>
      </c>
      <c r="T110" s="5"/>
    </row>
    <row r="111" spans="1:20" x14ac:dyDescent="0.25">
      <c r="A111" s="5">
        <f>104</f>
      </c>
      <c r="B111" s="5" t="s">
        <v>130</v>
      </c>
      <c r="C111" s="5" t="s">
        <v>41</v>
      </c>
      <c r="D111" s="5" t="s">
        <v>26</v>
      </c>
      <c r="E111" s="5">
        <v>1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20</v>
      </c>
      <c r="R111" s="5">
        <v>25</v>
      </c>
      <c r="S111" s="5" t="s">
        <v>41</v>
      </c>
      <c r="T111" s="5"/>
    </row>
    <row r="112" spans="1:20" x14ac:dyDescent="0.25">
      <c r="A112" s="5">
        <f>105</f>
      </c>
      <c r="B112" s="5" t="s">
        <v>131</v>
      </c>
      <c r="C112" s="5" t="s">
        <v>41</v>
      </c>
      <c r="D112" s="5" t="s">
        <v>26</v>
      </c>
      <c r="E112" s="5">
        <v>1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20</v>
      </c>
      <c r="R112" s="5">
        <v>25</v>
      </c>
      <c r="S112" s="5" t="s">
        <v>41</v>
      </c>
      <c r="T112" s="5"/>
    </row>
    <row r="113" spans="1:20" x14ac:dyDescent="0.25">
      <c r="A113" s="5">
        <f>106</f>
      </c>
      <c r="B113" s="5" t="s">
        <v>132</v>
      </c>
      <c r="C113" s="5" t="s">
        <v>41</v>
      </c>
      <c r="D113" s="5" t="s">
        <v>26</v>
      </c>
      <c r="E113" s="5">
        <v>1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20</v>
      </c>
      <c r="R113" s="5">
        <v>25</v>
      </c>
      <c r="S113" s="5" t="s">
        <v>41</v>
      </c>
      <c r="T113" s="5"/>
    </row>
    <row r="114" spans="1:20" x14ac:dyDescent="0.25">
      <c r="A114" s="5">
        <f>107</f>
      </c>
      <c r="B114" s="5" t="s">
        <v>133</v>
      </c>
      <c r="C114" s="5" t="s">
        <v>41</v>
      </c>
      <c r="D114" s="5" t="s">
        <v>26</v>
      </c>
      <c r="E114" s="5">
        <v>1</v>
      </c>
      <c r="F114" s="5">
        <v>0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20</v>
      </c>
      <c r="R114" s="5">
        <v>25</v>
      </c>
      <c r="S114" s="5" t="s">
        <v>41</v>
      </c>
      <c r="T114" s="5"/>
    </row>
    <row r="115" spans="1:20" x14ac:dyDescent="0.25">
      <c r="A115" s="5">
        <f>108</f>
      </c>
      <c r="B115" s="5" t="s">
        <v>134</v>
      </c>
      <c r="C115" s="5" t="s">
        <v>41</v>
      </c>
      <c r="D115" s="5" t="s">
        <v>26</v>
      </c>
      <c r="E115" s="5">
        <v>1</v>
      </c>
      <c r="F115" s="5">
        <v>0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20</v>
      </c>
      <c r="R115" s="5">
        <v>25</v>
      </c>
      <c r="S115" s="5" t="s">
        <v>41</v>
      </c>
      <c r="T115" s="5"/>
    </row>
    <row r="116" spans="1:20" x14ac:dyDescent="0.25">
      <c r="A116" s="5">
        <f>109</f>
      </c>
      <c r="B116" s="5" t="s">
        <v>135</v>
      </c>
      <c r="C116" s="5" t="s">
        <v>41</v>
      </c>
      <c r="D116" s="5" t="s">
        <v>26</v>
      </c>
      <c r="E116" s="5">
        <v>1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20</v>
      </c>
      <c r="R116" s="5">
        <v>25</v>
      </c>
      <c r="S116" s="5" t="s">
        <v>41</v>
      </c>
      <c r="T116" s="5"/>
    </row>
    <row r="117" spans="1:20" x14ac:dyDescent="0.25">
      <c r="A117" s="5">
        <f>110</f>
      </c>
      <c r="B117" s="5" t="s">
        <v>136</v>
      </c>
      <c r="C117" s="5" t="s">
        <v>41</v>
      </c>
      <c r="D117" s="5" t="s">
        <v>26</v>
      </c>
      <c r="E117" s="5">
        <v>1</v>
      </c>
      <c r="F117" s="5">
        <v>0</v>
      </c>
      <c r="G117" s="5">
        <v>1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20</v>
      </c>
      <c r="R117" s="5">
        <v>25</v>
      </c>
      <c r="S117" s="5" t="s">
        <v>41</v>
      </c>
      <c r="T117" s="5"/>
    </row>
    <row r="118" spans="1:20" x14ac:dyDescent="0.25">
      <c r="A118" s="5">
        <f>111</f>
      </c>
      <c r="B118" s="5" t="s">
        <v>137</v>
      </c>
      <c r="C118" s="5" t="s">
        <v>41</v>
      </c>
      <c r="D118" s="5" t="s">
        <v>26</v>
      </c>
      <c r="E118" s="5">
        <v>1</v>
      </c>
      <c r="F118" s="5">
        <v>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20</v>
      </c>
      <c r="R118" s="5">
        <v>25</v>
      </c>
      <c r="S118" s="5" t="s">
        <v>41</v>
      </c>
      <c r="T118" s="5"/>
    </row>
    <row r="119" spans="1:20" x14ac:dyDescent="0.25">
      <c r="A119" s="5">
        <f>112</f>
      </c>
      <c r="B119" s="5" t="s">
        <v>138</v>
      </c>
      <c r="C119" s="5" t="s">
        <v>41</v>
      </c>
      <c r="D119" s="5" t="s">
        <v>26</v>
      </c>
      <c r="E119" s="5">
        <v>1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20</v>
      </c>
      <c r="R119" s="5">
        <v>25</v>
      </c>
      <c r="S119" s="5" t="s">
        <v>41</v>
      </c>
      <c r="T119" s="5"/>
    </row>
    <row r="120" spans="1:20" x14ac:dyDescent="0.25">
      <c r="A120" s="5">
        <f>113</f>
      </c>
      <c r="B120" s="5" t="s">
        <v>139</v>
      </c>
      <c r="C120" s="5" t="s">
        <v>41</v>
      </c>
      <c r="D120" s="5" t="s">
        <v>26</v>
      </c>
      <c r="E120" s="5">
        <v>1</v>
      </c>
      <c r="F120" s="5">
        <v>0</v>
      </c>
      <c r="G120" s="5">
        <v>1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20</v>
      </c>
      <c r="R120" s="5">
        <v>25</v>
      </c>
      <c r="S120" s="5" t="s">
        <v>41</v>
      </c>
      <c r="T120" s="5"/>
    </row>
    <row r="121" spans="1:20" x14ac:dyDescent="0.25">
      <c r="A121" s="5">
        <f>114</f>
      </c>
      <c r="B121" s="5" t="s">
        <v>140</v>
      </c>
      <c r="C121" s="5" t="s">
        <v>41</v>
      </c>
      <c r="D121" s="5" t="s">
        <v>26</v>
      </c>
      <c r="E121" s="5">
        <v>1</v>
      </c>
      <c r="F121" s="5">
        <v>0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20</v>
      </c>
      <c r="R121" s="5">
        <v>25</v>
      </c>
      <c r="S121" s="5" t="s">
        <v>41</v>
      </c>
      <c r="T121" s="5"/>
    </row>
    <row r="122" spans="1:20" x14ac:dyDescent="0.25">
      <c r="A122" s="5">
        <f>115</f>
      </c>
      <c r="B122" s="5" t="s">
        <v>141</v>
      </c>
      <c r="C122" s="5" t="s">
        <v>41</v>
      </c>
      <c r="D122" s="5" t="s">
        <v>26</v>
      </c>
      <c r="E122" s="5">
        <v>1</v>
      </c>
      <c r="F122" s="5">
        <v>0</v>
      </c>
      <c r="G122" s="5">
        <v>1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20</v>
      </c>
      <c r="R122" s="5">
        <v>25</v>
      </c>
      <c r="S122" s="5" t="s">
        <v>41</v>
      </c>
      <c r="T122" s="5"/>
    </row>
    <row r="123" spans="1:20" x14ac:dyDescent="0.25">
      <c r="A123" s="5">
        <f>116</f>
      </c>
      <c r="B123" s="5" t="s">
        <v>142</v>
      </c>
      <c r="C123" s="5" t="s">
        <v>41</v>
      </c>
      <c r="D123" s="5" t="s">
        <v>26</v>
      </c>
      <c r="E123" s="5">
        <v>1</v>
      </c>
      <c r="F123" s="5">
        <v>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20</v>
      </c>
      <c r="R123" s="5">
        <v>25</v>
      </c>
      <c r="S123" s="5" t="s">
        <v>41</v>
      </c>
      <c r="T123" s="5"/>
    </row>
    <row r="124" spans="1:20" x14ac:dyDescent="0.25">
      <c r="A124" s="5">
        <f>117</f>
      </c>
      <c r="B124" s="5" t="s">
        <v>143</v>
      </c>
      <c r="C124" s="5" t="s">
        <v>41</v>
      </c>
      <c r="D124" s="5" t="s">
        <v>26</v>
      </c>
      <c r="E124" s="5">
        <v>1</v>
      </c>
      <c r="F124" s="5">
        <v>0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20</v>
      </c>
      <c r="R124" s="5">
        <v>25</v>
      </c>
      <c r="S124" s="5" t="s">
        <v>41</v>
      </c>
      <c r="T124" s="5"/>
    </row>
    <row r="125" spans="1:20" x14ac:dyDescent="0.25">
      <c r="A125" s="5">
        <f>118</f>
      </c>
      <c r="B125" s="5" t="s">
        <v>144</v>
      </c>
      <c r="C125" s="5" t="s">
        <v>41</v>
      </c>
      <c r="D125" s="5" t="s">
        <v>26</v>
      </c>
      <c r="E125" s="5">
        <v>1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20</v>
      </c>
      <c r="R125" s="5">
        <v>25</v>
      </c>
      <c r="S125" s="5" t="s">
        <v>41</v>
      </c>
      <c r="T125" s="5"/>
    </row>
    <row r="126" spans="1:20" x14ac:dyDescent="0.25">
      <c r="A126" s="5">
        <f>119</f>
      </c>
      <c r="B126" s="5" t="s">
        <v>145</v>
      </c>
      <c r="C126" s="5" t="s">
        <v>41</v>
      </c>
      <c r="D126" s="5" t="s">
        <v>26</v>
      </c>
      <c r="E126" s="5">
        <v>1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20</v>
      </c>
      <c r="R126" s="5">
        <v>25</v>
      </c>
      <c r="S126" s="5" t="s">
        <v>41</v>
      </c>
      <c r="T126" s="5"/>
    </row>
    <row r="127" spans="1:20" x14ac:dyDescent="0.25">
      <c r="A127" s="5">
        <f>120</f>
      </c>
      <c r="B127" s="5" t="s">
        <v>146</v>
      </c>
      <c r="C127" s="5" t="s">
        <v>41</v>
      </c>
      <c r="D127" s="5" t="s">
        <v>26</v>
      </c>
      <c r="E127" s="5">
        <v>1</v>
      </c>
      <c r="F127" s="5">
        <v>0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20</v>
      </c>
      <c r="R127" s="5">
        <v>25</v>
      </c>
      <c r="S127" s="5" t="s">
        <v>41</v>
      </c>
      <c r="T127" s="5"/>
    </row>
    <row r="128" spans="1:20" x14ac:dyDescent="0.25">
      <c r="A128" s="5">
        <f>121</f>
      </c>
      <c r="B128" s="5" t="s">
        <v>147</v>
      </c>
      <c r="C128" s="5" t="s">
        <v>41</v>
      </c>
      <c r="D128" s="5" t="s">
        <v>26</v>
      </c>
      <c r="E128" s="5">
        <v>1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20</v>
      </c>
      <c r="R128" s="5">
        <v>25</v>
      </c>
      <c r="S128" s="5" t="s">
        <v>41</v>
      </c>
      <c r="T128" s="5"/>
    </row>
    <row r="129" spans="1:20" x14ac:dyDescent="0.25">
      <c r="A129" s="5">
        <f>122</f>
      </c>
      <c r="B129" s="5" t="s">
        <v>148</v>
      </c>
      <c r="C129" s="5" t="s">
        <v>41</v>
      </c>
      <c r="D129" s="5" t="s">
        <v>26</v>
      </c>
      <c r="E129" s="5">
        <v>1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20</v>
      </c>
      <c r="R129" s="5">
        <v>25</v>
      </c>
      <c r="S129" s="5" t="s">
        <v>41</v>
      </c>
      <c r="T129" s="5"/>
    </row>
    <row r="130" spans="1:20" x14ac:dyDescent="0.25">
      <c r="A130" s="5">
        <f>123</f>
      </c>
      <c r="B130" s="5" t="s">
        <v>149</v>
      </c>
      <c r="C130" s="5" t="s">
        <v>41</v>
      </c>
      <c r="D130" s="5" t="s">
        <v>26</v>
      </c>
      <c r="E130" s="5">
        <v>1</v>
      </c>
      <c r="F130" s="5">
        <v>0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20</v>
      </c>
      <c r="R130" s="5">
        <v>25</v>
      </c>
      <c r="S130" s="5" t="s">
        <v>41</v>
      </c>
      <c r="T130" s="5"/>
    </row>
    <row r="131" spans="1:20" x14ac:dyDescent="0.25">
      <c r="A131" s="5">
        <f>124</f>
      </c>
      <c r="B131" s="5" t="s">
        <v>150</v>
      </c>
      <c r="C131" s="5" t="s">
        <v>41</v>
      </c>
      <c r="D131" s="5" t="s">
        <v>26</v>
      </c>
      <c r="E131" s="5">
        <v>1</v>
      </c>
      <c r="F131" s="5">
        <v>0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20</v>
      </c>
      <c r="R131" s="5">
        <v>25</v>
      </c>
      <c r="S131" s="5" t="s">
        <v>41</v>
      </c>
      <c r="T131" s="5"/>
    </row>
    <row r="132" spans="1:20" x14ac:dyDescent="0.25">
      <c r="A132" s="5">
        <f>125</f>
      </c>
      <c r="B132" s="5" t="s">
        <v>151</v>
      </c>
      <c r="C132" s="5" t="s">
        <v>41</v>
      </c>
      <c r="D132" s="5" t="s">
        <v>26</v>
      </c>
      <c r="E132" s="5">
        <v>1</v>
      </c>
      <c r="F132" s="5">
        <v>0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20</v>
      </c>
      <c r="R132" s="5">
        <v>25</v>
      </c>
      <c r="S132" s="5" t="s">
        <v>41</v>
      </c>
      <c r="T132" s="5"/>
    </row>
    <row r="133" spans="1:20" x14ac:dyDescent="0.25">
      <c r="A133" s="5">
        <f>126</f>
      </c>
      <c r="B133" s="5" t="s">
        <v>152</v>
      </c>
      <c r="C133" s="5" t="s">
        <v>41</v>
      </c>
      <c r="D133" s="5" t="s">
        <v>26</v>
      </c>
      <c r="E133" s="5">
        <v>1</v>
      </c>
      <c r="F133" s="5">
        <v>0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20</v>
      </c>
      <c r="R133" s="5">
        <v>25</v>
      </c>
      <c r="S133" s="5" t="s">
        <v>41</v>
      </c>
      <c r="T133" s="5"/>
    </row>
    <row r="134" spans="1:20" x14ac:dyDescent="0.25">
      <c r="A134" s="5">
        <f>127</f>
      </c>
      <c r="B134" s="5" t="s">
        <v>153</v>
      </c>
      <c r="C134" s="5" t="s">
        <v>41</v>
      </c>
      <c r="D134" s="5" t="s">
        <v>26</v>
      </c>
      <c r="E134" s="5">
        <v>1</v>
      </c>
      <c r="F134" s="5">
        <v>0</v>
      </c>
      <c r="G134" s="5">
        <v>1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20</v>
      </c>
      <c r="R134" s="5">
        <v>25</v>
      </c>
      <c r="S134" s="5" t="s">
        <v>41</v>
      </c>
      <c r="T134" s="5"/>
    </row>
    <row r="135" spans="1:20" x14ac:dyDescent="0.25">
      <c r="A135" s="5">
        <f>128</f>
      </c>
      <c r="B135" s="5" t="s">
        <v>154</v>
      </c>
      <c r="C135" s="5" t="s">
        <v>41</v>
      </c>
      <c r="D135" s="5" t="s">
        <v>26</v>
      </c>
      <c r="E135" s="5">
        <v>1</v>
      </c>
      <c r="F135" s="5">
        <v>0</v>
      </c>
      <c r="G135" s="5">
        <v>1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20</v>
      </c>
      <c r="R135" s="5">
        <v>25</v>
      </c>
      <c r="S135" s="5" t="s">
        <v>41</v>
      </c>
      <c r="T135" s="5"/>
    </row>
    <row r="136" spans="1:20" x14ac:dyDescent="0.25">
      <c r="A136" s="5">
        <f>129</f>
      </c>
      <c r="B136" s="5" t="s">
        <v>155</v>
      </c>
      <c r="C136" s="5" t="s">
        <v>41</v>
      </c>
      <c r="D136" s="5" t="s">
        <v>26</v>
      </c>
      <c r="E136" s="5">
        <v>1</v>
      </c>
      <c r="F136" s="5">
        <v>0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20</v>
      </c>
      <c r="R136" s="5">
        <v>25</v>
      </c>
      <c r="S136" s="5" t="s">
        <v>41</v>
      </c>
      <c r="T136" s="5"/>
    </row>
    <row r="137" spans="1:20" x14ac:dyDescent="0.25">
      <c r="A137" s="5">
        <f>130</f>
      </c>
      <c r="B137" s="5" t="s">
        <v>156</v>
      </c>
      <c r="C137" s="5" t="s">
        <v>41</v>
      </c>
      <c r="D137" s="5" t="s">
        <v>26</v>
      </c>
      <c r="E137" s="5">
        <v>1</v>
      </c>
      <c r="F137" s="5">
        <v>0</v>
      </c>
      <c r="G137" s="5">
        <v>1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20</v>
      </c>
      <c r="R137" s="5">
        <v>25</v>
      </c>
      <c r="S137" s="5" t="s">
        <v>41</v>
      </c>
      <c r="T137" s="5"/>
    </row>
    <row r="138" spans="1:20" x14ac:dyDescent="0.25">
      <c r="A138" s="5">
        <f>131</f>
      </c>
      <c r="B138" s="5" t="s">
        <v>157</v>
      </c>
      <c r="C138" s="5" t="s">
        <v>41</v>
      </c>
      <c r="D138" s="5" t="s">
        <v>26</v>
      </c>
      <c r="E138" s="5">
        <v>1</v>
      </c>
      <c r="F138" s="5">
        <v>0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20</v>
      </c>
      <c r="R138" s="5">
        <v>25</v>
      </c>
      <c r="S138" s="5" t="s">
        <v>41</v>
      </c>
      <c r="T138" s="5"/>
    </row>
    <row r="139" spans="1:20" x14ac:dyDescent="0.25">
      <c r="A139" s="5">
        <f>132</f>
      </c>
      <c r="B139" s="5" t="s">
        <v>158</v>
      </c>
      <c r="C139" s="5" t="s">
        <v>41</v>
      </c>
      <c r="D139" s="5" t="s">
        <v>26</v>
      </c>
      <c r="E139" s="5">
        <v>1</v>
      </c>
      <c r="F139" s="5">
        <v>0</v>
      </c>
      <c r="G139" s="5">
        <v>1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20</v>
      </c>
      <c r="R139" s="5">
        <v>25</v>
      </c>
      <c r="S139" s="5" t="s">
        <v>41</v>
      </c>
      <c r="T139" s="5"/>
    </row>
    <row r="140" spans="1:20" x14ac:dyDescent="0.25">
      <c r="A140" s="5">
        <f>133</f>
      </c>
      <c r="B140" s="5" t="s">
        <v>159</v>
      </c>
      <c r="C140" s="5" t="s">
        <v>41</v>
      </c>
      <c r="D140" s="5" t="s">
        <v>26</v>
      </c>
      <c r="E140" s="5">
        <v>1</v>
      </c>
      <c r="F140" s="5">
        <v>0</v>
      </c>
      <c r="G140" s="5">
        <v>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20</v>
      </c>
      <c r="R140" s="5">
        <v>25</v>
      </c>
      <c r="S140" s="5" t="s">
        <v>41</v>
      </c>
      <c r="T140" s="5"/>
    </row>
    <row r="141" spans="1:20" x14ac:dyDescent="0.25">
      <c r="A141" s="5">
        <f>134</f>
      </c>
      <c r="B141" s="5" t="s">
        <v>160</v>
      </c>
      <c r="C141" s="5" t="s">
        <v>41</v>
      </c>
      <c r="D141" s="5" t="s">
        <v>26</v>
      </c>
      <c r="E141" s="5">
        <v>1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20</v>
      </c>
      <c r="R141" s="5">
        <v>25</v>
      </c>
      <c r="S141" s="5" t="s">
        <v>41</v>
      </c>
      <c r="T141" s="5"/>
    </row>
    <row r="142" spans="1:20" x14ac:dyDescent="0.25">
      <c r="A142" s="5">
        <f>135</f>
      </c>
      <c r="B142" s="5" t="s">
        <v>161</v>
      </c>
      <c r="C142" s="5" t="s">
        <v>41</v>
      </c>
      <c r="D142" s="5" t="s">
        <v>26</v>
      </c>
      <c r="E142" s="5">
        <v>1</v>
      </c>
      <c r="F142" s="5">
        <v>0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20</v>
      </c>
      <c r="R142" s="5">
        <v>25</v>
      </c>
      <c r="S142" s="5" t="s">
        <v>41</v>
      </c>
      <c r="T142" s="5"/>
    </row>
    <row r="143" spans="1:20" x14ac:dyDescent="0.25">
      <c r="A143" s="5">
        <f>136</f>
      </c>
      <c r="B143" s="5" t="s">
        <v>162</v>
      </c>
      <c r="C143" s="5" t="s">
        <v>41</v>
      </c>
      <c r="D143" s="5" t="s">
        <v>26</v>
      </c>
      <c r="E143" s="5">
        <v>1</v>
      </c>
      <c r="F143" s="5">
        <v>0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20</v>
      </c>
      <c r="R143" s="5">
        <v>25</v>
      </c>
      <c r="S143" s="5" t="s">
        <v>41</v>
      </c>
      <c r="T143" s="5"/>
    </row>
    <row r="144" spans="1:20" x14ac:dyDescent="0.25">
      <c r="A144" s="5">
        <f>137</f>
      </c>
      <c r="B144" s="5" t="s">
        <v>163</v>
      </c>
      <c r="C144" s="5" t="s">
        <v>41</v>
      </c>
      <c r="D144" s="5" t="s">
        <v>26</v>
      </c>
      <c r="E144" s="5">
        <v>1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20</v>
      </c>
      <c r="R144" s="5">
        <v>25</v>
      </c>
      <c r="S144" s="5" t="s">
        <v>41</v>
      </c>
      <c r="T144" s="5"/>
    </row>
    <row r="145" spans="1:20" x14ac:dyDescent="0.25">
      <c r="A145" s="5">
        <f>138</f>
      </c>
      <c r="B145" s="5" t="s">
        <v>164</v>
      </c>
      <c r="C145" s="5" t="s">
        <v>41</v>
      </c>
      <c r="D145" s="5" t="s">
        <v>26</v>
      </c>
      <c r="E145" s="5">
        <v>1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20</v>
      </c>
      <c r="R145" s="5">
        <v>25</v>
      </c>
      <c r="S145" s="5" t="s">
        <v>41</v>
      </c>
      <c r="T145" s="5"/>
    </row>
    <row r="146" spans="1:20" x14ac:dyDescent="0.25">
      <c r="A146" s="5">
        <f>139</f>
      </c>
      <c r="B146" s="5" t="s">
        <v>165</v>
      </c>
      <c r="C146" s="5" t="s">
        <v>41</v>
      </c>
      <c r="D146" s="5" t="s">
        <v>26</v>
      </c>
      <c r="E146" s="5">
        <v>1</v>
      </c>
      <c r="F146" s="5">
        <v>0</v>
      </c>
      <c r="G146" s="5">
        <v>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20</v>
      </c>
      <c r="R146" s="5">
        <v>25</v>
      </c>
      <c r="S146" s="5" t="s">
        <v>41</v>
      </c>
      <c r="T146" s="5"/>
    </row>
    <row r="147" spans="1:20" x14ac:dyDescent="0.25">
      <c r="A147" s="5">
        <f>140</f>
      </c>
      <c r="B147" s="5" t="s">
        <v>166</v>
      </c>
      <c r="C147" s="5" t="s">
        <v>41</v>
      </c>
      <c r="D147" s="5" t="s">
        <v>26</v>
      </c>
      <c r="E147" s="5">
        <v>1</v>
      </c>
      <c r="F147" s="5">
        <v>0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20</v>
      </c>
      <c r="R147" s="5">
        <v>25</v>
      </c>
      <c r="S147" s="5" t="s">
        <v>41</v>
      </c>
      <c r="T147" s="5"/>
    </row>
    <row r="148" spans="1:20" x14ac:dyDescent="0.25">
      <c r="A148" s="5">
        <f>141</f>
      </c>
      <c r="B148" s="5" t="s">
        <v>167</v>
      </c>
      <c r="C148" s="5" t="s">
        <v>41</v>
      </c>
      <c r="D148" s="5" t="s">
        <v>26</v>
      </c>
      <c r="E148" s="5">
        <v>1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20</v>
      </c>
      <c r="R148" s="5">
        <v>25</v>
      </c>
      <c r="S148" s="5" t="s">
        <v>41</v>
      </c>
      <c r="T148" s="5"/>
    </row>
    <row r="149" spans="1:20" x14ac:dyDescent="0.25">
      <c r="A149" s="5">
        <f>142</f>
      </c>
      <c r="B149" s="5" t="s">
        <v>168</v>
      </c>
      <c r="C149" s="5" t="s">
        <v>41</v>
      </c>
      <c r="D149" s="5" t="s">
        <v>26</v>
      </c>
      <c r="E149" s="5">
        <v>1</v>
      </c>
      <c r="F149" s="5">
        <v>0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20</v>
      </c>
      <c r="R149" s="5">
        <v>25</v>
      </c>
      <c r="S149" s="5" t="s">
        <v>41</v>
      </c>
      <c r="T149" s="5"/>
    </row>
    <row r="150" spans="1:20" x14ac:dyDescent="0.25">
      <c r="A150" s="5">
        <f>143</f>
      </c>
      <c r="B150" s="5" t="s">
        <v>169</v>
      </c>
      <c r="C150" s="5" t="s">
        <v>41</v>
      </c>
      <c r="D150" s="5" t="s">
        <v>26</v>
      </c>
      <c r="E150" s="5">
        <v>1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20</v>
      </c>
      <c r="R150" s="5">
        <v>25</v>
      </c>
      <c r="S150" s="5" t="s">
        <v>41</v>
      </c>
      <c r="T150" s="5"/>
    </row>
    <row r="151" spans="1:20" x14ac:dyDescent="0.25">
      <c r="A151" s="5">
        <f>144</f>
      </c>
      <c r="B151" s="5" t="s">
        <v>170</v>
      </c>
      <c r="C151" s="5" t="s">
        <v>41</v>
      </c>
      <c r="D151" s="5" t="s">
        <v>26</v>
      </c>
      <c r="E151" s="5">
        <v>1</v>
      </c>
      <c r="F151" s="5">
        <v>0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20</v>
      </c>
      <c r="R151" s="5">
        <v>25</v>
      </c>
      <c r="S151" s="5" t="s">
        <v>41</v>
      </c>
      <c r="T151" s="5"/>
    </row>
    <row r="152" spans="1:20" x14ac:dyDescent="0.25">
      <c r="A152" s="5">
        <f>145</f>
      </c>
      <c r="B152" s="5" t="s">
        <v>171</v>
      </c>
      <c r="C152" s="5" t="s">
        <v>41</v>
      </c>
      <c r="D152" s="5" t="s">
        <v>26</v>
      </c>
      <c r="E152" s="5">
        <v>1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20</v>
      </c>
      <c r="R152" s="5">
        <v>25</v>
      </c>
      <c r="S152" s="5" t="s">
        <v>41</v>
      </c>
      <c r="T152" s="5"/>
    </row>
    <row r="153" spans="1:20" x14ac:dyDescent="0.25">
      <c r="A153" s="5">
        <f>146</f>
      </c>
      <c r="B153" s="5" t="s">
        <v>172</v>
      </c>
      <c r="C153" s="5" t="s">
        <v>41</v>
      </c>
      <c r="D153" s="5" t="s">
        <v>26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20</v>
      </c>
      <c r="R153" s="5">
        <v>25</v>
      </c>
      <c r="S153" s="5" t="s">
        <v>41</v>
      </c>
      <c r="T153" s="5"/>
    </row>
    <row r="154" spans="1:20" x14ac:dyDescent="0.25">
      <c r="A154" s="5">
        <f>147</f>
      </c>
      <c r="B154" s="5" t="s">
        <v>173</v>
      </c>
      <c r="C154" s="5" t="s">
        <v>41</v>
      </c>
      <c r="D154" s="5" t="s">
        <v>26</v>
      </c>
      <c r="E154" s="5">
        <v>1</v>
      </c>
      <c r="F154" s="5">
        <v>0</v>
      </c>
      <c r="G154" s="5">
        <v>1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20</v>
      </c>
      <c r="R154" s="5">
        <v>25</v>
      </c>
      <c r="S154" s="5" t="s">
        <v>41</v>
      </c>
      <c r="T154" s="5"/>
    </row>
    <row r="155" spans="1:20" x14ac:dyDescent="0.25">
      <c r="A155" s="5">
        <f>148</f>
      </c>
      <c r="B155" s="5" t="s">
        <v>174</v>
      </c>
      <c r="C155" s="5" t="s">
        <v>41</v>
      </c>
      <c r="D155" s="5" t="s">
        <v>26</v>
      </c>
      <c r="E155" s="5">
        <v>1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20</v>
      </c>
      <c r="R155" s="5">
        <v>25</v>
      </c>
      <c r="S155" s="5" t="s">
        <v>41</v>
      </c>
      <c r="T155" s="5"/>
    </row>
    <row r="156" spans="1:20" x14ac:dyDescent="0.25">
      <c r="A156" s="5">
        <f>149</f>
      </c>
      <c r="B156" s="5" t="s">
        <v>175</v>
      </c>
      <c r="C156" s="5" t="s">
        <v>41</v>
      </c>
      <c r="D156" s="5" t="s">
        <v>26</v>
      </c>
      <c r="E156" s="5">
        <v>1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20</v>
      </c>
      <c r="R156" s="5">
        <v>25</v>
      </c>
      <c r="S156" s="5" t="s">
        <v>41</v>
      </c>
      <c r="T156" s="5"/>
    </row>
    <row r="157" spans="1:20" x14ac:dyDescent="0.25">
      <c r="A157" s="5">
        <f>150</f>
      </c>
      <c r="B157" s="5" t="s">
        <v>176</v>
      </c>
      <c r="C157" s="5" t="s">
        <v>41</v>
      </c>
      <c r="D157" s="5" t="s">
        <v>26</v>
      </c>
      <c r="E157" s="5">
        <v>1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20</v>
      </c>
      <c r="R157" s="5">
        <v>25</v>
      </c>
      <c r="S157" s="5" t="s">
        <v>41</v>
      </c>
      <c r="T157" s="5"/>
    </row>
    <row r="158" spans="1:20" x14ac:dyDescent="0.25">
      <c r="A158" s="5">
        <f>151</f>
      </c>
      <c r="B158" s="5" t="s">
        <v>177</v>
      </c>
      <c r="C158" s="5" t="s">
        <v>41</v>
      </c>
      <c r="D158" s="5" t="s">
        <v>26</v>
      </c>
      <c r="E158" s="5">
        <v>1</v>
      </c>
      <c r="F158" s="5">
        <v>0</v>
      </c>
      <c r="G158" s="5">
        <v>1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20</v>
      </c>
      <c r="R158" s="5">
        <v>25</v>
      </c>
      <c r="S158" s="5" t="s">
        <v>41</v>
      </c>
      <c r="T158" s="5"/>
    </row>
    <row r="159" spans="1:20" x14ac:dyDescent="0.25">
      <c r="A159" s="5">
        <f>152</f>
      </c>
      <c r="B159" s="5" t="s">
        <v>178</v>
      </c>
      <c r="C159" s="5" t="s">
        <v>41</v>
      </c>
      <c r="D159" s="5" t="s">
        <v>26</v>
      </c>
      <c r="E159" s="5">
        <v>1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20</v>
      </c>
      <c r="R159" s="5">
        <v>25</v>
      </c>
      <c r="S159" s="5" t="s">
        <v>41</v>
      </c>
      <c r="T159" s="5"/>
    </row>
    <row r="160" spans="1:20" x14ac:dyDescent="0.25">
      <c r="A160" s="5">
        <f>153</f>
      </c>
      <c r="B160" s="5" t="s">
        <v>179</v>
      </c>
      <c r="C160" s="5" t="s">
        <v>41</v>
      </c>
      <c r="D160" s="5" t="s">
        <v>26</v>
      </c>
      <c r="E160" s="5">
        <v>1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20</v>
      </c>
      <c r="R160" s="5">
        <v>25</v>
      </c>
      <c r="S160" s="5" t="s">
        <v>41</v>
      </c>
      <c r="T160" s="5"/>
    </row>
    <row r="161" spans="1:20" x14ac:dyDescent="0.25">
      <c r="A161" s="5">
        <f>154</f>
      </c>
      <c r="B161" s="5" t="s">
        <v>180</v>
      </c>
      <c r="C161" s="5" t="s">
        <v>41</v>
      </c>
      <c r="D161" s="5" t="s">
        <v>26</v>
      </c>
      <c r="E161" s="5">
        <v>1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20</v>
      </c>
      <c r="R161" s="5">
        <v>25</v>
      </c>
      <c r="S161" s="5" t="s">
        <v>41</v>
      </c>
      <c r="T161" s="5"/>
    </row>
    <row r="162" spans="1:20" x14ac:dyDescent="0.25">
      <c r="A162" s="5">
        <f>155</f>
      </c>
      <c r="B162" s="5" t="s">
        <v>181</v>
      </c>
      <c r="C162" s="5" t="s">
        <v>41</v>
      </c>
      <c r="D162" s="5" t="s">
        <v>26</v>
      </c>
      <c r="E162" s="5">
        <v>1</v>
      </c>
      <c r="F162" s="5">
        <v>0</v>
      </c>
      <c r="G162" s="5">
        <v>1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20</v>
      </c>
      <c r="R162" s="5">
        <v>25</v>
      </c>
      <c r="S162" s="5" t="s">
        <v>41</v>
      </c>
      <c r="T162" s="5"/>
    </row>
    <row r="163" spans="1:20" x14ac:dyDescent="0.25">
      <c r="A163" s="5">
        <f>156</f>
      </c>
      <c r="B163" s="5" t="s">
        <v>182</v>
      </c>
      <c r="C163" s="5" t="s">
        <v>41</v>
      </c>
      <c r="D163" s="5" t="s">
        <v>26</v>
      </c>
      <c r="E163" s="5">
        <v>1</v>
      </c>
      <c r="F163" s="5">
        <v>0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20</v>
      </c>
      <c r="R163" s="5">
        <v>25</v>
      </c>
      <c r="S163" s="5" t="s">
        <v>41</v>
      </c>
      <c r="T163" s="5"/>
    </row>
    <row r="164" spans="1:20" x14ac:dyDescent="0.25">
      <c r="A164" s="5">
        <f>157</f>
      </c>
      <c r="B164" s="5" t="s">
        <v>183</v>
      </c>
      <c r="C164" s="5" t="s">
        <v>41</v>
      </c>
      <c r="D164" s="5" t="s">
        <v>26</v>
      </c>
      <c r="E164" s="5">
        <v>1</v>
      </c>
      <c r="F164" s="5">
        <v>0</v>
      </c>
      <c r="G164" s="5">
        <v>1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20</v>
      </c>
      <c r="R164" s="5">
        <v>25</v>
      </c>
      <c r="S164" s="5" t="s">
        <v>41</v>
      </c>
      <c r="T164" s="5"/>
    </row>
    <row r="165" spans="1:20" x14ac:dyDescent="0.25">
      <c r="A165" s="5">
        <f>158</f>
      </c>
      <c r="B165" s="5" t="s">
        <v>184</v>
      </c>
      <c r="C165" s="5" t="s">
        <v>41</v>
      </c>
      <c r="D165" s="5" t="s">
        <v>26</v>
      </c>
      <c r="E165" s="5">
        <v>1</v>
      </c>
      <c r="F165" s="5">
        <v>0</v>
      </c>
      <c r="G165" s="5">
        <v>1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20</v>
      </c>
      <c r="R165" s="5">
        <v>25</v>
      </c>
      <c r="S165" s="5" t="s">
        <v>41</v>
      </c>
      <c r="T165" s="5"/>
    </row>
    <row r="166" spans="1:20" x14ac:dyDescent="0.25">
      <c r="A166" s="5">
        <f>159</f>
      </c>
      <c r="B166" s="5" t="s">
        <v>185</v>
      </c>
      <c r="C166" s="5" t="s">
        <v>41</v>
      </c>
      <c r="D166" s="5" t="s">
        <v>26</v>
      </c>
      <c r="E166" s="5">
        <v>1</v>
      </c>
      <c r="F166" s="5">
        <v>0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20</v>
      </c>
      <c r="R166" s="5">
        <v>25</v>
      </c>
      <c r="S166" s="5" t="s">
        <v>41</v>
      </c>
      <c r="T166" s="5"/>
    </row>
    <row r="167" spans="1:20" x14ac:dyDescent="0.25">
      <c r="A167" s="5">
        <f>160</f>
      </c>
      <c r="B167" s="5" t="s">
        <v>186</v>
      </c>
      <c r="C167" s="5" t="s">
        <v>41</v>
      </c>
      <c r="D167" s="5" t="s">
        <v>26</v>
      </c>
      <c r="E167" s="5">
        <v>1</v>
      </c>
      <c r="F167" s="5">
        <v>0</v>
      </c>
      <c r="G167" s="5">
        <v>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20</v>
      </c>
      <c r="R167" s="5">
        <v>25</v>
      </c>
      <c r="S167" s="5" t="s">
        <v>41</v>
      </c>
      <c r="T167" s="5"/>
    </row>
    <row r="168" spans="1:20" x14ac:dyDescent="0.25">
      <c r="A168" s="5">
        <f>161</f>
      </c>
      <c r="B168" s="5" t="s">
        <v>187</v>
      </c>
      <c r="C168" s="5" t="s">
        <v>41</v>
      </c>
      <c r="D168" s="5" t="s">
        <v>26</v>
      </c>
      <c r="E168" s="5">
        <v>1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20</v>
      </c>
      <c r="R168" s="5">
        <v>25</v>
      </c>
      <c r="S168" s="5" t="s">
        <v>41</v>
      </c>
      <c r="T168" s="5"/>
    </row>
    <row r="169" spans="1:20" x14ac:dyDescent="0.25">
      <c r="A169" s="5">
        <f>162</f>
      </c>
      <c r="B169" s="5" t="s">
        <v>188</v>
      </c>
      <c r="C169" s="5" t="s">
        <v>41</v>
      </c>
      <c r="D169" s="5" t="s">
        <v>26</v>
      </c>
      <c r="E169" s="5">
        <v>1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20</v>
      </c>
      <c r="R169" s="5">
        <v>25</v>
      </c>
      <c r="S169" s="5" t="s">
        <v>41</v>
      </c>
      <c r="T169" s="5"/>
    </row>
    <row r="170" spans="1:20" x14ac:dyDescent="0.25">
      <c r="A170" s="5">
        <f>163</f>
      </c>
      <c r="B170" s="5" t="s">
        <v>189</v>
      </c>
      <c r="C170" s="5" t="s">
        <v>41</v>
      </c>
      <c r="D170" s="5" t="s">
        <v>26</v>
      </c>
      <c r="E170" s="5">
        <v>1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20</v>
      </c>
      <c r="R170" s="5">
        <v>25</v>
      </c>
      <c r="S170" s="5" t="s">
        <v>41</v>
      </c>
      <c r="T170" s="5"/>
    </row>
    <row r="171" spans="1:20" x14ac:dyDescent="0.25">
      <c r="A171" s="5">
        <f>164</f>
      </c>
      <c r="B171" s="5" t="s">
        <v>190</v>
      </c>
      <c r="C171" s="5" t="s">
        <v>41</v>
      </c>
      <c r="D171" s="5" t="s">
        <v>26</v>
      </c>
      <c r="E171" s="5">
        <v>1</v>
      </c>
      <c r="F171" s="5">
        <v>0</v>
      </c>
      <c r="G171" s="5">
        <v>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20</v>
      </c>
      <c r="R171" s="5">
        <v>25</v>
      </c>
      <c r="S171" s="5" t="s">
        <v>41</v>
      </c>
      <c r="T171" s="5"/>
    </row>
    <row r="172" spans="1:20" x14ac:dyDescent="0.25">
      <c r="A172" s="5">
        <f>165</f>
      </c>
      <c r="B172" s="5" t="s">
        <v>191</v>
      </c>
      <c r="C172" s="5" t="s">
        <v>41</v>
      </c>
      <c r="D172" s="5" t="s">
        <v>26</v>
      </c>
      <c r="E172" s="5">
        <v>1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20</v>
      </c>
      <c r="R172" s="5">
        <v>25</v>
      </c>
      <c r="S172" s="5" t="s">
        <v>41</v>
      </c>
      <c r="T172" s="5"/>
    </row>
    <row r="173" spans="1:20" x14ac:dyDescent="0.25">
      <c r="A173" s="5">
        <f>166</f>
      </c>
      <c r="B173" s="5" t="s">
        <v>192</v>
      </c>
      <c r="C173" s="5" t="s">
        <v>41</v>
      </c>
      <c r="D173" s="5" t="s">
        <v>26</v>
      </c>
      <c r="E173" s="5">
        <v>1</v>
      </c>
      <c r="F173" s="5">
        <v>0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20</v>
      </c>
      <c r="R173" s="5">
        <v>25</v>
      </c>
      <c r="S173" s="5" t="s">
        <v>41</v>
      </c>
      <c r="T173" s="5"/>
    </row>
    <row r="174" spans="1:20" x14ac:dyDescent="0.25">
      <c r="A174" s="5">
        <f>167</f>
      </c>
      <c r="B174" s="5" t="s">
        <v>193</v>
      </c>
      <c r="C174" s="5" t="s">
        <v>41</v>
      </c>
      <c r="D174" s="5" t="s">
        <v>26</v>
      </c>
      <c r="E174" s="5">
        <v>1</v>
      </c>
      <c r="F174" s="5">
        <v>0</v>
      </c>
      <c r="G174" s="5">
        <v>1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20</v>
      </c>
      <c r="R174" s="5">
        <v>25</v>
      </c>
      <c r="S174" s="5" t="s">
        <v>41</v>
      </c>
      <c r="T174" s="5"/>
    </row>
    <row r="175" spans="1:20" x14ac:dyDescent="0.25">
      <c r="A175" s="5">
        <f>168</f>
      </c>
      <c r="B175" s="5" t="s">
        <v>194</v>
      </c>
      <c r="C175" s="5" t="s">
        <v>41</v>
      </c>
      <c r="D175" s="5" t="s">
        <v>26</v>
      </c>
      <c r="E175" s="5">
        <v>1</v>
      </c>
      <c r="F175" s="5">
        <v>0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20</v>
      </c>
      <c r="R175" s="5">
        <v>25</v>
      </c>
      <c r="S175" s="5" t="s">
        <v>41</v>
      </c>
      <c r="T175" s="5"/>
    </row>
    <row r="176" spans="1:20" x14ac:dyDescent="0.25">
      <c r="A176" s="5">
        <f>169</f>
      </c>
      <c r="B176" s="5" t="s">
        <v>195</v>
      </c>
      <c r="C176" s="5" t="s">
        <v>41</v>
      </c>
      <c r="D176" s="5" t="s">
        <v>26</v>
      </c>
      <c r="E176" s="5">
        <v>1</v>
      </c>
      <c r="F176" s="5">
        <v>0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20</v>
      </c>
      <c r="R176" s="5">
        <v>25</v>
      </c>
      <c r="S176" s="5" t="s">
        <v>41</v>
      </c>
      <c r="T176" s="5"/>
    </row>
    <row r="177" spans="1:20" x14ac:dyDescent="0.25">
      <c r="A177" s="5">
        <f>170</f>
      </c>
      <c r="B177" s="5" t="s">
        <v>196</v>
      </c>
      <c r="C177" s="5" t="s">
        <v>41</v>
      </c>
      <c r="D177" s="5" t="s">
        <v>26</v>
      </c>
      <c r="E177" s="5">
        <v>1</v>
      </c>
      <c r="F177" s="5">
        <v>0</v>
      </c>
      <c r="G177" s="5">
        <v>1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20</v>
      </c>
      <c r="R177" s="5">
        <v>25</v>
      </c>
      <c r="S177" s="5" t="s">
        <v>41</v>
      </c>
      <c r="T177" s="5"/>
    </row>
    <row r="178" spans="1:20" x14ac:dyDescent="0.25">
      <c r="A178" s="5">
        <f>171</f>
      </c>
      <c r="B178" s="5" t="s">
        <v>197</v>
      </c>
      <c r="C178" s="5" t="s">
        <v>41</v>
      </c>
      <c r="D178" s="5" t="s">
        <v>26</v>
      </c>
      <c r="E178" s="5">
        <v>1</v>
      </c>
      <c r="F178" s="5">
        <v>0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20</v>
      </c>
      <c r="R178" s="5">
        <v>25</v>
      </c>
      <c r="S178" s="5" t="s">
        <v>41</v>
      </c>
      <c r="T178" s="5"/>
    </row>
    <row r="179" spans="1:20" x14ac:dyDescent="0.25">
      <c r="A179" s="5">
        <f>172</f>
      </c>
      <c r="B179" s="5" t="s">
        <v>198</v>
      </c>
      <c r="C179" s="5" t="s">
        <v>41</v>
      </c>
      <c r="D179" s="5" t="s">
        <v>26</v>
      </c>
      <c r="E179" s="5">
        <v>1</v>
      </c>
      <c r="F179" s="5">
        <v>0</v>
      </c>
      <c r="G179" s="5">
        <v>1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20</v>
      </c>
      <c r="R179" s="5">
        <v>25</v>
      </c>
      <c r="S179" s="5" t="s">
        <v>41</v>
      </c>
      <c r="T179" s="5"/>
    </row>
    <row r="180" spans="1:20" x14ac:dyDescent="0.25">
      <c r="A180" s="5">
        <f>173</f>
      </c>
      <c r="B180" s="5" t="s">
        <v>199</v>
      </c>
      <c r="C180" s="5" t="s">
        <v>41</v>
      </c>
      <c r="D180" s="5" t="s">
        <v>26</v>
      </c>
      <c r="E180" s="5">
        <v>1</v>
      </c>
      <c r="F180" s="5">
        <v>0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20</v>
      </c>
      <c r="R180" s="5">
        <v>25</v>
      </c>
      <c r="S180" s="5" t="s">
        <v>41</v>
      </c>
      <c r="T180" s="5"/>
    </row>
    <row r="181" spans="1:20" x14ac:dyDescent="0.25">
      <c r="A181" s="5">
        <f>174</f>
      </c>
      <c r="B181" s="5" t="s">
        <v>200</v>
      </c>
      <c r="C181" s="5" t="s">
        <v>41</v>
      </c>
      <c r="D181" s="5" t="s">
        <v>26</v>
      </c>
      <c r="E181" s="5">
        <v>1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20</v>
      </c>
      <c r="R181" s="5">
        <v>25</v>
      </c>
      <c r="S181" s="5" t="s">
        <v>41</v>
      </c>
      <c r="T181" s="5"/>
    </row>
    <row r="182" spans="1:20" x14ac:dyDescent="0.25">
      <c r="A182" s="5">
        <f>175</f>
      </c>
      <c r="B182" s="5" t="s">
        <v>201</v>
      </c>
      <c r="C182" s="5" t="s">
        <v>41</v>
      </c>
      <c r="D182" s="5" t="s">
        <v>26</v>
      </c>
      <c r="E182" s="5">
        <v>1</v>
      </c>
      <c r="F182" s="5">
        <v>0</v>
      </c>
      <c r="G182" s="5">
        <v>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20</v>
      </c>
      <c r="R182" s="5">
        <v>25</v>
      </c>
      <c r="S182" s="5" t="s">
        <v>41</v>
      </c>
      <c r="T182" s="5"/>
    </row>
    <row r="183" spans="1:20" x14ac:dyDescent="0.25">
      <c r="A183" s="5">
        <f>176</f>
      </c>
      <c r="B183" s="5" t="s">
        <v>202</v>
      </c>
      <c r="C183" s="5" t="s">
        <v>41</v>
      </c>
      <c r="D183" s="5" t="s">
        <v>26</v>
      </c>
      <c r="E183" s="5">
        <v>1</v>
      </c>
      <c r="F183" s="5">
        <v>0</v>
      </c>
      <c r="G183" s="5">
        <v>1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20</v>
      </c>
      <c r="R183" s="5">
        <v>25</v>
      </c>
      <c r="S183" s="5" t="s">
        <v>41</v>
      </c>
      <c r="T183" s="5"/>
    </row>
    <row r="184" spans="1:20" x14ac:dyDescent="0.25">
      <c r="A184" s="5">
        <f>177</f>
      </c>
      <c r="B184" s="5" t="s">
        <v>203</v>
      </c>
      <c r="C184" s="5" t="s">
        <v>41</v>
      </c>
      <c r="D184" s="5" t="s">
        <v>26</v>
      </c>
      <c r="E184" s="5">
        <v>1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20</v>
      </c>
      <c r="R184" s="5">
        <v>25</v>
      </c>
      <c r="S184" s="5" t="s">
        <v>41</v>
      </c>
      <c r="T184" s="5"/>
    </row>
    <row r="185" spans="1:20" x14ac:dyDescent="0.25">
      <c r="A185" s="5">
        <f>178</f>
      </c>
      <c r="B185" s="5" t="s">
        <v>204</v>
      </c>
      <c r="C185" s="5" t="s">
        <v>41</v>
      </c>
      <c r="D185" s="5" t="s">
        <v>26</v>
      </c>
      <c r="E185" s="5">
        <v>1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20</v>
      </c>
      <c r="R185" s="5">
        <v>25</v>
      </c>
      <c r="S185" s="5" t="s">
        <v>41</v>
      </c>
      <c r="T185" s="5"/>
    </row>
    <row r="186" spans="1:20" x14ac:dyDescent="0.25">
      <c r="A186" s="5">
        <f>179</f>
      </c>
      <c r="B186" s="5" t="s">
        <v>205</v>
      </c>
      <c r="C186" s="5" t="s">
        <v>41</v>
      </c>
      <c r="D186" s="5" t="s">
        <v>26</v>
      </c>
      <c r="E186" s="5">
        <v>1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20</v>
      </c>
      <c r="R186" s="5">
        <v>25</v>
      </c>
      <c r="S186" s="5" t="s">
        <v>41</v>
      </c>
      <c r="T186" s="5"/>
    </row>
    <row r="187" spans="1:20" x14ac:dyDescent="0.25">
      <c r="A187" s="5">
        <f>180</f>
      </c>
      <c r="B187" s="5" t="s">
        <v>206</v>
      </c>
      <c r="C187" s="5" t="s">
        <v>41</v>
      </c>
      <c r="D187" s="5" t="s">
        <v>26</v>
      </c>
      <c r="E187" s="5">
        <v>1</v>
      </c>
      <c r="F187" s="5">
        <v>0</v>
      </c>
      <c r="G187" s="5">
        <v>1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20</v>
      </c>
      <c r="R187" s="5">
        <v>25</v>
      </c>
      <c r="S187" s="5" t="s">
        <v>41</v>
      </c>
      <c r="T187" s="5"/>
    </row>
    <row r="188" spans="1:20" x14ac:dyDescent="0.25">
      <c r="A188" s="5">
        <f>181</f>
      </c>
      <c r="B188" s="5" t="s">
        <v>207</v>
      </c>
      <c r="C188" s="5" t="s">
        <v>41</v>
      </c>
      <c r="D188" s="5" t="s">
        <v>26</v>
      </c>
      <c r="E188" s="5">
        <v>1</v>
      </c>
      <c r="F188" s="5">
        <v>0</v>
      </c>
      <c r="G188" s="5">
        <v>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20</v>
      </c>
      <c r="R188" s="5">
        <v>25</v>
      </c>
      <c r="S188" s="5" t="s">
        <v>41</v>
      </c>
      <c r="T188" s="5"/>
    </row>
    <row r="189" spans="1:20" x14ac:dyDescent="0.25">
      <c r="A189" s="5">
        <f>182</f>
      </c>
      <c r="B189" s="5" t="s">
        <v>208</v>
      </c>
      <c r="C189" s="5" t="s">
        <v>41</v>
      </c>
      <c r="D189" s="5" t="s">
        <v>26</v>
      </c>
      <c r="E189" s="5">
        <v>1</v>
      </c>
      <c r="F189" s="5">
        <v>0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20</v>
      </c>
      <c r="R189" s="5">
        <v>25</v>
      </c>
      <c r="S189" s="5" t="s">
        <v>41</v>
      </c>
      <c r="T189" s="5"/>
    </row>
    <row r="190" spans="1:20" x14ac:dyDescent="0.25">
      <c r="A190" s="5">
        <f>183</f>
      </c>
      <c r="B190" s="5" t="s">
        <v>209</v>
      </c>
      <c r="C190" s="5" t="s">
        <v>41</v>
      </c>
      <c r="D190" s="5" t="s">
        <v>26</v>
      </c>
      <c r="E190" s="5">
        <v>1</v>
      </c>
      <c r="F190" s="5">
        <v>0</v>
      </c>
      <c r="G190" s="5">
        <v>1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20</v>
      </c>
      <c r="R190" s="5">
        <v>25</v>
      </c>
      <c r="S190" s="5" t="s">
        <v>41</v>
      </c>
      <c r="T190" s="5"/>
    </row>
    <row r="191" spans="1:20" x14ac:dyDescent="0.25">
      <c r="A191" s="5">
        <f>184</f>
      </c>
      <c r="B191" s="5" t="s">
        <v>210</v>
      </c>
      <c r="C191" s="5" t="s">
        <v>41</v>
      </c>
      <c r="D191" s="5" t="s">
        <v>26</v>
      </c>
      <c r="E191" s="5">
        <v>1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20</v>
      </c>
      <c r="R191" s="5">
        <v>25</v>
      </c>
      <c r="S191" s="5" t="s">
        <v>41</v>
      </c>
      <c r="T191" s="5"/>
    </row>
    <row r="192" spans="1:20" x14ac:dyDescent="0.25">
      <c r="A192" s="5">
        <f>185</f>
      </c>
      <c r="B192" s="5" t="s">
        <v>211</v>
      </c>
      <c r="C192" s="5" t="s">
        <v>41</v>
      </c>
      <c r="D192" s="5" t="s">
        <v>26</v>
      </c>
      <c r="E192" s="5">
        <v>1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20</v>
      </c>
      <c r="R192" s="5">
        <v>25</v>
      </c>
      <c r="S192" s="5" t="s">
        <v>41</v>
      </c>
      <c r="T192" s="5"/>
    </row>
    <row r="193" spans="1:20" x14ac:dyDescent="0.25">
      <c r="A193" s="5">
        <f>186</f>
      </c>
      <c r="B193" s="5" t="s">
        <v>212</v>
      </c>
      <c r="C193" s="5" t="s">
        <v>41</v>
      </c>
      <c r="D193" s="5" t="s">
        <v>26</v>
      </c>
      <c r="E193" s="5">
        <v>1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20</v>
      </c>
      <c r="R193" s="5">
        <v>25</v>
      </c>
      <c r="S193" s="5" t="s">
        <v>41</v>
      </c>
      <c r="T193" s="5"/>
    </row>
    <row r="194" spans="1:20" x14ac:dyDescent="0.25">
      <c r="A194" s="5">
        <f>187</f>
      </c>
      <c r="B194" s="5" t="s">
        <v>213</v>
      </c>
      <c r="C194" s="5" t="s">
        <v>41</v>
      </c>
      <c r="D194" s="5" t="s">
        <v>26</v>
      </c>
      <c r="E194" s="5">
        <v>1</v>
      </c>
      <c r="F194" s="5">
        <v>0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20</v>
      </c>
      <c r="R194" s="5">
        <v>25</v>
      </c>
      <c r="S194" s="5" t="s">
        <v>41</v>
      </c>
      <c r="T194" s="5"/>
    </row>
    <row r="195" spans="1:20" x14ac:dyDescent="0.25">
      <c r="A195" s="5">
        <f>188</f>
      </c>
      <c r="B195" s="5" t="s">
        <v>214</v>
      </c>
      <c r="C195" s="5" t="s">
        <v>41</v>
      </c>
      <c r="D195" s="5" t="s">
        <v>26</v>
      </c>
      <c r="E195" s="5">
        <v>1</v>
      </c>
      <c r="F195" s="5">
        <v>0</v>
      </c>
      <c r="G195" s="5">
        <v>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20</v>
      </c>
      <c r="R195" s="5">
        <v>25</v>
      </c>
      <c r="S195" s="5" t="s">
        <v>41</v>
      </c>
      <c r="T195" s="5"/>
    </row>
    <row r="196" spans="1:20" x14ac:dyDescent="0.25">
      <c r="A196" s="5">
        <f>189</f>
      </c>
      <c r="B196" s="5" t="s">
        <v>215</v>
      </c>
      <c r="C196" s="5" t="s">
        <v>41</v>
      </c>
      <c r="D196" s="5" t="s">
        <v>26</v>
      </c>
      <c r="E196" s="5">
        <v>1</v>
      </c>
      <c r="F196" s="5">
        <v>0</v>
      </c>
      <c r="G196" s="5">
        <v>1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20</v>
      </c>
      <c r="R196" s="5">
        <v>25</v>
      </c>
      <c r="S196" s="5" t="s">
        <v>41</v>
      </c>
      <c r="T196" s="5"/>
    </row>
    <row r="197" spans="1:20" x14ac:dyDescent="0.25">
      <c r="A197" s="5">
        <f>190</f>
      </c>
      <c r="B197" s="5" t="s">
        <v>216</v>
      </c>
      <c r="C197" s="5" t="s">
        <v>41</v>
      </c>
      <c r="D197" s="5" t="s">
        <v>26</v>
      </c>
      <c r="E197" s="5">
        <v>1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20</v>
      </c>
      <c r="R197" s="5">
        <v>25</v>
      </c>
      <c r="S197" s="5" t="s">
        <v>41</v>
      </c>
      <c r="T197" s="5"/>
    </row>
    <row r="198" spans="1:20" x14ac:dyDescent="0.25">
      <c r="A198" s="5">
        <f>191</f>
      </c>
      <c r="B198" s="5" t="s">
        <v>217</v>
      </c>
      <c r="C198" s="5" t="s">
        <v>41</v>
      </c>
      <c r="D198" s="5" t="s">
        <v>26</v>
      </c>
      <c r="E198" s="5">
        <v>1</v>
      </c>
      <c r="F198" s="5">
        <v>0</v>
      </c>
      <c r="G198" s="5">
        <v>1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20</v>
      </c>
      <c r="R198" s="5">
        <v>25</v>
      </c>
      <c r="S198" s="5" t="s">
        <v>41</v>
      </c>
      <c r="T198" s="5"/>
    </row>
    <row r="199" spans="1:20" x14ac:dyDescent="0.25">
      <c r="A199" s="5">
        <f>192</f>
      </c>
      <c r="B199" s="5" t="s">
        <v>218</v>
      </c>
      <c r="C199" s="5" t="s">
        <v>41</v>
      </c>
      <c r="D199" s="5" t="s">
        <v>26</v>
      </c>
      <c r="E199" s="5">
        <v>1</v>
      </c>
      <c r="F199" s="5">
        <v>0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20</v>
      </c>
      <c r="R199" s="5">
        <v>25</v>
      </c>
      <c r="S199" s="5" t="s">
        <v>41</v>
      </c>
      <c r="T199" s="5"/>
    </row>
    <row r="200" spans="1:20" x14ac:dyDescent="0.25">
      <c r="A200" s="5">
        <f>193</f>
      </c>
      <c r="B200" s="5" t="s">
        <v>219</v>
      </c>
      <c r="C200" s="5" t="s">
        <v>41</v>
      </c>
      <c r="D200" s="5" t="s">
        <v>26</v>
      </c>
      <c r="E200" s="5">
        <v>1</v>
      </c>
      <c r="F200" s="5">
        <v>0</v>
      </c>
      <c r="G200" s="5">
        <v>1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20</v>
      </c>
      <c r="R200" s="5">
        <v>25</v>
      </c>
      <c r="S200" s="5" t="s">
        <v>41</v>
      </c>
      <c r="T200" s="5"/>
    </row>
    <row r="201" spans="1:20" x14ac:dyDescent="0.25">
      <c r="A201" s="5">
        <f>194</f>
      </c>
      <c r="B201" s="5" t="s">
        <v>220</v>
      </c>
      <c r="C201" s="5" t="s">
        <v>41</v>
      </c>
      <c r="D201" s="5" t="s">
        <v>26</v>
      </c>
      <c r="E201" s="5">
        <v>1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20</v>
      </c>
      <c r="R201" s="5">
        <v>25</v>
      </c>
      <c r="S201" s="5" t="s">
        <v>41</v>
      </c>
      <c r="T201" s="5"/>
    </row>
    <row r="202" spans="1:20" x14ac:dyDescent="0.25">
      <c r="A202" s="5">
        <f>195</f>
      </c>
      <c r="B202" s="5" t="s">
        <v>221</v>
      </c>
      <c r="C202" s="5" t="s">
        <v>41</v>
      </c>
      <c r="D202" s="5" t="s">
        <v>26</v>
      </c>
      <c r="E202" s="5">
        <v>1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20</v>
      </c>
      <c r="R202" s="5">
        <v>25</v>
      </c>
      <c r="S202" s="5" t="s">
        <v>41</v>
      </c>
      <c r="T202" s="5"/>
    </row>
    <row r="203" spans="1:20" x14ac:dyDescent="0.25">
      <c r="A203" s="5">
        <f>196</f>
      </c>
      <c r="B203" s="5" t="s">
        <v>222</v>
      </c>
      <c r="C203" s="5" t="s">
        <v>41</v>
      </c>
      <c r="D203" s="5" t="s">
        <v>26</v>
      </c>
      <c r="E203" s="5">
        <v>1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20</v>
      </c>
      <c r="R203" s="5">
        <v>25</v>
      </c>
      <c r="S203" s="5" t="s">
        <v>41</v>
      </c>
      <c r="T203" s="5"/>
    </row>
    <row r="204" spans="1:20" x14ac:dyDescent="0.25">
      <c r="A204" s="5">
        <f>197</f>
      </c>
      <c r="B204" s="5" t="s">
        <v>223</v>
      </c>
      <c r="C204" s="5" t="s">
        <v>41</v>
      </c>
      <c r="D204" s="5" t="s">
        <v>26</v>
      </c>
      <c r="E204" s="5">
        <v>1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20</v>
      </c>
      <c r="R204" s="5">
        <v>25</v>
      </c>
      <c r="S204" s="5" t="s">
        <v>41</v>
      </c>
      <c r="T204" s="5"/>
    </row>
    <row r="205" spans="1:20" x14ac:dyDescent="0.25">
      <c r="A205" s="5">
        <f>198</f>
      </c>
      <c r="B205" s="5" t="s">
        <v>224</v>
      </c>
      <c r="C205" s="5" t="s">
        <v>41</v>
      </c>
      <c r="D205" s="5" t="s">
        <v>26</v>
      </c>
      <c r="E205" s="5">
        <v>1</v>
      </c>
      <c r="F205" s="5">
        <v>0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20</v>
      </c>
      <c r="R205" s="5">
        <v>25</v>
      </c>
      <c r="S205" s="5" t="s">
        <v>41</v>
      </c>
      <c r="T205" s="5"/>
    </row>
    <row r="206" spans="1:20" x14ac:dyDescent="0.25">
      <c r="A206" s="5">
        <f>199</f>
      </c>
      <c r="B206" s="5" t="s">
        <v>225</v>
      </c>
      <c r="C206" s="5" t="s">
        <v>41</v>
      </c>
      <c r="D206" s="5" t="s">
        <v>26</v>
      </c>
      <c r="E206" s="5">
        <v>1</v>
      </c>
      <c r="F206" s="5">
        <v>0</v>
      </c>
      <c r="G206" s="5">
        <v>1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20</v>
      </c>
      <c r="R206" s="5">
        <v>25</v>
      </c>
      <c r="S206" s="5" t="s">
        <v>41</v>
      </c>
      <c r="T206" s="5"/>
    </row>
    <row r="207" spans="1:20" x14ac:dyDescent="0.25">
      <c r="A207" s="5">
        <f>200</f>
      </c>
      <c r="B207" s="5" t="s">
        <v>226</v>
      </c>
      <c r="C207" s="5" t="s">
        <v>41</v>
      </c>
      <c r="D207" s="5" t="s">
        <v>26</v>
      </c>
      <c r="E207" s="5">
        <v>1</v>
      </c>
      <c r="F207" s="5">
        <v>0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20</v>
      </c>
      <c r="R207" s="5">
        <v>25</v>
      </c>
      <c r="S207" s="5" t="s">
        <v>41</v>
      </c>
      <c r="T207" s="5"/>
    </row>
    <row r="208" spans="1:20" x14ac:dyDescent="0.25">
      <c r="A208" s="5">
        <f>201</f>
      </c>
      <c r="B208" s="5" t="s">
        <v>227</v>
      </c>
      <c r="C208" s="5" t="s">
        <v>41</v>
      </c>
      <c r="D208" s="5" t="s">
        <v>26</v>
      </c>
      <c r="E208" s="5">
        <v>1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20</v>
      </c>
      <c r="R208" s="5">
        <v>25</v>
      </c>
      <c r="S208" s="5" t="s">
        <v>41</v>
      </c>
      <c r="T208" s="5"/>
    </row>
    <row r="209" spans="1:20" x14ac:dyDescent="0.25">
      <c r="A209" s="5">
        <f>202</f>
      </c>
      <c r="B209" s="5" t="s">
        <v>228</v>
      </c>
      <c r="C209" s="5" t="s">
        <v>41</v>
      </c>
      <c r="D209" s="5" t="s">
        <v>26</v>
      </c>
      <c r="E209" s="5">
        <v>1</v>
      </c>
      <c r="F209" s="5">
        <v>0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20</v>
      </c>
      <c r="R209" s="5">
        <v>25</v>
      </c>
      <c r="S209" s="5" t="s">
        <v>41</v>
      </c>
      <c r="T209" s="5"/>
    </row>
    <row r="210" spans="1:20" x14ac:dyDescent="0.25">
      <c r="A210" s="5">
        <f>203</f>
      </c>
      <c r="B210" s="5" t="s">
        <v>229</v>
      </c>
      <c r="C210" s="5" t="s">
        <v>41</v>
      </c>
      <c r="D210" s="5" t="s">
        <v>26</v>
      </c>
      <c r="E210" s="5">
        <v>1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20</v>
      </c>
      <c r="R210" s="5">
        <v>25</v>
      </c>
      <c r="S210" s="5" t="s">
        <v>41</v>
      </c>
      <c r="T210" s="5"/>
    </row>
    <row r="211" spans="1:20" x14ac:dyDescent="0.25">
      <c r="A211" s="5">
        <f>204</f>
      </c>
      <c r="B211" s="5" t="s">
        <v>230</v>
      </c>
      <c r="C211" s="5" t="s">
        <v>41</v>
      </c>
      <c r="D211" s="5" t="s">
        <v>26</v>
      </c>
      <c r="E211" s="5">
        <v>1</v>
      </c>
      <c r="F211" s="5">
        <v>0</v>
      </c>
      <c r="G211" s="5">
        <v>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20</v>
      </c>
      <c r="R211" s="5">
        <v>25</v>
      </c>
      <c r="S211" s="5" t="s">
        <v>41</v>
      </c>
      <c r="T211" s="5"/>
    </row>
    <row r="212" spans="1:20" x14ac:dyDescent="0.25">
      <c r="A212" s="5">
        <f>205</f>
      </c>
      <c r="B212" s="5" t="s">
        <v>231</v>
      </c>
      <c r="C212" s="5" t="s">
        <v>41</v>
      </c>
      <c r="D212" s="5" t="s">
        <v>26</v>
      </c>
      <c r="E212" s="5">
        <v>1</v>
      </c>
      <c r="F212" s="5">
        <v>0</v>
      </c>
      <c r="G212" s="5">
        <v>1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20</v>
      </c>
      <c r="R212" s="5">
        <v>25</v>
      </c>
      <c r="S212" s="5" t="s">
        <v>41</v>
      </c>
      <c r="T212" s="5"/>
    </row>
    <row r="213" spans="1:20" x14ac:dyDescent="0.25">
      <c r="A213" s="5">
        <f>206</f>
      </c>
      <c r="B213" s="5" t="s">
        <v>232</v>
      </c>
      <c r="C213" s="5" t="s">
        <v>41</v>
      </c>
      <c r="D213" s="5" t="s">
        <v>26</v>
      </c>
      <c r="E213" s="5">
        <v>1</v>
      </c>
      <c r="F213" s="5">
        <v>0</v>
      </c>
      <c r="G213" s="5">
        <v>1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20</v>
      </c>
      <c r="R213" s="5">
        <v>25</v>
      </c>
      <c r="S213" s="5" t="s">
        <v>41</v>
      </c>
      <c r="T213" s="5"/>
    </row>
    <row r="214" spans="1:20" x14ac:dyDescent="0.25">
      <c r="A214" s="5">
        <f>207</f>
      </c>
      <c r="B214" s="5" t="s">
        <v>233</v>
      </c>
      <c r="C214" s="5" t="s">
        <v>41</v>
      </c>
      <c r="D214" s="5" t="s">
        <v>26</v>
      </c>
      <c r="E214" s="5">
        <v>1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20</v>
      </c>
      <c r="R214" s="5">
        <v>25</v>
      </c>
      <c r="S214" s="5" t="s">
        <v>41</v>
      </c>
      <c r="T214" s="5"/>
    </row>
    <row r="215" spans="1:20" x14ac:dyDescent="0.25">
      <c r="A215" s="5">
        <f>208</f>
      </c>
      <c r="B215" s="5" t="s">
        <v>234</v>
      </c>
      <c r="C215" s="5" t="s">
        <v>41</v>
      </c>
      <c r="D215" s="5" t="s">
        <v>26</v>
      </c>
      <c r="E215" s="5">
        <v>1</v>
      </c>
      <c r="F215" s="5">
        <v>0</v>
      </c>
      <c r="G215" s="5">
        <v>1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20</v>
      </c>
      <c r="R215" s="5">
        <v>25</v>
      </c>
      <c r="S215" s="5" t="s">
        <v>41</v>
      </c>
      <c r="T215" s="5"/>
    </row>
    <row r="216" spans="1:20" x14ac:dyDescent="0.25">
      <c r="A216" s="5">
        <f>209</f>
      </c>
      <c r="B216" s="5" t="s">
        <v>235</v>
      </c>
      <c r="C216" s="5" t="s">
        <v>41</v>
      </c>
      <c r="D216" s="5" t="s">
        <v>26</v>
      </c>
      <c r="E216" s="5">
        <v>1</v>
      </c>
      <c r="F216" s="5">
        <v>0</v>
      </c>
      <c r="G216" s="5">
        <v>1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20</v>
      </c>
      <c r="R216" s="5">
        <v>25</v>
      </c>
      <c r="S216" s="5" t="s">
        <v>41</v>
      </c>
      <c r="T216" s="5"/>
    </row>
    <row r="217" spans="1:20" x14ac:dyDescent="0.25">
      <c r="A217" s="5">
        <f>210</f>
      </c>
      <c r="B217" s="5" t="s">
        <v>236</v>
      </c>
      <c r="C217" s="5" t="s">
        <v>41</v>
      </c>
      <c r="D217" s="5" t="s">
        <v>26</v>
      </c>
      <c r="E217" s="5">
        <v>1</v>
      </c>
      <c r="F217" s="5">
        <v>0</v>
      </c>
      <c r="G217" s="5">
        <v>1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20</v>
      </c>
      <c r="R217" s="5">
        <v>25</v>
      </c>
      <c r="S217" s="5" t="s">
        <v>41</v>
      </c>
      <c r="T217" s="5"/>
    </row>
    <row r="218" spans="1:20" x14ac:dyDescent="0.25">
      <c r="A218" s="5">
        <f>211</f>
      </c>
      <c r="B218" s="5" t="s">
        <v>237</v>
      </c>
      <c r="C218" s="5" t="s">
        <v>41</v>
      </c>
      <c r="D218" s="5" t="s">
        <v>26</v>
      </c>
      <c r="E218" s="5">
        <v>1</v>
      </c>
      <c r="F218" s="5">
        <v>0</v>
      </c>
      <c r="G218" s="5">
        <v>1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20</v>
      </c>
      <c r="R218" s="5">
        <v>25</v>
      </c>
      <c r="S218" s="5" t="s">
        <v>41</v>
      </c>
      <c r="T218" s="5"/>
    </row>
    <row r="219" spans="1:20" x14ac:dyDescent="0.25">
      <c r="A219" s="5">
        <f>212</f>
      </c>
      <c r="B219" s="5" t="s">
        <v>238</v>
      </c>
      <c r="C219" s="5" t="s">
        <v>41</v>
      </c>
      <c r="D219" s="5" t="s">
        <v>26</v>
      </c>
      <c r="E219" s="5">
        <v>1</v>
      </c>
      <c r="F219" s="5">
        <v>0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20</v>
      </c>
      <c r="R219" s="5">
        <v>25</v>
      </c>
      <c r="S219" s="5" t="s">
        <v>41</v>
      </c>
      <c r="T219" s="5"/>
    </row>
    <row r="220" spans="1:20" x14ac:dyDescent="0.25">
      <c r="A220" s="5">
        <f>213</f>
      </c>
      <c r="B220" s="5" t="s">
        <v>239</v>
      </c>
      <c r="C220" s="5" t="s">
        <v>41</v>
      </c>
      <c r="D220" s="5" t="s">
        <v>26</v>
      </c>
      <c r="E220" s="5">
        <v>1</v>
      </c>
      <c r="F220" s="5">
        <v>0</v>
      </c>
      <c r="G220" s="5">
        <v>1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20</v>
      </c>
      <c r="R220" s="5">
        <v>25</v>
      </c>
      <c r="S220" s="5" t="s">
        <v>41</v>
      </c>
      <c r="T220" s="5"/>
    </row>
    <row r="221" spans="1:20" x14ac:dyDescent="0.25">
      <c r="A221" s="5">
        <f>214</f>
      </c>
      <c r="B221" s="5" t="s">
        <v>240</v>
      </c>
      <c r="C221" s="5" t="s">
        <v>41</v>
      </c>
      <c r="D221" s="5" t="s">
        <v>26</v>
      </c>
      <c r="E221" s="5">
        <v>1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20</v>
      </c>
      <c r="R221" s="5">
        <v>25</v>
      </c>
      <c r="S221" s="5" t="s">
        <v>41</v>
      </c>
      <c r="T221" s="5"/>
    </row>
    <row r="222" spans="1:20" x14ac:dyDescent="0.25">
      <c r="A222" s="5">
        <f>215</f>
      </c>
      <c r="B222" s="5" t="s">
        <v>241</v>
      </c>
      <c r="C222" s="5" t="s">
        <v>41</v>
      </c>
      <c r="D222" s="5" t="s">
        <v>26</v>
      </c>
      <c r="E222" s="5">
        <v>1</v>
      </c>
      <c r="F222" s="5">
        <v>0</v>
      </c>
      <c r="G222" s="5">
        <v>1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20</v>
      </c>
      <c r="R222" s="5">
        <v>25</v>
      </c>
      <c r="S222" s="5" t="s">
        <v>41</v>
      </c>
      <c r="T222" s="5"/>
    </row>
    <row r="223" spans="1:20" x14ac:dyDescent="0.25">
      <c r="A223" s="5">
        <f>216</f>
      </c>
      <c r="B223" s="5" t="s">
        <v>242</v>
      </c>
      <c r="C223" s="5" t="s">
        <v>41</v>
      </c>
      <c r="D223" s="5" t="s">
        <v>26</v>
      </c>
      <c r="E223" s="5">
        <v>1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20</v>
      </c>
      <c r="R223" s="5">
        <v>25</v>
      </c>
      <c r="S223" s="5" t="s">
        <v>41</v>
      </c>
      <c r="T223" s="5"/>
    </row>
    <row r="224" spans="1:20" x14ac:dyDescent="0.25">
      <c r="A224" s="5">
        <f>217</f>
      </c>
      <c r="B224" s="5" t="s">
        <v>243</v>
      </c>
      <c r="C224" s="5" t="s">
        <v>41</v>
      </c>
      <c r="D224" s="5" t="s">
        <v>26</v>
      </c>
      <c r="E224" s="5">
        <v>1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20</v>
      </c>
      <c r="R224" s="5">
        <v>25</v>
      </c>
      <c r="S224" s="5" t="s">
        <v>41</v>
      </c>
      <c r="T224" s="5"/>
    </row>
    <row r="225" spans="1:20" x14ac:dyDescent="0.25">
      <c r="A225" s="5">
        <f>218</f>
      </c>
      <c r="B225" s="5" t="s">
        <v>244</v>
      </c>
      <c r="C225" s="5" t="s">
        <v>41</v>
      </c>
      <c r="D225" s="5" t="s">
        <v>26</v>
      </c>
      <c r="E225" s="5">
        <v>1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20</v>
      </c>
      <c r="R225" s="5">
        <v>25</v>
      </c>
      <c r="S225" s="5" t="s">
        <v>41</v>
      </c>
      <c r="T225" s="5"/>
    </row>
    <row r="226" spans="1:20" x14ac:dyDescent="0.25">
      <c r="A226" s="5">
        <f>219</f>
      </c>
      <c r="B226" s="5" t="s">
        <v>245</v>
      </c>
      <c r="C226" s="5" t="s">
        <v>41</v>
      </c>
      <c r="D226" s="5" t="s">
        <v>26</v>
      </c>
      <c r="E226" s="5">
        <v>1</v>
      </c>
      <c r="F226" s="5">
        <v>0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20</v>
      </c>
      <c r="R226" s="5">
        <v>25</v>
      </c>
      <c r="S226" s="5" t="s">
        <v>41</v>
      </c>
      <c r="T226" s="5"/>
    </row>
    <row r="227" spans="1:20" x14ac:dyDescent="0.25">
      <c r="A227" s="5">
        <f>220</f>
      </c>
      <c r="B227" s="5" t="s">
        <v>246</v>
      </c>
      <c r="C227" s="5" t="s">
        <v>41</v>
      </c>
      <c r="D227" s="5" t="s">
        <v>26</v>
      </c>
      <c r="E227" s="5">
        <v>1</v>
      </c>
      <c r="F227" s="5">
        <v>0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20</v>
      </c>
      <c r="R227" s="5">
        <v>25</v>
      </c>
      <c r="S227" s="5" t="s">
        <v>41</v>
      </c>
      <c r="T227" s="5"/>
    </row>
    <row r="228" spans="1:20" x14ac:dyDescent="0.25">
      <c r="A228" s="5">
        <f>221</f>
      </c>
      <c r="B228" s="5" t="s">
        <v>247</v>
      </c>
      <c r="C228" s="5" t="s">
        <v>41</v>
      </c>
      <c r="D228" s="5" t="s">
        <v>26</v>
      </c>
      <c r="E228" s="5">
        <v>1</v>
      </c>
      <c r="F228" s="5">
        <v>0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20</v>
      </c>
      <c r="R228" s="5">
        <v>25</v>
      </c>
      <c r="S228" s="5" t="s">
        <v>41</v>
      </c>
      <c r="T228" s="5"/>
    </row>
    <row r="229" spans="1:20" x14ac:dyDescent="0.25">
      <c r="A229" s="5">
        <f>222</f>
      </c>
      <c r="B229" s="5" t="s">
        <v>248</v>
      </c>
      <c r="C229" s="5" t="s">
        <v>41</v>
      </c>
      <c r="D229" s="5" t="s">
        <v>26</v>
      </c>
      <c r="E229" s="5">
        <v>1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20</v>
      </c>
      <c r="R229" s="5">
        <v>25</v>
      </c>
      <c r="S229" s="5" t="s">
        <v>41</v>
      </c>
      <c r="T229" s="5"/>
    </row>
    <row r="230" spans="1:20" x14ac:dyDescent="0.25">
      <c r="A230" s="5">
        <f>223</f>
      </c>
      <c r="B230" s="5" t="s">
        <v>249</v>
      </c>
      <c r="C230" s="5" t="s">
        <v>41</v>
      </c>
      <c r="D230" s="5" t="s">
        <v>26</v>
      </c>
      <c r="E230" s="5">
        <v>1</v>
      </c>
      <c r="F230" s="5">
        <v>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20</v>
      </c>
      <c r="R230" s="5">
        <v>25</v>
      </c>
      <c r="S230" s="5" t="s">
        <v>41</v>
      </c>
      <c r="T230" s="5"/>
    </row>
    <row r="231" spans="1:20" x14ac:dyDescent="0.25">
      <c r="A231" s="5">
        <f>224</f>
      </c>
      <c r="B231" s="5" t="s">
        <v>250</v>
      </c>
      <c r="C231" s="5" t="s">
        <v>41</v>
      </c>
      <c r="D231" s="5" t="s">
        <v>26</v>
      </c>
      <c r="E231" s="5">
        <v>1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20</v>
      </c>
      <c r="R231" s="5">
        <v>25</v>
      </c>
      <c r="S231" s="5" t="s">
        <v>41</v>
      </c>
      <c r="T231" s="5"/>
    </row>
    <row r="232" spans="1:20" x14ac:dyDescent="0.25">
      <c r="A232" s="5">
        <f>225</f>
      </c>
      <c r="B232" s="5" t="s">
        <v>251</v>
      </c>
      <c r="C232" s="5" t="s">
        <v>41</v>
      </c>
      <c r="D232" s="5" t="s">
        <v>26</v>
      </c>
      <c r="E232" s="5">
        <v>1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20</v>
      </c>
      <c r="R232" s="5">
        <v>25</v>
      </c>
      <c r="S232" s="5" t="s">
        <v>41</v>
      </c>
      <c r="T232" s="5"/>
    </row>
    <row r="233" spans="1:20" x14ac:dyDescent="0.25">
      <c r="A233" s="5">
        <f>226</f>
      </c>
      <c r="B233" s="5" t="s">
        <v>252</v>
      </c>
      <c r="C233" s="5" t="s">
        <v>41</v>
      </c>
      <c r="D233" s="5" t="s">
        <v>26</v>
      </c>
      <c r="E233" s="5">
        <v>1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20</v>
      </c>
      <c r="R233" s="5">
        <v>25</v>
      </c>
      <c r="S233" s="5" t="s">
        <v>41</v>
      </c>
      <c r="T233" s="5"/>
    </row>
    <row r="234" spans="1:20" x14ac:dyDescent="0.25">
      <c r="A234" s="5">
        <f>227</f>
      </c>
      <c r="B234" s="5" t="s">
        <v>253</v>
      </c>
      <c r="C234" s="5" t="s">
        <v>41</v>
      </c>
      <c r="D234" s="5" t="s">
        <v>26</v>
      </c>
      <c r="E234" s="5">
        <v>1</v>
      </c>
      <c r="F234" s="5">
        <v>0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20</v>
      </c>
      <c r="R234" s="5">
        <v>25</v>
      </c>
      <c r="S234" s="5" t="s">
        <v>41</v>
      </c>
      <c r="T234" s="5"/>
    </row>
    <row r="235" spans="1:20" x14ac:dyDescent="0.25">
      <c r="A235" s="5">
        <f>228</f>
      </c>
      <c r="B235" s="5" t="s">
        <v>254</v>
      </c>
      <c r="C235" s="5" t="s">
        <v>41</v>
      </c>
      <c r="D235" s="5" t="s">
        <v>26</v>
      </c>
      <c r="E235" s="5">
        <v>1</v>
      </c>
      <c r="F235" s="5">
        <v>0</v>
      </c>
      <c r="G235" s="5">
        <v>1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20</v>
      </c>
      <c r="R235" s="5">
        <v>25</v>
      </c>
      <c r="S235" s="5" t="s">
        <v>41</v>
      </c>
      <c r="T235" s="5"/>
    </row>
    <row r="236" spans="1:20" x14ac:dyDescent="0.25">
      <c r="A236" s="5">
        <f>229</f>
      </c>
      <c r="B236" s="5" t="s">
        <v>255</v>
      </c>
      <c r="C236" s="5" t="s">
        <v>41</v>
      </c>
      <c r="D236" s="5" t="s">
        <v>26</v>
      </c>
      <c r="E236" s="5">
        <v>1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20</v>
      </c>
      <c r="R236" s="5">
        <v>25</v>
      </c>
      <c r="S236" s="5" t="s">
        <v>41</v>
      </c>
      <c r="T236" s="5"/>
    </row>
    <row r="237" spans="1:20" x14ac:dyDescent="0.25">
      <c r="A237" s="5">
        <f>230</f>
      </c>
      <c r="B237" s="5" t="s">
        <v>256</v>
      </c>
      <c r="C237" s="5" t="s">
        <v>41</v>
      </c>
      <c r="D237" s="5" t="s">
        <v>26</v>
      </c>
      <c r="E237" s="5">
        <v>1</v>
      </c>
      <c r="F237" s="5">
        <v>0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20</v>
      </c>
      <c r="R237" s="5">
        <v>25</v>
      </c>
      <c r="S237" s="5" t="s">
        <v>41</v>
      </c>
      <c r="T237" s="5"/>
    </row>
    <row r="238" spans="1:20" x14ac:dyDescent="0.25">
      <c r="A238" s="5">
        <f>231</f>
      </c>
      <c r="B238" s="5" t="s">
        <v>257</v>
      </c>
      <c r="C238" s="5" t="s">
        <v>41</v>
      </c>
      <c r="D238" s="5" t="s">
        <v>26</v>
      </c>
      <c r="E238" s="5">
        <v>1</v>
      </c>
      <c r="F238" s="5">
        <v>0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20</v>
      </c>
      <c r="R238" s="5">
        <v>25</v>
      </c>
      <c r="S238" s="5" t="s">
        <v>41</v>
      </c>
      <c r="T238" s="5"/>
    </row>
    <row r="239" spans="1:20" x14ac:dyDescent="0.25">
      <c r="A239" s="5">
        <f>232</f>
      </c>
      <c r="B239" s="5" t="s">
        <v>258</v>
      </c>
      <c r="C239" s="5" t="s">
        <v>41</v>
      </c>
      <c r="D239" s="5" t="s">
        <v>26</v>
      </c>
      <c r="E239" s="5">
        <v>1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20</v>
      </c>
      <c r="R239" s="5">
        <v>25</v>
      </c>
      <c r="S239" s="5" t="s">
        <v>41</v>
      </c>
      <c r="T239" s="5"/>
    </row>
    <row r="240" spans="1:20" x14ac:dyDescent="0.25">
      <c r="A240" s="5">
        <f>233</f>
      </c>
      <c r="B240" s="5" t="s">
        <v>259</v>
      </c>
      <c r="C240" s="5" t="s">
        <v>41</v>
      </c>
      <c r="D240" s="5" t="s">
        <v>26</v>
      </c>
      <c r="E240" s="5">
        <v>1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20</v>
      </c>
      <c r="R240" s="5">
        <v>25</v>
      </c>
      <c r="S240" s="5" t="s">
        <v>41</v>
      </c>
      <c r="T240" s="5"/>
    </row>
    <row r="241" spans="1:20" x14ac:dyDescent="0.25">
      <c r="A241" s="5">
        <f>234</f>
      </c>
      <c r="B241" s="5" t="s">
        <v>260</v>
      </c>
      <c r="C241" s="5" t="s">
        <v>41</v>
      </c>
      <c r="D241" s="5" t="s">
        <v>26</v>
      </c>
      <c r="E241" s="5">
        <v>1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20</v>
      </c>
      <c r="R241" s="5">
        <v>25</v>
      </c>
      <c r="S241" s="5" t="s">
        <v>41</v>
      </c>
      <c r="T241" s="5"/>
    </row>
    <row r="242" spans="1:20" x14ac:dyDescent="0.25">
      <c r="A242" s="5">
        <f>235</f>
      </c>
      <c r="B242" s="5" t="s">
        <v>261</v>
      </c>
      <c r="C242" s="5" t="s">
        <v>41</v>
      </c>
      <c r="D242" s="5" t="s">
        <v>26</v>
      </c>
      <c r="E242" s="5">
        <v>1</v>
      </c>
      <c r="F242" s="5">
        <v>0</v>
      </c>
      <c r="G242" s="5">
        <v>1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20</v>
      </c>
      <c r="R242" s="5">
        <v>25</v>
      </c>
      <c r="S242" s="5" t="s">
        <v>41</v>
      </c>
      <c r="T242" s="5"/>
    </row>
    <row r="243" spans="1:20" x14ac:dyDescent="0.25">
      <c r="A243" s="5">
        <f>236</f>
      </c>
      <c r="B243" s="5" t="s">
        <v>262</v>
      </c>
      <c r="C243" s="5" t="s">
        <v>41</v>
      </c>
      <c r="D243" s="5" t="s">
        <v>26</v>
      </c>
      <c r="E243" s="5">
        <v>1</v>
      </c>
      <c r="F243" s="5">
        <v>0</v>
      </c>
      <c r="G243" s="5">
        <v>1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20</v>
      </c>
      <c r="R243" s="5">
        <v>25</v>
      </c>
      <c r="S243" s="5" t="s">
        <v>41</v>
      </c>
      <c r="T243" s="5"/>
    </row>
    <row r="244" spans="1:20" x14ac:dyDescent="0.25">
      <c r="A244" s="5">
        <f>237</f>
      </c>
      <c r="B244" s="5" t="s">
        <v>263</v>
      </c>
      <c r="C244" s="5" t="s">
        <v>41</v>
      </c>
      <c r="D244" s="5" t="s">
        <v>26</v>
      </c>
      <c r="E244" s="5">
        <v>1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20</v>
      </c>
      <c r="R244" s="5">
        <v>25</v>
      </c>
      <c r="S244" s="5" t="s">
        <v>41</v>
      </c>
      <c r="T244" s="5"/>
    </row>
    <row r="245" spans="1:20" x14ac:dyDescent="0.25">
      <c r="A245" s="5">
        <f>238</f>
      </c>
      <c r="B245" s="5" t="s">
        <v>264</v>
      </c>
      <c r="C245" s="5" t="s">
        <v>41</v>
      </c>
      <c r="D245" s="5" t="s">
        <v>26</v>
      </c>
      <c r="E245" s="5">
        <v>1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20</v>
      </c>
      <c r="R245" s="5">
        <v>25</v>
      </c>
      <c r="S245" s="5" t="s">
        <v>41</v>
      </c>
      <c r="T245" s="5"/>
    </row>
    <row r="246" spans="1:20" x14ac:dyDescent="0.25">
      <c r="A246" s="5">
        <f>239</f>
      </c>
      <c r="B246" s="5" t="s">
        <v>265</v>
      </c>
      <c r="C246" s="5" t="s">
        <v>41</v>
      </c>
      <c r="D246" s="5" t="s">
        <v>26</v>
      </c>
      <c r="E246" s="5">
        <v>1</v>
      </c>
      <c r="F246" s="5">
        <v>0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20</v>
      </c>
      <c r="R246" s="5">
        <v>25</v>
      </c>
      <c r="S246" s="5" t="s">
        <v>41</v>
      </c>
      <c r="T246" s="5"/>
    </row>
    <row r="247" spans="1:20" x14ac:dyDescent="0.25">
      <c r="A247" s="5">
        <f>240</f>
      </c>
      <c r="B247" s="5" t="s">
        <v>266</v>
      </c>
      <c r="C247" s="5" t="s">
        <v>41</v>
      </c>
      <c r="D247" s="5" t="s">
        <v>26</v>
      </c>
      <c r="E247" s="5">
        <v>1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20</v>
      </c>
      <c r="R247" s="5">
        <v>25</v>
      </c>
      <c r="S247" s="5" t="s">
        <v>41</v>
      </c>
      <c r="T247" s="5"/>
    </row>
    <row r="248" spans="1:20" x14ac:dyDescent="0.25">
      <c r="A248" s="5">
        <f>241</f>
      </c>
      <c r="B248" s="5" t="s">
        <v>267</v>
      </c>
      <c r="C248" s="5" t="s">
        <v>41</v>
      </c>
      <c r="D248" s="5" t="s">
        <v>26</v>
      </c>
      <c r="E248" s="5">
        <v>1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20</v>
      </c>
      <c r="R248" s="5">
        <v>25</v>
      </c>
      <c r="S248" s="5" t="s">
        <v>41</v>
      </c>
      <c r="T248" s="5"/>
    </row>
    <row r="249" spans="1:20" x14ac:dyDescent="0.25">
      <c r="A249" s="5">
        <f>242</f>
      </c>
      <c r="B249" s="5" t="s">
        <v>268</v>
      </c>
      <c r="C249" s="5" t="s">
        <v>41</v>
      </c>
      <c r="D249" s="5" t="s">
        <v>26</v>
      </c>
      <c r="E249" s="5">
        <v>1</v>
      </c>
      <c r="F249" s="5">
        <v>0</v>
      </c>
      <c r="G249" s="5">
        <v>1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20</v>
      </c>
      <c r="R249" s="5">
        <v>25</v>
      </c>
      <c r="S249" s="5" t="s">
        <v>41</v>
      </c>
      <c r="T249" s="5"/>
    </row>
    <row r="250" spans="1:20" x14ac:dyDescent="0.25">
      <c r="A250" s="5">
        <f>243</f>
      </c>
      <c r="B250" s="5" t="s">
        <v>269</v>
      </c>
      <c r="C250" s="5" t="s">
        <v>41</v>
      </c>
      <c r="D250" s="5" t="s">
        <v>26</v>
      </c>
      <c r="E250" s="5">
        <v>1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20</v>
      </c>
      <c r="R250" s="5">
        <v>25</v>
      </c>
      <c r="S250" s="5" t="s">
        <v>41</v>
      </c>
      <c r="T250" s="5"/>
    </row>
    <row r="251" spans="1:20" x14ac:dyDescent="0.25">
      <c r="A251" s="5">
        <f>244</f>
      </c>
      <c r="B251" s="5" t="s">
        <v>270</v>
      </c>
      <c r="C251" s="5" t="s">
        <v>41</v>
      </c>
      <c r="D251" s="5" t="s">
        <v>26</v>
      </c>
      <c r="E251" s="5">
        <v>1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20</v>
      </c>
      <c r="R251" s="5">
        <v>25</v>
      </c>
      <c r="S251" s="5" t="s">
        <v>41</v>
      </c>
      <c r="T251" s="5"/>
    </row>
    <row r="252" spans="1:20" x14ac:dyDescent="0.25">
      <c r="A252" s="5">
        <f>245</f>
      </c>
      <c r="B252" s="5" t="s">
        <v>271</v>
      </c>
      <c r="C252" s="5" t="s">
        <v>41</v>
      </c>
      <c r="D252" s="5" t="s">
        <v>26</v>
      </c>
      <c r="E252" s="5">
        <v>1</v>
      </c>
      <c r="F252" s="5">
        <v>0</v>
      </c>
      <c r="G252" s="5">
        <v>1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20</v>
      </c>
      <c r="R252" s="5">
        <v>25</v>
      </c>
      <c r="S252" s="5" t="s">
        <v>41</v>
      </c>
      <c r="T252" s="5"/>
    </row>
    <row r="253" spans="1:20" x14ac:dyDescent="0.25">
      <c r="A253" s="5">
        <f>246</f>
      </c>
      <c r="B253" s="5" t="s">
        <v>272</v>
      </c>
      <c r="C253" s="5" t="s">
        <v>41</v>
      </c>
      <c r="D253" s="5" t="s">
        <v>26</v>
      </c>
      <c r="E253" s="5">
        <v>1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20</v>
      </c>
      <c r="R253" s="5">
        <v>25</v>
      </c>
      <c r="S253" s="5" t="s">
        <v>41</v>
      </c>
      <c r="T253" s="5"/>
    </row>
    <row r="254" spans="1:20" x14ac:dyDescent="0.25">
      <c r="A254" s="5">
        <f>247</f>
      </c>
      <c r="B254" s="5" t="s">
        <v>273</v>
      </c>
      <c r="C254" s="5" t="s">
        <v>41</v>
      </c>
      <c r="D254" s="5" t="s">
        <v>26</v>
      </c>
      <c r="E254" s="5">
        <v>1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20</v>
      </c>
      <c r="R254" s="5">
        <v>25</v>
      </c>
      <c r="S254" s="5" t="s">
        <v>41</v>
      </c>
      <c r="T254" s="5"/>
    </row>
    <row r="255" spans="1:20" x14ac:dyDescent="0.25">
      <c r="A255" s="5">
        <f>248</f>
      </c>
      <c r="B255" s="5" t="s">
        <v>274</v>
      </c>
      <c r="C255" s="5" t="s">
        <v>41</v>
      </c>
      <c r="D255" s="5" t="s">
        <v>26</v>
      </c>
      <c r="E255" s="5">
        <v>1</v>
      </c>
      <c r="F255" s="5">
        <v>0</v>
      </c>
      <c r="G255" s="5">
        <v>1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20</v>
      </c>
      <c r="R255" s="5">
        <v>25</v>
      </c>
      <c r="S255" s="5" t="s">
        <v>41</v>
      </c>
      <c r="T255" s="5"/>
    </row>
    <row r="256" spans="1:20" x14ac:dyDescent="0.25">
      <c r="A256" s="5">
        <f>249</f>
      </c>
      <c r="B256" s="5" t="s">
        <v>275</v>
      </c>
      <c r="C256" s="5" t="s">
        <v>41</v>
      </c>
      <c r="D256" s="5" t="s">
        <v>26</v>
      </c>
      <c r="E256" s="5">
        <v>1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20</v>
      </c>
      <c r="R256" s="5">
        <v>25</v>
      </c>
      <c r="S256" s="5" t="s">
        <v>41</v>
      </c>
      <c r="T256" s="5"/>
    </row>
    <row r="257" spans="1:20" x14ac:dyDescent="0.25">
      <c r="A257" s="5">
        <f>250</f>
      </c>
      <c r="B257" s="5" t="s">
        <v>276</v>
      </c>
      <c r="C257" s="5" t="s">
        <v>41</v>
      </c>
      <c r="D257" s="5" t="s">
        <v>26</v>
      </c>
      <c r="E257" s="5">
        <v>1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20</v>
      </c>
      <c r="R257" s="5">
        <v>25</v>
      </c>
      <c r="S257" s="5" t="s">
        <v>41</v>
      </c>
      <c r="T257" s="5"/>
    </row>
    <row r="258" spans="1:20" x14ac:dyDescent="0.25">
      <c r="A258" s="5">
        <f>251</f>
      </c>
      <c r="B258" s="5" t="s">
        <v>277</v>
      </c>
      <c r="C258" s="5" t="s">
        <v>41</v>
      </c>
      <c r="D258" s="5" t="s">
        <v>26</v>
      </c>
      <c r="E258" s="5">
        <v>1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20</v>
      </c>
      <c r="R258" s="5">
        <v>25</v>
      </c>
      <c r="S258" s="5" t="s">
        <v>41</v>
      </c>
      <c r="T258" s="5"/>
    </row>
    <row r="259" spans="1:20" x14ac:dyDescent="0.25">
      <c r="A259" s="5">
        <f>252</f>
      </c>
      <c r="B259" s="5" t="s">
        <v>278</v>
      </c>
      <c r="C259" s="5" t="s">
        <v>41</v>
      </c>
      <c r="D259" s="5" t="s">
        <v>26</v>
      </c>
      <c r="E259" s="5">
        <v>1</v>
      </c>
      <c r="F259" s="5">
        <v>0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20</v>
      </c>
      <c r="R259" s="5">
        <v>25</v>
      </c>
      <c r="S259" s="5" t="s">
        <v>41</v>
      </c>
      <c r="T259" s="5"/>
    </row>
    <row r="260" spans="1:20" x14ac:dyDescent="0.25">
      <c r="A260" s="5">
        <f>253</f>
      </c>
      <c r="B260" s="5" t="s">
        <v>279</v>
      </c>
      <c r="C260" s="5" t="s">
        <v>41</v>
      </c>
      <c r="D260" s="5" t="s">
        <v>26</v>
      </c>
      <c r="E260" s="5">
        <v>1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20</v>
      </c>
      <c r="R260" s="5">
        <v>25</v>
      </c>
      <c r="S260" s="5" t="s">
        <v>41</v>
      </c>
      <c r="T260" s="5"/>
    </row>
    <row r="261" spans="1:20" x14ac:dyDescent="0.25">
      <c r="A261" s="5">
        <f>254</f>
      </c>
      <c r="B261" s="5" t="s">
        <v>280</v>
      </c>
      <c r="C261" s="5" t="s">
        <v>41</v>
      </c>
      <c r="D261" s="5" t="s">
        <v>26</v>
      </c>
      <c r="E261" s="5">
        <v>1</v>
      </c>
      <c r="F261" s="5">
        <v>0</v>
      </c>
      <c r="G261" s="5">
        <v>1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20</v>
      </c>
      <c r="R261" s="5">
        <v>25</v>
      </c>
      <c r="S261" s="5" t="s">
        <v>41</v>
      </c>
      <c r="T261" s="5"/>
    </row>
    <row r="262" spans="1:20" x14ac:dyDescent="0.25">
      <c r="A262" s="5">
        <f>255</f>
      </c>
      <c r="B262" s="5" t="s">
        <v>281</v>
      </c>
      <c r="C262" s="5" t="s">
        <v>41</v>
      </c>
      <c r="D262" s="5" t="s">
        <v>26</v>
      </c>
      <c r="E262" s="5">
        <v>1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20</v>
      </c>
      <c r="R262" s="5">
        <v>25</v>
      </c>
      <c r="S262" s="5" t="s">
        <v>41</v>
      </c>
      <c r="T262" s="5"/>
    </row>
    <row r="263" spans="1:20" x14ac:dyDescent="0.25">
      <c r="A263" s="5">
        <f>256</f>
      </c>
      <c r="B263" s="5" t="s">
        <v>282</v>
      </c>
      <c r="C263" s="5" t="s">
        <v>41</v>
      </c>
      <c r="D263" s="5" t="s">
        <v>26</v>
      </c>
      <c r="E263" s="5">
        <v>1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20</v>
      </c>
      <c r="R263" s="5">
        <v>25</v>
      </c>
      <c r="S263" s="5" t="s">
        <v>41</v>
      </c>
      <c r="T263" s="5"/>
    </row>
    <row r="264" spans="1:20" x14ac:dyDescent="0.25">
      <c r="A264" s="5">
        <f>257</f>
      </c>
      <c r="B264" s="5" t="s">
        <v>283</v>
      </c>
      <c r="C264" s="5" t="s">
        <v>41</v>
      </c>
      <c r="D264" s="5" t="s">
        <v>26</v>
      </c>
      <c r="E264" s="5">
        <v>1</v>
      </c>
      <c r="F264" s="5">
        <v>0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20</v>
      </c>
      <c r="R264" s="5">
        <v>25</v>
      </c>
      <c r="S264" s="5" t="s">
        <v>41</v>
      </c>
      <c r="T264" s="5"/>
    </row>
    <row r="265" spans="1:20" x14ac:dyDescent="0.25">
      <c r="A265" s="5">
        <f>258</f>
      </c>
      <c r="B265" s="5" t="s">
        <v>284</v>
      </c>
      <c r="C265" s="5" t="s">
        <v>41</v>
      </c>
      <c r="D265" s="5" t="s">
        <v>26</v>
      </c>
      <c r="E265" s="5">
        <v>1</v>
      </c>
      <c r="F265" s="5">
        <v>0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20</v>
      </c>
      <c r="R265" s="5">
        <v>25</v>
      </c>
      <c r="S265" s="5" t="s">
        <v>41</v>
      </c>
      <c r="T265" s="5"/>
    </row>
    <row r="266" spans="1:20" x14ac:dyDescent="0.25">
      <c r="A266" s="5">
        <f>259</f>
      </c>
      <c r="B266" s="5" t="s">
        <v>285</v>
      </c>
      <c r="C266" s="5" t="s">
        <v>41</v>
      </c>
      <c r="D266" s="5" t="s">
        <v>26</v>
      </c>
      <c r="E266" s="5">
        <v>1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20</v>
      </c>
      <c r="R266" s="5">
        <v>25</v>
      </c>
      <c r="S266" s="5" t="s">
        <v>41</v>
      </c>
      <c r="T266" s="5"/>
    </row>
    <row r="267" spans="1:20" x14ac:dyDescent="0.25">
      <c r="A267" s="5">
        <f>260</f>
      </c>
      <c r="B267" s="5" t="s">
        <v>286</v>
      </c>
      <c r="C267" s="5" t="s">
        <v>41</v>
      </c>
      <c r="D267" s="5" t="s">
        <v>26</v>
      </c>
      <c r="E267" s="5">
        <v>1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20</v>
      </c>
      <c r="R267" s="5">
        <v>25</v>
      </c>
      <c r="S267" s="5" t="s">
        <v>41</v>
      </c>
      <c r="T267" s="5"/>
    </row>
    <row r="268" spans="1:20" x14ac:dyDescent="0.25">
      <c r="A268" s="5">
        <f>261</f>
      </c>
      <c r="B268" s="5" t="s">
        <v>287</v>
      </c>
      <c r="C268" s="5" t="s">
        <v>41</v>
      </c>
      <c r="D268" s="5" t="s">
        <v>26</v>
      </c>
      <c r="E268" s="5">
        <v>1</v>
      </c>
      <c r="F268" s="5">
        <v>0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20</v>
      </c>
      <c r="R268" s="5">
        <v>25</v>
      </c>
      <c r="S268" s="5" t="s">
        <v>41</v>
      </c>
      <c r="T268" s="5"/>
    </row>
    <row r="269" spans="1:20" x14ac:dyDescent="0.25">
      <c r="A269" s="5">
        <f>262</f>
      </c>
      <c r="B269" s="5" t="s">
        <v>288</v>
      </c>
      <c r="C269" s="5" t="s">
        <v>41</v>
      </c>
      <c r="D269" s="5" t="s">
        <v>26</v>
      </c>
      <c r="E269" s="5">
        <v>1</v>
      </c>
      <c r="F269" s="5">
        <v>0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20</v>
      </c>
      <c r="R269" s="5">
        <v>25</v>
      </c>
      <c r="S269" s="5" t="s">
        <v>41</v>
      </c>
      <c r="T269" s="5"/>
    </row>
    <row r="270" spans="1:20" x14ac:dyDescent="0.25">
      <c r="A270" s="5">
        <f>263</f>
      </c>
      <c r="B270" s="5" t="s">
        <v>289</v>
      </c>
      <c r="C270" s="5" t="s">
        <v>41</v>
      </c>
      <c r="D270" s="5" t="s">
        <v>26</v>
      </c>
      <c r="E270" s="5">
        <v>1</v>
      </c>
      <c r="F270" s="5">
        <v>0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20</v>
      </c>
      <c r="R270" s="5">
        <v>25</v>
      </c>
      <c r="S270" s="5" t="s">
        <v>41</v>
      </c>
      <c r="T270" s="5"/>
    </row>
    <row r="271" spans="1:20" x14ac:dyDescent="0.25">
      <c r="A271" s="5">
        <f>264</f>
      </c>
      <c r="B271" s="5" t="s">
        <v>290</v>
      </c>
      <c r="C271" s="5" t="s">
        <v>41</v>
      </c>
      <c r="D271" s="5" t="s">
        <v>26</v>
      </c>
      <c r="E271" s="5">
        <v>1</v>
      </c>
      <c r="F271" s="5">
        <v>0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20</v>
      </c>
      <c r="R271" s="5">
        <v>25</v>
      </c>
      <c r="S271" s="5" t="s">
        <v>41</v>
      </c>
      <c r="T271" s="5"/>
    </row>
    <row r="272" spans="1:20" x14ac:dyDescent="0.25">
      <c r="A272" s="5">
        <f>265</f>
      </c>
      <c r="B272" s="5" t="s">
        <v>291</v>
      </c>
      <c r="C272" s="5" t="s">
        <v>41</v>
      </c>
      <c r="D272" s="5" t="s">
        <v>26</v>
      </c>
      <c r="E272" s="5">
        <v>1</v>
      </c>
      <c r="F272" s="5">
        <v>0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20</v>
      </c>
      <c r="R272" s="5">
        <v>25</v>
      </c>
      <c r="S272" s="5" t="s">
        <v>41</v>
      </c>
      <c r="T272" s="5"/>
    </row>
    <row r="273" spans="1:20" x14ac:dyDescent="0.25">
      <c r="A273" s="5">
        <f>266</f>
      </c>
      <c r="B273" s="5" t="s">
        <v>292</v>
      </c>
      <c r="C273" s="5" t="s">
        <v>41</v>
      </c>
      <c r="D273" s="5" t="s">
        <v>26</v>
      </c>
      <c r="E273" s="5">
        <v>1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20</v>
      </c>
      <c r="R273" s="5">
        <v>25</v>
      </c>
      <c r="S273" s="5" t="s">
        <v>41</v>
      </c>
      <c r="T273" s="5"/>
    </row>
    <row r="274" spans="1:20" x14ac:dyDescent="0.25">
      <c r="A274" s="5">
        <f>267</f>
      </c>
      <c r="B274" s="5" t="s">
        <v>293</v>
      </c>
      <c r="C274" s="5" t="s">
        <v>41</v>
      </c>
      <c r="D274" s="5" t="s">
        <v>26</v>
      </c>
      <c r="E274" s="5">
        <v>1</v>
      </c>
      <c r="F274" s="5">
        <v>0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20</v>
      </c>
      <c r="R274" s="5">
        <v>25</v>
      </c>
      <c r="S274" s="5" t="s">
        <v>41</v>
      </c>
      <c r="T274" s="5"/>
    </row>
    <row r="275" spans="1:20" x14ac:dyDescent="0.25">
      <c r="A275" s="5">
        <f>268</f>
      </c>
      <c r="B275" s="5" t="s">
        <v>294</v>
      </c>
      <c r="C275" s="5" t="s">
        <v>41</v>
      </c>
      <c r="D275" s="5" t="s">
        <v>26</v>
      </c>
      <c r="E275" s="5">
        <v>1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20</v>
      </c>
      <c r="R275" s="5">
        <v>25</v>
      </c>
      <c r="S275" s="5" t="s">
        <v>41</v>
      </c>
      <c r="T275" s="5"/>
    </row>
    <row r="276" spans="1:20" x14ac:dyDescent="0.25">
      <c r="A276" s="5">
        <f>269</f>
      </c>
      <c r="B276" s="5" t="s">
        <v>295</v>
      </c>
      <c r="C276" s="5" t="s">
        <v>41</v>
      </c>
      <c r="D276" s="5" t="s">
        <v>26</v>
      </c>
      <c r="E276" s="5">
        <v>1</v>
      </c>
      <c r="F276" s="5">
        <v>0</v>
      </c>
      <c r="G276" s="5">
        <v>1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20</v>
      </c>
      <c r="R276" s="5">
        <v>25</v>
      </c>
      <c r="S276" s="5" t="s">
        <v>41</v>
      </c>
      <c r="T276" s="5"/>
    </row>
    <row r="277" spans="1:20" x14ac:dyDescent="0.25">
      <c r="A277" s="5">
        <f>270</f>
      </c>
      <c r="B277" s="5" t="s">
        <v>296</v>
      </c>
      <c r="C277" s="5" t="s">
        <v>41</v>
      </c>
      <c r="D277" s="5" t="s">
        <v>26</v>
      </c>
      <c r="E277" s="5">
        <v>1</v>
      </c>
      <c r="F277" s="5">
        <v>0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20</v>
      </c>
      <c r="R277" s="5">
        <v>25</v>
      </c>
      <c r="S277" s="5" t="s">
        <v>41</v>
      </c>
      <c r="T277" s="5"/>
    </row>
    <row r="278" spans="1:20" x14ac:dyDescent="0.25">
      <c r="A278" s="5">
        <f>271</f>
      </c>
      <c r="B278" s="5" t="s">
        <v>297</v>
      </c>
      <c r="C278" s="5" t="s">
        <v>41</v>
      </c>
      <c r="D278" s="5" t="s">
        <v>26</v>
      </c>
      <c r="E278" s="5">
        <v>1</v>
      </c>
      <c r="F278" s="5">
        <v>0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20</v>
      </c>
      <c r="R278" s="5">
        <v>25</v>
      </c>
      <c r="S278" s="5" t="s">
        <v>41</v>
      </c>
      <c r="T278" s="5"/>
    </row>
    <row r="279" spans="1:20" x14ac:dyDescent="0.25">
      <c r="A279" s="5">
        <f>272</f>
      </c>
      <c r="B279" s="5" t="s">
        <v>298</v>
      </c>
      <c r="C279" s="5" t="s">
        <v>41</v>
      </c>
      <c r="D279" s="5" t="s">
        <v>26</v>
      </c>
      <c r="E279" s="5">
        <v>1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20</v>
      </c>
      <c r="R279" s="5">
        <v>25</v>
      </c>
      <c r="S279" s="5" t="s">
        <v>41</v>
      </c>
      <c r="T279" s="5"/>
    </row>
    <row r="280" spans="1:20" x14ac:dyDescent="0.25">
      <c r="A280" s="5">
        <f>273</f>
      </c>
      <c r="B280" s="5" t="s">
        <v>299</v>
      </c>
      <c r="C280" s="5" t="s">
        <v>41</v>
      </c>
      <c r="D280" s="5" t="s">
        <v>26</v>
      </c>
      <c r="E280" s="5">
        <v>1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20</v>
      </c>
      <c r="R280" s="5">
        <v>25</v>
      </c>
      <c r="S280" s="5" t="s">
        <v>41</v>
      </c>
      <c r="T280" s="5"/>
    </row>
    <row r="281" spans="1:20" x14ac:dyDescent="0.25">
      <c r="A281" s="5">
        <f>274</f>
      </c>
      <c r="B281" s="5" t="s">
        <v>300</v>
      </c>
      <c r="C281" s="5" t="s">
        <v>41</v>
      </c>
      <c r="D281" s="5" t="s">
        <v>26</v>
      </c>
      <c r="E281" s="5">
        <v>1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20</v>
      </c>
      <c r="R281" s="5">
        <v>25</v>
      </c>
      <c r="S281" s="5" t="s">
        <v>41</v>
      </c>
      <c r="T281" s="5"/>
    </row>
    <row r="282" spans="1:20" x14ac:dyDescent="0.25">
      <c r="A282" s="5">
        <f>275</f>
      </c>
      <c r="B282" s="5" t="s">
        <v>301</v>
      </c>
      <c r="C282" s="5" t="s">
        <v>41</v>
      </c>
      <c r="D282" s="5" t="s">
        <v>26</v>
      </c>
      <c r="E282" s="5">
        <v>1</v>
      </c>
      <c r="F282" s="5">
        <v>0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20</v>
      </c>
      <c r="R282" s="5">
        <v>25</v>
      </c>
      <c r="S282" s="5" t="s">
        <v>41</v>
      </c>
      <c r="T282" s="5"/>
    </row>
    <row r="283" spans="1:20" x14ac:dyDescent="0.25">
      <c r="A283" s="5">
        <f>276</f>
      </c>
      <c r="B283" s="5" t="s">
        <v>302</v>
      </c>
      <c r="C283" s="5" t="s">
        <v>41</v>
      </c>
      <c r="D283" s="5" t="s">
        <v>26</v>
      </c>
      <c r="E283" s="5">
        <v>1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20</v>
      </c>
      <c r="R283" s="5">
        <v>25</v>
      </c>
      <c r="S283" s="5" t="s">
        <v>41</v>
      </c>
      <c r="T283" s="5"/>
    </row>
    <row r="284" spans="1:20" x14ac:dyDescent="0.25">
      <c r="A284" s="5">
        <f>277</f>
      </c>
      <c r="B284" s="5" t="s">
        <v>303</v>
      </c>
      <c r="C284" s="5" t="s">
        <v>41</v>
      </c>
      <c r="D284" s="5" t="s">
        <v>26</v>
      </c>
      <c r="E284" s="5">
        <v>1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20</v>
      </c>
      <c r="R284" s="5">
        <v>25</v>
      </c>
      <c r="S284" s="5" t="s">
        <v>41</v>
      </c>
      <c r="T284" s="5"/>
    </row>
    <row r="285" spans="1:20" x14ac:dyDescent="0.25">
      <c r="A285" s="5">
        <f>278</f>
      </c>
      <c r="B285" s="5" t="s">
        <v>304</v>
      </c>
      <c r="C285" s="5" t="s">
        <v>41</v>
      </c>
      <c r="D285" s="5" t="s">
        <v>26</v>
      </c>
      <c r="E285" s="5">
        <v>1</v>
      </c>
      <c r="F285" s="5">
        <v>0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20</v>
      </c>
      <c r="R285" s="5">
        <v>25</v>
      </c>
      <c r="S285" s="5" t="s">
        <v>41</v>
      </c>
      <c r="T285" s="5"/>
    </row>
    <row r="286" spans="1:20" x14ac:dyDescent="0.25">
      <c r="A286" s="5">
        <f>279</f>
      </c>
      <c r="B286" s="5" t="s">
        <v>305</v>
      </c>
      <c r="C286" s="5" t="s">
        <v>41</v>
      </c>
      <c r="D286" s="5" t="s">
        <v>26</v>
      </c>
      <c r="E286" s="5">
        <v>1</v>
      </c>
      <c r="F286" s="5">
        <v>0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20</v>
      </c>
      <c r="R286" s="5">
        <v>25</v>
      </c>
      <c r="S286" s="5" t="s">
        <v>41</v>
      </c>
      <c r="T286" s="5"/>
    </row>
    <row r="287" spans="1:20" x14ac:dyDescent="0.25">
      <c r="A287" s="5">
        <f>280</f>
      </c>
      <c r="B287" s="5" t="s">
        <v>306</v>
      </c>
      <c r="C287" s="5" t="s">
        <v>41</v>
      </c>
      <c r="D287" s="5" t="s">
        <v>26</v>
      </c>
      <c r="E287" s="5">
        <v>1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20</v>
      </c>
      <c r="R287" s="5">
        <v>25</v>
      </c>
      <c r="S287" s="5" t="s">
        <v>41</v>
      </c>
      <c r="T287" s="5"/>
    </row>
    <row r="288" spans="1:20" x14ac:dyDescent="0.25">
      <c r="A288" s="5">
        <f>281</f>
      </c>
      <c r="B288" s="5" t="s">
        <v>307</v>
      </c>
      <c r="C288" s="5" t="s">
        <v>41</v>
      </c>
      <c r="D288" s="5" t="s">
        <v>26</v>
      </c>
      <c r="E288" s="5">
        <v>1</v>
      </c>
      <c r="F288" s="5">
        <v>0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20</v>
      </c>
      <c r="R288" s="5">
        <v>25</v>
      </c>
      <c r="S288" s="5" t="s">
        <v>41</v>
      </c>
      <c r="T288" s="5"/>
    </row>
    <row r="289" spans="1:20" x14ac:dyDescent="0.25">
      <c r="A289" s="5">
        <f>282</f>
      </c>
      <c r="B289" s="5" t="s">
        <v>308</v>
      </c>
      <c r="C289" s="5" t="s">
        <v>41</v>
      </c>
      <c r="D289" s="5" t="s">
        <v>26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20</v>
      </c>
      <c r="R289" s="5">
        <v>25</v>
      </c>
      <c r="S289" s="5" t="s">
        <v>41</v>
      </c>
      <c r="T289" s="5"/>
    </row>
    <row r="290" spans="1:20" x14ac:dyDescent="0.25">
      <c r="A290" s="5">
        <f>283</f>
      </c>
      <c r="B290" s="5" t="s">
        <v>309</v>
      </c>
      <c r="C290" s="5" t="s">
        <v>41</v>
      </c>
      <c r="D290" s="5" t="s">
        <v>26</v>
      </c>
      <c r="E290" s="5">
        <v>1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20</v>
      </c>
      <c r="R290" s="5">
        <v>25</v>
      </c>
      <c r="S290" s="5" t="s">
        <v>41</v>
      </c>
      <c r="T290" s="5"/>
    </row>
    <row r="291" spans="1:20" x14ac:dyDescent="0.25">
      <c r="A291" s="5">
        <f>284</f>
      </c>
      <c r="B291" s="5" t="s">
        <v>310</v>
      </c>
      <c r="C291" s="5" t="s">
        <v>41</v>
      </c>
      <c r="D291" s="5" t="s">
        <v>26</v>
      </c>
      <c r="E291" s="5">
        <v>1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20</v>
      </c>
      <c r="R291" s="5">
        <v>25</v>
      </c>
      <c r="S291" s="5" t="s">
        <v>41</v>
      </c>
      <c r="T291" s="5"/>
    </row>
    <row r="292" spans="1:20" x14ac:dyDescent="0.25">
      <c r="A292" s="5">
        <f>285</f>
      </c>
      <c r="B292" s="5" t="s">
        <v>311</v>
      </c>
      <c r="C292" s="5" t="s">
        <v>41</v>
      </c>
      <c r="D292" s="5" t="s">
        <v>26</v>
      </c>
      <c r="E292" s="5">
        <v>1</v>
      </c>
      <c r="F292" s="5">
        <v>0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20</v>
      </c>
      <c r="R292" s="5">
        <v>25</v>
      </c>
      <c r="S292" s="5" t="s">
        <v>41</v>
      </c>
      <c r="T292" s="5"/>
    </row>
    <row r="293" spans="1:20" x14ac:dyDescent="0.25">
      <c r="A293" s="5">
        <f>286</f>
      </c>
      <c r="B293" s="5" t="s">
        <v>312</v>
      </c>
      <c r="C293" s="5" t="s">
        <v>41</v>
      </c>
      <c r="D293" s="5" t="s">
        <v>26</v>
      </c>
      <c r="E293" s="5">
        <v>1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20</v>
      </c>
      <c r="R293" s="5">
        <v>25</v>
      </c>
      <c r="S293" s="5" t="s">
        <v>41</v>
      </c>
      <c r="T293" s="5"/>
    </row>
    <row r="294" spans="1:20" x14ac:dyDescent="0.25">
      <c r="A294" s="5">
        <f>287</f>
      </c>
      <c r="B294" s="5" t="s">
        <v>313</v>
      </c>
      <c r="C294" s="5" t="s">
        <v>41</v>
      </c>
      <c r="D294" s="5" t="s">
        <v>26</v>
      </c>
      <c r="E294" s="5">
        <v>1</v>
      </c>
      <c r="F294" s="5">
        <v>0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20</v>
      </c>
      <c r="R294" s="5">
        <v>25</v>
      </c>
      <c r="S294" s="5" t="s">
        <v>41</v>
      </c>
      <c r="T294" s="5"/>
    </row>
    <row r="295" spans="1:20" x14ac:dyDescent="0.25">
      <c r="A295" s="5">
        <f>288</f>
      </c>
      <c r="B295" s="5" t="s">
        <v>314</v>
      </c>
      <c r="C295" s="5" t="s">
        <v>41</v>
      </c>
      <c r="D295" s="5" t="s">
        <v>26</v>
      </c>
      <c r="E295" s="5">
        <v>1</v>
      </c>
      <c r="F295" s="5">
        <v>0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20</v>
      </c>
      <c r="R295" s="5">
        <v>25</v>
      </c>
      <c r="S295" s="5" t="s">
        <v>41</v>
      </c>
      <c r="T295" s="5"/>
    </row>
    <row r="296" spans="1:20" x14ac:dyDescent="0.25">
      <c r="A296" s="5">
        <f>289</f>
      </c>
      <c r="B296" s="5" t="s">
        <v>315</v>
      </c>
      <c r="C296" s="5" t="s">
        <v>41</v>
      </c>
      <c r="D296" s="5" t="s">
        <v>26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20</v>
      </c>
      <c r="R296" s="5">
        <v>25</v>
      </c>
      <c r="S296" s="5" t="s">
        <v>41</v>
      </c>
      <c r="T296" s="5"/>
    </row>
    <row r="297" spans="1:20" x14ac:dyDescent="0.25">
      <c r="A297" s="5">
        <f>290</f>
      </c>
      <c r="B297" s="5" t="s">
        <v>316</v>
      </c>
      <c r="C297" s="5" t="s">
        <v>41</v>
      </c>
      <c r="D297" s="5" t="s">
        <v>26</v>
      </c>
      <c r="E297" s="5">
        <v>1</v>
      </c>
      <c r="F297" s="5">
        <v>0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20</v>
      </c>
      <c r="R297" s="5">
        <v>25</v>
      </c>
      <c r="S297" s="5" t="s">
        <v>41</v>
      </c>
      <c r="T297" s="5"/>
    </row>
    <row r="298" spans="1:20" x14ac:dyDescent="0.25">
      <c r="A298" s="5">
        <f>291</f>
      </c>
      <c r="B298" s="5" t="s">
        <v>317</v>
      </c>
      <c r="C298" s="5" t="s">
        <v>41</v>
      </c>
      <c r="D298" s="5" t="s">
        <v>26</v>
      </c>
      <c r="E298" s="5">
        <v>1</v>
      </c>
      <c r="F298" s="5">
        <v>0</v>
      </c>
      <c r="G298" s="5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20</v>
      </c>
      <c r="R298" s="5">
        <v>25</v>
      </c>
      <c r="S298" s="5" t="s">
        <v>41</v>
      </c>
      <c r="T298" s="5"/>
    </row>
    <row r="299" spans="1:20" x14ac:dyDescent="0.25">
      <c r="A299" s="5">
        <f>292</f>
      </c>
      <c r="B299" s="5" t="s">
        <v>318</v>
      </c>
      <c r="C299" s="5" t="s">
        <v>41</v>
      </c>
      <c r="D299" s="5" t="s">
        <v>26</v>
      </c>
      <c r="E299" s="5">
        <v>1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20</v>
      </c>
      <c r="R299" s="5">
        <v>25</v>
      </c>
      <c r="S299" s="5" t="s">
        <v>41</v>
      </c>
      <c r="T299" s="5"/>
    </row>
    <row r="300" spans="1:20" x14ac:dyDescent="0.25">
      <c r="A300" s="5">
        <f>293</f>
      </c>
      <c r="B300" s="5" t="s">
        <v>319</v>
      </c>
      <c r="C300" s="5" t="s">
        <v>41</v>
      </c>
      <c r="D300" s="5" t="s">
        <v>26</v>
      </c>
      <c r="E300" s="5">
        <v>1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20</v>
      </c>
      <c r="R300" s="5">
        <v>25</v>
      </c>
      <c r="S300" s="5" t="s">
        <v>41</v>
      </c>
      <c r="T300" s="5"/>
    </row>
    <row r="301" spans="1:20" x14ac:dyDescent="0.25">
      <c r="A301" s="5">
        <f>294</f>
      </c>
      <c r="B301" s="5" t="s">
        <v>320</v>
      </c>
      <c r="C301" s="5" t="s">
        <v>41</v>
      </c>
      <c r="D301" s="5" t="s">
        <v>26</v>
      </c>
      <c r="E301" s="5">
        <v>1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20</v>
      </c>
      <c r="R301" s="5">
        <v>25</v>
      </c>
      <c r="S301" s="5" t="s">
        <v>41</v>
      </c>
      <c r="T301" s="5"/>
    </row>
    <row r="302" spans="1:20" x14ac:dyDescent="0.25">
      <c r="A302" s="5">
        <f>295</f>
      </c>
      <c r="B302" s="5" t="s">
        <v>321</v>
      </c>
      <c r="C302" s="5" t="s">
        <v>41</v>
      </c>
      <c r="D302" s="5" t="s">
        <v>26</v>
      </c>
      <c r="E302" s="5">
        <v>1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20</v>
      </c>
      <c r="R302" s="5">
        <v>25</v>
      </c>
      <c r="S302" s="5" t="s">
        <v>41</v>
      </c>
      <c r="T302" s="5"/>
    </row>
    <row r="303" spans="1:20" x14ac:dyDescent="0.25">
      <c r="A303" s="5">
        <f>296</f>
      </c>
      <c r="B303" s="5" t="s">
        <v>322</v>
      </c>
      <c r="C303" s="5" t="s">
        <v>41</v>
      </c>
      <c r="D303" s="5" t="s">
        <v>26</v>
      </c>
      <c r="E303" s="5">
        <v>1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20</v>
      </c>
      <c r="R303" s="5">
        <v>25</v>
      </c>
      <c r="S303" s="5" t="s">
        <v>41</v>
      </c>
      <c r="T303" s="5"/>
    </row>
    <row r="304" spans="1:20" x14ac:dyDescent="0.25">
      <c r="A304" s="5">
        <f>297</f>
      </c>
      <c r="B304" s="5" t="s">
        <v>323</v>
      </c>
      <c r="C304" s="5" t="s">
        <v>41</v>
      </c>
      <c r="D304" s="5" t="s">
        <v>26</v>
      </c>
      <c r="E304" s="5">
        <v>1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20</v>
      </c>
      <c r="R304" s="5">
        <v>25</v>
      </c>
      <c r="S304" s="5" t="s">
        <v>41</v>
      </c>
      <c r="T304" s="5"/>
    </row>
    <row r="305" spans="1:20" x14ac:dyDescent="0.25">
      <c r="A305" s="5">
        <f>298</f>
      </c>
      <c r="B305" s="5" t="s">
        <v>324</v>
      </c>
      <c r="C305" s="5" t="s">
        <v>41</v>
      </c>
      <c r="D305" s="5" t="s">
        <v>26</v>
      </c>
      <c r="E305" s="5">
        <v>1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20</v>
      </c>
      <c r="R305" s="5">
        <v>25</v>
      </c>
      <c r="S305" s="5" t="s">
        <v>41</v>
      </c>
      <c r="T305" s="5"/>
    </row>
    <row r="306" spans="1:20" x14ac:dyDescent="0.25">
      <c r="A306" s="5">
        <f>299</f>
      </c>
      <c r="B306" s="5" t="s">
        <v>325</v>
      </c>
      <c r="C306" s="5" t="s">
        <v>41</v>
      </c>
      <c r="D306" s="5" t="s">
        <v>26</v>
      </c>
      <c r="E306" s="5">
        <v>1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20</v>
      </c>
      <c r="R306" s="5">
        <v>25</v>
      </c>
      <c r="S306" s="5" t="s">
        <v>41</v>
      </c>
      <c r="T306" s="5"/>
    </row>
    <row r="307" spans="1:20" x14ac:dyDescent="0.25">
      <c r="A307" s="5">
        <f>300</f>
      </c>
      <c r="B307" s="5" t="s">
        <v>326</v>
      </c>
      <c r="C307" s="5" t="s">
        <v>41</v>
      </c>
      <c r="D307" s="5" t="s">
        <v>26</v>
      </c>
      <c r="E307" s="5">
        <v>1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20</v>
      </c>
      <c r="R307" s="5">
        <v>25</v>
      </c>
      <c r="S307" s="5" t="s">
        <v>41</v>
      </c>
      <c r="T307" s="5"/>
    </row>
    <row r="308" spans="1:20" x14ac:dyDescent="0.25">
      <c r="A308" s="5">
        <f>301</f>
      </c>
      <c r="B308" s="5" t="s">
        <v>327</v>
      </c>
      <c r="C308" s="5" t="s">
        <v>41</v>
      </c>
      <c r="D308" s="5" t="s">
        <v>26</v>
      </c>
      <c r="E308" s="5">
        <v>1</v>
      </c>
      <c r="F308" s="5">
        <v>0</v>
      </c>
      <c r="G308" s="5">
        <v>1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20</v>
      </c>
      <c r="R308" s="5">
        <v>25</v>
      </c>
      <c r="S308" s="5" t="s">
        <v>41</v>
      </c>
      <c r="T308" s="5"/>
    </row>
    <row r="309" spans="1:20" x14ac:dyDescent="0.25">
      <c r="A309" s="5">
        <f>302</f>
      </c>
      <c r="B309" s="5" t="s">
        <v>328</v>
      </c>
      <c r="C309" s="5" t="s">
        <v>41</v>
      </c>
      <c r="D309" s="5" t="s">
        <v>26</v>
      </c>
      <c r="E309" s="5">
        <v>1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20</v>
      </c>
      <c r="R309" s="5">
        <v>25</v>
      </c>
      <c r="S309" s="5" t="s">
        <v>41</v>
      </c>
      <c r="T309" s="5"/>
    </row>
    <row r="310" spans="1:20" x14ac:dyDescent="0.25">
      <c r="A310" s="5">
        <f>303</f>
      </c>
      <c r="B310" s="5" t="s">
        <v>329</v>
      </c>
      <c r="C310" s="5" t="s">
        <v>41</v>
      </c>
      <c r="D310" s="5" t="s">
        <v>26</v>
      </c>
      <c r="E310" s="5">
        <v>1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20</v>
      </c>
      <c r="R310" s="5">
        <v>25</v>
      </c>
      <c r="S310" s="5" t="s">
        <v>41</v>
      </c>
      <c r="T310" s="5"/>
    </row>
    <row r="311" spans="1:20" x14ac:dyDescent="0.25">
      <c r="A311" s="5">
        <f>304</f>
      </c>
      <c r="B311" s="5" t="s">
        <v>330</v>
      </c>
      <c r="C311" s="5" t="s">
        <v>41</v>
      </c>
      <c r="D311" s="5" t="s">
        <v>26</v>
      </c>
      <c r="E311" s="5">
        <v>1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20</v>
      </c>
      <c r="R311" s="5">
        <v>25</v>
      </c>
      <c r="S311" s="5" t="s">
        <v>41</v>
      </c>
      <c r="T311" s="5"/>
    </row>
    <row r="312" spans="1:20" x14ac:dyDescent="0.25">
      <c r="A312" s="5">
        <f>305</f>
      </c>
      <c r="B312" s="5" t="s">
        <v>331</v>
      </c>
      <c r="C312" s="5" t="s">
        <v>41</v>
      </c>
      <c r="D312" s="5" t="s">
        <v>26</v>
      </c>
      <c r="E312" s="5">
        <v>1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20</v>
      </c>
      <c r="R312" s="5">
        <v>25</v>
      </c>
      <c r="S312" s="5" t="s">
        <v>41</v>
      </c>
      <c r="T312" s="5"/>
    </row>
    <row r="313" spans="1:20" x14ac:dyDescent="0.25">
      <c r="A313" s="5">
        <f>306</f>
      </c>
      <c r="B313" s="5" t="s">
        <v>332</v>
      </c>
      <c r="C313" s="5" t="s">
        <v>41</v>
      </c>
      <c r="D313" s="5" t="s">
        <v>26</v>
      </c>
      <c r="E313" s="5">
        <v>1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20</v>
      </c>
      <c r="R313" s="5">
        <v>25</v>
      </c>
      <c r="S313" s="5" t="s">
        <v>41</v>
      </c>
      <c r="T313" s="5"/>
    </row>
    <row r="314" spans="1:20" x14ac:dyDescent="0.25">
      <c r="A314" s="5">
        <f>307</f>
      </c>
      <c r="B314" s="5" t="s">
        <v>333</v>
      </c>
      <c r="C314" s="5" t="s">
        <v>41</v>
      </c>
      <c r="D314" s="5" t="s">
        <v>26</v>
      </c>
      <c r="E314" s="5">
        <v>1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20</v>
      </c>
      <c r="R314" s="5">
        <v>25</v>
      </c>
      <c r="S314" s="5" t="s">
        <v>41</v>
      </c>
      <c r="T314" s="5"/>
    </row>
    <row r="315" spans="1:20" x14ac:dyDescent="0.25">
      <c r="A315" s="5">
        <f>308</f>
      </c>
      <c r="B315" s="5" t="s">
        <v>334</v>
      </c>
      <c r="C315" s="5" t="s">
        <v>41</v>
      </c>
      <c r="D315" s="5" t="s">
        <v>26</v>
      </c>
      <c r="E315" s="5">
        <v>1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20</v>
      </c>
      <c r="R315" s="5">
        <v>25</v>
      </c>
      <c r="S315" s="5" t="s">
        <v>41</v>
      </c>
      <c r="T315" s="5"/>
    </row>
    <row r="316" spans="1:20" x14ac:dyDescent="0.25">
      <c r="A316" s="5">
        <f>309</f>
      </c>
      <c r="B316" s="5" t="s">
        <v>335</v>
      </c>
      <c r="C316" s="5" t="s">
        <v>41</v>
      </c>
      <c r="D316" s="5" t="s">
        <v>26</v>
      </c>
      <c r="E316" s="5">
        <v>1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20</v>
      </c>
      <c r="R316" s="5">
        <v>25</v>
      </c>
      <c r="S316" s="5" t="s">
        <v>41</v>
      </c>
      <c r="T316" s="5"/>
    </row>
    <row r="317" spans="1:20" x14ac:dyDescent="0.25">
      <c r="A317" s="5">
        <f>310</f>
      </c>
      <c r="B317" s="5" t="s">
        <v>336</v>
      </c>
      <c r="C317" s="5" t="s">
        <v>41</v>
      </c>
      <c r="D317" s="5" t="s">
        <v>26</v>
      </c>
      <c r="E317" s="5">
        <v>1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20</v>
      </c>
      <c r="R317" s="5">
        <v>25</v>
      </c>
      <c r="S317" s="5" t="s">
        <v>41</v>
      </c>
      <c r="T317" s="5"/>
    </row>
    <row r="318" spans="1:20" x14ac:dyDescent="0.25">
      <c r="A318" s="5">
        <f>311</f>
      </c>
      <c r="B318" s="5" t="s">
        <v>337</v>
      </c>
      <c r="C318" s="5" t="s">
        <v>41</v>
      </c>
      <c r="D318" s="5" t="s">
        <v>26</v>
      </c>
      <c r="E318" s="5">
        <v>1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20</v>
      </c>
      <c r="R318" s="5">
        <v>25</v>
      </c>
      <c r="S318" s="5" t="s">
        <v>41</v>
      </c>
      <c r="T318" s="5"/>
    </row>
    <row r="319" spans="1:20" x14ac:dyDescent="0.25">
      <c r="A319" s="5">
        <f>312</f>
      </c>
      <c r="B319" s="5" t="s">
        <v>338</v>
      </c>
      <c r="C319" s="5" t="s">
        <v>41</v>
      </c>
      <c r="D319" s="5" t="s">
        <v>26</v>
      </c>
      <c r="E319" s="5">
        <v>1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20</v>
      </c>
      <c r="R319" s="5">
        <v>25</v>
      </c>
      <c r="S319" s="5" t="s">
        <v>41</v>
      </c>
      <c r="T319" s="5"/>
    </row>
    <row r="320" spans="1:20" x14ac:dyDescent="0.25">
      <c r="A320" s="5">
        <f>313</f>
      </c>
      <c r="B320" s="5" t="s">
        <v>339</v>
      </c>
      <c r="C320" s="5" t="s">
        <v>41</v>
      </c>
      <c r="D320" s="5" t="s">
        <v>26</v>
      </c>
      <c r="E320" s="5">
        <v>1</v>
      </c>
      <c r="F320" s="5">
        <v>0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20</v>
      </c>
      <c r="R320" s="5">
        <v>25</v>
      </c>
      <c r="S320" s="5" t="s">
        <v>41</v>
      </c>
      <c r="T320" s="5"/>
    </row>
    <row r="321" spans="1:20" x14ac:dyDescent="0.25">
      <c r="A321" s="5">
        <f>314</f>
      </c>
      <c r="B321" s="5" t="s">
        <v>340</v>
      </c>
      <c r="C321" s="5" t="s">
        <v>41</v>
      </c>
      <c r="D321" s="5" t="s">
        <v>26</v>
      </c>
      <c r="E321" s="5">
        <v>1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20</v>
      </c>
      <c r="R321" s="5">
        <v>25</v>
      </c>
      <c r="S321" s="5" t="s">
        <v>41</v>
      </c>
      <c r="T321" s="5"/>
    </row>
    <row r="322" spans="1:20" x14ac:dyDescent="0.25">
      <c r="A322" s="5">
        <f>315</f>
      </c>
      <c r="B322" s="5" t="s">
        <v>341</v>
      </c>
      <c r="C322" s="5" t="s">
        <v>41</v>
      </c>
      <c r="D322" s="5" t="s">
        <v>26</v>
      </c>
      <c r="E322" s="5">
        <v>1</v>
      </c>
      <c r="F322" s="5">
        <v>0</v>
      </c>
      <c r="G322" s="5">
        <v>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20</v>
      </c>
      <c r="R322" s="5">
        <v>25</v>
      </c>
      <c r="S322" s="5" t="s">
        <v>41</v>
      </c>
      <c r="T322" s="5"/>
    </row>
    <row r="323" spans="1:20" x14ac:dyDescent="0.25">
      <c r="A323" s="5">
        <f>316</f>
      </c>
      <c r="B323" s="5" t="s">
        <v>342</v>
      </c>
      <c r="C323" s="5" t="s">
        <v>41</v>
      </c>
      <c r="D323" s="5" t="s">
        <v>26</v>
      </c>
      <c r="E323" s="5">
        <v>1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20</v>
      </c>
      <c r="R323" s="5">
        <v>25</v>
      </c>
      <c r="S323" s="5" t="s">
        <v>41</v>
      </c>
      <c r="T323" s="5"/>
    </row>
    <row r="324" spans="1:20" x14ac:dyDescent="0.25">
      <c r="A324" s="5">
        <f>317</f>
      </c>
      <c r="B324" s="5" t="s">
        <v>343</v>
      </c>
      <c r="C324" s="5" t="s">
        <v>41</v>
      </c>
      <c r="D324" s="5" t="s">
        <v>26</v>
      </c>
      <c r="E324" s="5">
        <v>1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20</v>
      </c>
      <c r="R324" s="5">
        <v>25</v>
      </c>
      <c r="S324" s="5" t="s">
        <v>41</v>
      </c>
      <c r="T324" s="5"/>
    </row>
    <row r="325" spans="1:20" x14ac:dyDescent="0.25">
      <c r="A325" s="5">
        <f>318</f>
      </c>
      <c r="B325" s="5" t="s">
        <v>344</v>
      </c>
      <c r="C325" s="5" t="s">
        <v>41</v>
      </c>
      <c r="D325" s="5" t="s">
        <v>26</v>
      </c>
      <c r="E325" s="5">
        <v>1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20</v>
      </c>
      <c r="R325" s="5">
        <v>25</v>
      </c>
      <c r="S325" s="5" t="s">
        <v>41</v>
      </c>
      <c r="T325" s="5"/>
    </row>
    <row r="326" spans="1:20" x14ac:dyDescent="0.25">
      <c r="A326" s="5">
        <f>319</f>
      </c>
      <c r="B326" s="5" t="s">
        <v>345</v>
      </c>
      <c r="C326" s="5" t="s">
        <v>41</v>
      </c>
      <c r="D326" s="5" t="s">
        <v>26</v>
      </c>
      <c r="E326" s="5">
        <v>1</v>
      </c>
      <c r="F326" s="5">
        <v>0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20</v>
      </c>
      <c r="R326" s="5">
        <v>25</v>
      </c>
      <c r="S326" s="5" t="s">
        <v>41</v>
      </c>
      <c r="T326" s="5"/>
    </row>
    <row r="327" spans="1:20" x14ac:dyDescent="0.25">
      <c r="A327" s="5">
        <f>320</f>
      </c>
      <c r="B327" s="5" t="s">
        <v>346</v>
      </c>
      <c r="C327" s="5" t="s">
        <v>41</v>
      </c>
      <c r="D327" s="5" t="s">
        <v>26</v>
      </c>
      <c r="E327" s="5">
        <v>1</v>
      </c>
      <c r="F327" s="5">
        <v>0</v>
      </c>
      <c r="G327" s="5">
        <v>1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20</v>
      </c>
      <c r="R327" s="5">
        <v>25</v>
      </c>
      <c r="S327" s="5" t="s">
        <v>41</v>
      </c>
      <c r="T327" s="5"/>
    </row>
    <row r="328" spans="1:20" x14ac:dyDescent="0.25">
      <c r="A328" s="5">
        <f>321</f>
      </c>
      <c r="B328" s="5" t="s">
        <v>347</v>
      </c>
      <c r="C328" s="5" t="s">
        <v>41</v>
      </c>
      <c r="D328" s="5" t="s">
        <v>26</v>
      </c>
      <c r="E328" s="5">
        <v>1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20</v>
      </c>
      <c r="R328" s="5">
        <v>25</v>
      </c>
      <c r="S328" s="5" t="s">
        <v>41</v>
      </c>
      <c r="T328" s="5"/>
    </row>
    <row r="329" spans="1:20" x14ac:dyDescent="0.25">
      <c r="A329" s="5">
        <f>322</f>
      </c>
      <c r="B329" s="5" t="s">
        <v>348</v>
      </c>
      <c r="C329" s="5" t="s">
        <v>41</v>
      </c>
      <c r="D329" s="5" t="s">
        <v>26</v>
      </c>
      <c r="E329" s="5">
        <v>1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20</v>
      </c>
      <c r="R329" s="5">
        <v>25</v>
      </c>
      <c r="S329" s="5" t="s">
        <v>41</v>
      </c>
      <c r="T329" s="5"/>
    </row>
    <row r="330" spans="1:20" x14ac:dyDescent="0.25">
      <c r="A330" s="5">
        <f>323</f>
      </c>
      <c r="B330" s="5" t="s">
        <v>349</v>
      </c>
      <c r="C330" s="5" t="s">
        <v>41</v>
      </c>
      <c r="D330" s="5" t="s">
        <v>26</v>
      </c>
      <c r="E330" s="5">
        <v>1</v>
      </c>
      <c r="F330" s="5">
        <v>0</v>
      </c>
      <c r="G330" s="5">
        <v>1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20</v>
      </c>
      <c r="R330" s="5">
        <v>25</v>
      </c>
      <c r="S330" s="5" t="s">
        <v>41</v>
      </c>
      <c r="T330" s="5"/>
    </row>
    <row r="331" spans="1:20" x14ac:dyDescent="0.25">
      <c r="A331" s="5">
        <f>324</f>
      </c>
      <c r="B331" s="5" t="s">
        <v>350</v>
      </c>
      <c r="C331" s="5" t="s">
        <v>41</v>
      </c>
      <c r="D331" s="5" t="s">
        <v>26</v>
      </c>
      <c r="E331" s="5">
        <v>1</v>
      </c>
      <c r="F331" s="5">
        <v>0</v>
      </c>
      <c r="G331" s="5">
        <v>1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20</v>
      </c>
      <c r="R331" s="5">
        <v>25</v>
      </c>
      <c r="S331" s="5" t="s">
        <v>41</v>
      </c>
      <c r="T331" s="5"/>
    </row>
    <row r="332" spans="1:20" x14ac:dyDescent="0.25">
      <c r="A332" s="5">
        <f>325</f>
      </c>
      <c r="B332" s="5" t="s">
        <v>351</v>
      </c>
      <c r="C332" s="5" t="s">
        <v>41</v>
      </c>
      <c r="D332" s="5" t="s">
        <v>26</v>
      </c>
      <c r="E332" s="5">
        <v>1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20</v>
      </c>
      <c r="R332" s="5">
        <v>25</v>
      </c>
      <c r="S332" s="5" t="s">
        <v>41</v>
      </c>
      <c r="T332" s="5"/>
    </row>
    <row r="333" spans="1:20" x14ac:dyDescent="0.25">
      <c r="A333" s="5">
        <f>326</f>
      </c>
      <c r="B333" s="5" t="s">
        <v>352</v>
      </c>
      <c r="C333" s="5" t="s">
        <v>41</v>
      </c>
      <c r="D333" s="5" t="s">
        <v>26</v>
      </c>
      <c r="E333" s="5">
        <v>1</v>
      </c>
      <c r="F333" s="5">
        <v>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20</v>
      </c>
      <c r="R333" s="5">
        <v>25</v>
      </c>
      <c r="S333" s="5" t="s">
        <v>41</v>
      </c>
      <c r="T333" s="5"/>
    </row>
    <row r="334" spans="1:20" x14ac:dyDescent="0.25">
      <c r="A334" s="5">
        <f>327</f>
      </c>
      <c r="B334" s="5" t="s">
        <v>353</v>
      </c>
      <c r="C334" s="5" t="s">
        <v>41</v>
      </c>
      <c r="D334" s="5" t="s">
        <v>26</v>
      </c>
      <c r="E334" s="5">
        <v>1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20</v>
      </c>
      <c r="R334" s="5">
        <v>25</v>
      </c>
      <c r="S334" s="5" t="s">
        <v>41</v>
      </c>
      <c r="T334" s="5"/>
    </row>
    <row r="335" spans="1:20" x14ac:dyDescent="0.25">
      <c r="A335" s="5">
        <f>328</f>
      </c>
      <c r="B335" s="5" t="s">
        <v>354</v>
      </c>
      <c r="C335" s="5" t="s">
        <v>41</v>
      </c>
      <c r="D335" s="5" t="s">
        <v>26</v>
      </c>
      <c r="E335" s="5">
        <v>1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20</v>
      </c>
      <c r="R335" s="5">
        <v>25</v>
      </c>
      <c r="S335" s="5" t="s">
        <v>41</v>
      </c>
      <c r="T335" s="5"/>
    </row>
    <row r="336" spans="1:20" x14ac:dyDescent="0.25">
      <c r="A336" s="5">
        <f>329</f>
      </c>
      <c r="B336" s="5" t="s">
        <v>355</v>
      </c>
      <c r="C336" s="5" t="s">
        <v>41</v>
      </c>
      <c r="D336" s="5" t="s">
        <v>26</v>
      </c>
      <c r="E336" s="5">
        <v>1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20</v>
      </c>
      <c r="R336" s="5">
        <v>25</v>
      </c>
      <c r="S336" s="5" t="s">
        <v>41</v>
      </c>
      <c r="T336" s="5"/>
    </row>
    <row r="337" spans="1:20" x14ac:dyDescent="0.25">
      <c r="A337" s="5">
        <f>330</f>
      </c>
      <c r="B337" s="5" t="s">
        <v>356</v>
      </c>
      <c r="C337" s="5" t="s">
        <v>41</v>
      </c>
      <c r="D337" s="5" t="s">
        <v>26</v>
      </c>
      <c r="E337" s="5">
        <v>1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20</v>
      </c>
      <c r="R337" s="5">
        <v>25</v>
      </c>
      <c r="S337" s="5" t="s">
        <v>41</v>
      </c>
      <c r="T337" s="5"/>
    </row>
    <row r="338" spans="1:20" x14ac:dyDescent="0.25">
      <c r="A338" s="5">
        <f>331</f>
      </c>
      <c r="B338" s="5" t="s">
        <v>357</v>
      </c>
      <c r="C338" s="5" t="s">
        <v>41</v>
      </c>
      <c r="D338" s="5" t="s">
        <v>26</v>
      </c>
      <c r="E338" s="5">
        <v>1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20</v>
      </c>
      <c r="R338" s="5">
        <v>25</v>
      </c>
      <c r="S338" s="5" t="s">
        <v>41</v>
      </c>
      <c r="T338" s="5"/>
    </row>
    <row r="339" spans="1:20" x14ac:dyDescent="0.25">
      <c r="A339" s="5">
        <f>332</f>
      </c>
      <c r="B339" s="5" t="s">
        <v>358</v>
      </c>
      <c r="C339" s="5" t="s">
        <v>41</v>
      </c>
      <c r="D339" s="5" t="s">
        <v>26</v>
      </c>
      <c r="E339" s="5">
        <v>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20</v>
      </c>
      <c r="R339" s="5">
        <v>25</v>
      </c>
      <c r="S339" s="5" t="s">
        <v>41</v>
      </c>
      <c r="T339" s="5"/>
    </row>
    <row r="340" spans="1:20" x14ac:dyDescent="0.25">
      <c r="A340" s="5">
        <f>333</f>
      </c>
      <c r="B340" s="5" t="s">
        <v>359</v>
      </c>
      <c r="C340" s="5" t="s">
        <v>41</v>
      </c>
      <c r="D340" s="5" t="s">
        <v>26</v>
      </c>
      <c r="E340" s="5">
        <v>1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20</v>
      </c>
      <c r="R340" s="5">
        <v>25</v>
      </c>
      <c r="S340" s="5" t="s">
        <v>41</v>
      </c>
      <c r="T340" s="5"/>
    </row>
    <row r="341" spans="1:20" x14ac:dyDescent="0.25">
      <c r="A341" s="5">
        <f>334</f>
      </c>
      <c r="B341" s="5" t="s">
        <v>360</v>
      </c>
      <c r="C341" s="5" t="s">
        <v>41</v>
      </c>
      <c r="D341" s="5" t="s">
        <v>26</v>
      </c>
      <c r="E341" s="5">
        <v>1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20</v>
      </c>
      <c r="R341" s="5">
        <v>25</v>
      </c>
      <c r="S341" s="5" t="s">
        <v>41</v>
      </c>
      <c r="T341" s="5"/>
    </row>
    <row r="342" spans="1:20" x14ac:dyDescent="0.25">
      <c r="A342" s="5">
        <f>335</f>
      </c>
      <c r="B342" s="5" t="s">
        <v>361</v>
      </c>
      <c r="C342" s="5" t="s">
        <v>41</v>
      </c>
      <c r="D342" s="5" t="s">
        <v>26</v>
      </c>
      <c r="E342" s="5">
        <v>1</v>
      </c>
      <c r="F342" s="5">
        <v>0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20</v>
      </c>
      <c r="R342" s="5">
        <v>25</v>
      </c>
      <c r="S342" s="5" t="s">
        <v>41</v>
      </c>
      <c r="T342" s="5"/>
    </row>
    <row r="343" spans="1:20" x14ac:dyDescent="0.25">
      <c r="A343" s="5">
        <f>336</f>
      </c>
      <c r="B343" s="5" t="s">
        <v>362</v>
      </c>
      <c r="C343" s="5" t="s">
        <v>41</v>
      </c>
      <c r="D343" s="5" t="s">
        <v>26</v>
      </c>
      <c r="E343" s="5">
        <v>1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20</v>
      </c>
      <c r="R343" s="5">
        <v>25</v>
      </c>
      <c r="S343" s="5" t="s">
        <v>41</v>
      </c>
      <c r="T343" s="5"/>
    </row>
    <row r="344" spans="1:20" x14ac:dyDescent="0.25">
      <c r="A344" s="5">
        <f>337</f>
      </c>
      <c r="B344" s="5" t="s">
        <v>363</v>
      </c>
      <c r="C344" s="5" t="s">
        <v>41</v>
      </c>
      <c r="D344" s="5" t="s">
        <v>26</v>
      </c>
      <c r="E344" s="5">
        <v>1</v>
      </c>
      <c r="F344" s="5">
        <v>0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20</v>
      </c>
      <c r="R344" s="5">
        <v>25</v>
      </c>
      <c r="S344" s="5" t="s">
        <v>41</v>
      </c>
      <c r="T344" s="5"/>
    </row>
    <row r="345" spans="1:20" x14ac:dyDescent="0.25">
      <c r="A345" s="5">
        <f>338</f>
      </c>
      <c r="B345" s="5" t="s">
        <v>364</v>
      </c>
      <c r="C345" s="5" t="s">
        <v>41</v>
      </c>
      <c r="D345" s="5" t="s">
        <v>26</v>
      </c>
      <c r="E345" s="5">
        <v>1</v>
      </c>
      <c r="F345" s="5">
        <v>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20</v>
      </c>
      <c r="R345" s="5">
        <v>25</v>
      </c>
      <c r="S345" s="5" t="s">
        <v>41</v>
      </c>
      <c r="T345" s="5"/>
    </row>
    <row r="346" spans="1:20" x14ac:dyDescent="0.25">
      <c r="A346" s="5">
        <f>339</f>
      </c>
      <c r="B346" s="5" t="s">
        <v>365</v>
      </c>
      <c r="C346" s="5" t="s">
        <v>41</v>
      </c>
      <c r="D346" s="5" t="s">
        <v>26</v>
      </c>
      <c r="E346" s="5">
        <v>1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20</v>
      </c>
      <c r="R346" s="5">
        <v>25</v>
      </c>
      <c r="S346" s="5" t="s">
        <v>41</v>
      </c>
      <c r="T346" s="5"/>
    </row>
    <row r="347" spans="1:20" x14ac:dyDescent="0.25">
      <c r="A347" s="5">
        <f>340</f>
      </c>
      <c r="B347" s="5" t="s">
        <v>366</v>
      </c>
      <c r="C347" s="5" t="s">
        <v>41</v>
      </c>
      <c r="D347" s="5" t="s">
        <v>26</v>
      </c>
      <c r="E347" s="5">
        <v>1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20</v>
      </c>
      <c r="R347" s="5">
        <v>25</v>
      </c>
      <c r="S347" s="5" t="s">
        <v>41</v>
      </c>
      <c r="T347" s="5"/>
    </row>
    <row r="348" spans="1:20" x14ac:dyDescent="0.25">
      <c r="A348" s="5">
        <f>341</f>
      </c>
      <c r="B348" s="5" t="s">
        <v>367</v>
      </c>
      <c r="C348" s="5" t="s">
        <v>41</v>
      </c>
      <c r="D348" s="5" t="s">
        <v>26</v>
      </c>
      <c r="E348" s="5">
        <v>1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20</v>
      </c>
      <c r="R348" s="5">
        <v>25</v>
      </c>
      <c r="S348" s="5" t="s">
        <v>41</v>
      </c>
      <c r="T348" s="5"/>
    </row>
    <row r="349" spans="1:20" x14ac:dyDescent="0.25">
      <c r="A349" s="5">
        <f>342</f>
      </c>
      <c r="B349" s="5" t="s">
        <v>368</v>
      </c>
      <c r="C349" s="5" t="s">
        <v>41</v>
      </c>
      <c r="D349" s="5" t="s">
        <v>26</v>
      </c>
      <c r="E349" s="5">
        <v>1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20</v>
      </c>
      <c r="R349" s="5">
        <v>25</v>
      </c>
      <c r="S349" s="5" t="s">
        <v>41</v>
      </c>
      <c r="T349" s="5"/>
    </row>
    <row r="350" spans="1:20" x14ac:dyDescent="0.25">
      <c r="A350" s="5">
        <f>343</f>
      </c>
      <c r="B350" s="5" t="s">
        <v>369</v>
      </c>
      <c r="C350" s="5" t="s">
        <v>41</v>
      </c>
      <c r="D350" s="5" t="s">
        <v>26</v>
      </c>
      <c r="E350" s="5">
        <v>1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20</v>
      </c>
      <c r="R350" s="5">
        <v>25</v>
      </c>
      <c r="S350" s="5" t="s">
        <v>41</v>
      </c>
      <c r="T350" s="5"/>
    </row>
    <row r="351" spans="1:20" x14ac:dyDescent="0.25">
      <c r="A351" s="5">
        <f>344</f>
      </c>
      <c r="B351" s="5" t="s">
        <v>370</v>
      </c>
      <c r="C351" s="5" t="s">
        <v>41</v>
      </c>
      <c r="D351" s="5" t="s">
        <v>26</v>
      </c>
      <c r="E351" s="5">
        <v>1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20</v>
      </c>
      <c r="R351" s="5">
        <v>25</v>
      </c>
      <c r="S351" s="5" t="s">
        <v>41</v>
      </c>
      <c r="T351" s="5"/>
    </row>
    <row r="352" spans="1:20" x14ac:dyDescent="0.25">
      <c r="A352" s="5">
        <f>345</f>
      </c>
      <c r="B352" s="5" t="s">
        <v>371</v>
      </c>
      <c r="C352" s="5" t="s">
        <v>41</v>
      </c>
      <c r="D352" s="5" t="s">
        <v>26</v>
      </c>
      <c r="E352" s="5">
        <v>1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20</v>
      </c>
      <c r="R352" s="5">
        <v>25</v>
      </c>
      <c r="S352" s="5" t="s">
        <v>41</v>
      </c>
      <c r="T352" s="5"/>
    </row>
    <row r="353" spans="1:20" x14ac:dyDescent="0.25">
      <c r="A353" s="5">
        <f>346</f>
      </c>
      <c r="B353" s="5" t="s">
        <v>372</v>
      </c>
      <c r="C353" s="5" t="s">
        <v>41</v>
      </c>
      <c r="D353" s="5" t="s">
        <v>26</v>
      </c>
      <c r="E353" s="5">
        <v>1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20</v>
      </c>
      <c r="R353" s="5">
        <v>25</v>
      </c>
      <c r="S353" s="5" t="s">
        <v>41</v>
      </c>
      <c r="T353" s="5"/>
    </row>
    <row r="354" spans="1:20" x14ac:dyDescent="0.25">
      <c r="A354" s="5">
        <f>347</f>
      </c>
      <c r="B354" s="5" t="s">
        <v>373</v>
      </c>
      <c r="C354" s="5" t="s">
        <v>41</v>
      </c>
      <c r="D354" s="5" t="s">
        <v>26</v>
      </c>
      <c r="E354" s="5">
        <v>1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20</v>
      </c>
      <c r="R354" s="5">
        <v>25</v>
      </c>
      <c r="S354" s="5" t="s">
        <v>41</v>
      </c>
      <c r="T354" s="5"/>
    </row>
    <row r="355" spans="1:20" x14ac:dyDescent="0.25">
      <c r="A355" s="5">
        <f>348</f>
      </c>
      <c r="B355" s="5" t="s">
        <v>374</v>
      </c>
      <c r="C355" s="5" t="s">
        <v>41</v>
      </c>
      <c r="D355" s="5" t="s">
        <v>26</v>
      </c>
      <c r="E355" s="5">
        <v>1</v>
      </c>
      <c r="F355" s="5">
        <v>0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20</v>
      </c>
      <c r="R355" s="5">
        <v>25</v>
      </c>
      <c r="S355" s="5" t="s">
        <v>41</v>
      </c>
      <c r="T355" s="5"/>
    </row>
    <row r="356" spans="1:20" x14ac:dyDescent="0.25">
      <c r="A356" s="5">
        <f>349</f>
      </c>
      <c r="B356" s="5" t="s">
        <v>375</v>
      </c>
      <c r="C356" s="5" t="s">
        <v>41</v>
      </c>
      <c r="D356" s="5" t="s">
        <v>26</v>
      </c>
      <c r="E356" s="5">
        <v>1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20</v>
      </c>
      <c r="R356" s="5">
        <v>25</v>
      </c>
      <c r="S356" s="5" t="s">
        <v>41</v>
      </c>
      <c r="T356" s="5"/>
    </row>
    <row r="357" spans="1:20" x14ac:dyDescent="0.25">
      <c r="A357" s="5">
        <f>350</f>
      </c>
      <c r="B357" s="5" t="s">
        <v>376</v>
      </c>
      <c r="C357" s="5" t="s">
        <v>41</v>
      </c>
      <c r="D357" s="5" t="s">
        <v>26</v>
      </c>
      <c r="E357" s="5">
        <v>1</v>
      </c>
      <c r="F357" s="5">
        <v>0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20</v>
      </c>
      <c r="R357" s="5">
        <v>25</v>
      </c>
      <c r="S357" s="5" t="s">
        <v>41</v>
      </c>
      <c r="T357" s="5"/>
    </row>
    <row r="358" spans="1:20" x14ac:dyDescent="0.25">
      <c r="A358" s="5">
        <f>351</f>
      </c>
      <c r="B358" s="5" t="s">
        <v>377</v>
      </c>
      <c r="C358" s="5" t="s">
        <v>41</v>
      </c>
      <c r="D358" s="5" t="s">
        <v>26</v>
      </c>
      <c r="E358" s="5">
        <v>1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20</v>
      </c>
      <c r="R358" s="5">
        <v>25</v>
      </c>
      <c r="S358" s="5" t="s">
        <v>41</v>
      </c>
      <c r="T358" s="5"/>
    </row>
    <row r="359" spans="1:20" x14ac:dyDescent="0.25">
      <c r="A359" s="5">
        <f>352</f>
      </c>
      <c r="B359" s="5" t="s">
        <v>378</v>
      </c>
      <c r="C359" s="5" t="s">
        <v>41</v>
      </c>
      <c r="D359" s="5" t="s">
        <v>26</v>
      </c>
      <c r="E359" s="5">
        <v>1</v>
      </c>
      <c r="F359" s="5">
        <v>0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20</v>
      </c>
      <c r="R359" s="5">
        <v>25</v>
      </c>
      <c r="S359" s="5" t="s">
        <v>41</v>
      </c>
      <c r="T359" s="5"/>
    </row>
    <row r="360" spans="1:20" x14ac:dyDescent="0.25">
      <c r="A360" s="5">
        <f>353</f>
      </c>
      <c r="B360" s="5" t="s">
        <v>379</v>
      </c>
      <c r="C360" s="5" t="s">
        <v>41</v>
      </c>
      <c r="D360" s="5" t="s">
        <v>26</v>
      </c>
      <c r="E360" s="5">
        <v>1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20</v>
      </c>
      <c r="R360" s="5">
        <v>25</v>
      </c>
      <c r="S360" s="5" t="s">
        <v>41</v>
      </c>
      <c r="T360" s="5"/>
    </row>
    <row r="361" spans="1:20" x14ac:dyDescent="0.25">
      <c r="A361" s="5">
        <f>354</f>
      </c>
      <c r="B361" s="5" t="s">
        <v>380</v>
      </c>
      <c r="C361" s="5" t="s">
        <v>41</v>
      </c>
      <c r="D361" s="5" t="s">
        <v>26</v>
      </c>
      <c r="E361" s="5">
        <v>1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20</v>
      </c>
      <c r="R361" s="5">
        <v>25</v>
      </c>
      <c r="S361" s="5" t="s">
        <v>41</v>
      </c>
      <c r="T361" s="5"/>
    </row>
    <row r="362" spans="1:20" x14ac:dyDescent="0.25">
      <c r="A362" s="5">
        <f>355</f>
      </c>
      <c r="B362" s="5" t="s">
        <v>381</v>
      </c>
      <c r="C362" s="5" t="s">
        <v>41</v>
      </c>
      <c r="D362" s="5" t="s">
        <v>26</v>
      </c>
      <c r="E362" s="5">
        <v>1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20</v>
      </c>
      <c r="R362" s="5">
        <v>25</v>
      </c>
      <c r="S362" s="5" t="s">
        <v>41</v>
      </c>
      <c r="T362" s="5"/>
    </row>
    <row r="363" spans="1:20" x14ac:dyDescent="0.25">
      <c r="A363" s="5">
        <f>356</f>
      </c>
      <c r="B363" s="5" t="s">
        <v>382</v>
      </c>
      <c r="C363" s="5" t="s">
        <v>41</v>
      </c>
      <c r="D363" s="5" t="s">
        <v>26</v>
      </c>
      <c r="E363" s="5">
        <v>1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20</v>
      </c>
      <c r="R363" s="5">
        <v>25</v>
      </c>
      <c r="S363" s="5" t="s">
        <v>41</v>
      </c>
      <c r="T363" s="5"/>
    </row>
    <row r="364" spans="1:20" x14ac:dyDescent="0.25">
      <c r="A364" s="5">
        <f>357</f>
      </c>
      <c r="B364" s="5" t="s">
        <v>383</v>
      </c>
      <c r="C364" s="5" t="s">
        <v>41</v>
      </c>
      <c r="D364" s="5" t="s">
        <v>26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20</v>
      </c>
      <c r="R364" s="5">
        <v>25</v>
      </c>
      <c r="S364" s="5" t="s">
        <v>41</v>
      </c>
      <c r="T364" s="5"/>
    </row>
    <row r="365" spans="1:20" x14ac:dyDescent="0.25">
      <c r="A365" s="5">
        <f>358</f>
      </c>
      <c r="B365" s="5" t="s">
        <v>384</v>
      </c>
      <c r="C365" s="5" t="s">
        <v>41</v>
      </c>
      <c r="D365" s="5" t="s">
        <v>26</v>
      </c>
      <c r="E365" s="5">
        <v>1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20</v>
      </c>
      <c r="R365" s="5">
        <v>25</v>
      </c>
      <c r="S365" s="5" t="s">
        <v>41</v>
      </c>
      <c r="T365" s="5"/>
    </row>
    <row r="366" spans="1:20" x14ac:dyDescent="0.25">
      <c r="A366" s="5">
        <f>359</f>
      </c>
      <c r="B366" s="5" t="s">
        <v>385</v>
      </c>
      <c r="C366" s="5" t="s">
        <v>41</v>
      </c>
      <c r="D366" s="5" t="s">
        <v>26</v>
      </c>
      <c r="E366" s="5">
        <v>1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20</v>
      </c>
      <c r="R366" s="5">
        <v>25</v>
      </c>
      <c r="S366" s="5" t="s">
        <v>41</v>
      </c>
      <c r="T366" s="5"/>
    </row>
    <row r="367" spans="1:20" x14ac:dyDescent="0.25">
      <c r="A367" s="5">
        <f>360</f>
      </c>
      <c r="B367" s="5" t="s">
        <v>386</v>
      </c>
      <c r="C367" s="5" t="s">
        <v>41</v>
      </c>
      <c r="D367" s="5" t="s">
        <v>26</v>
      </c>
      <c r="E367" s="5">
        <v>1</v>
      </c>
      <c r="F367" s="5">
        <v>0</v>
      </c>
      <c r="G367" s="5">
        <v>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20</v>
      </c>
      <c r="R367" s="5">
        <v>25</v>
      </c>
      <c r="S367" s="5" t="s">
        <v>41</v>
      </c>
      <c r="T367" s="5"/>
    </row>
    <row r="368" spans="1:20" x14ac:dyDescent="0.25">
      <c r="A368" s="5">
        <f>361</f>
      </c>
      <c r="B368" s="5" t="s">
        <v>387</v>
      </c>
      <c r="C368" s="5" t="s">
        <v>41</v>
      </c>
      <c r="D368" s="5" t="s">
        <v>26</v>
      </c>
      <c r="E368" s="5">
        <v>1</v>
      </c>
      <c r="F368" s="5">
        <v>0</v>
      </c>
      <c r="G368" s="5">
        <v>1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20</v>
      </c>
      <c r="R368" s="5">
        <v>25</v>
      </c>
      <c r="S368" s="5" t="s">
        <v>41</v>
      </c>
      <c r="T368" s="5"/>
    </row>
    <row r="369" spans="1:20" x14ac:dyDescent="0.25">
      <c r="A369" s="5">
        <f>362</f>
      </c>
      <c r="B369" s="5" t="s">
        <v>388</v>
      </c>
      <c r="C369" s="5" t="s">
        <v>41</v>
      </c>
      <c r="D369" s="5" t="s">
        <v>26</v>
      </c>
      <c r="E369" s="5">
        <v>1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20</v>
      </c>
      <c r="R369" s="5">
        <v>25</v>
      </c>
      <c r="S369" s="5" t="s">
        <v>41</v>
      </c>
      <c r="T369" s="5"/>
    </row>
    <row r="370" spans="1:20" x14ac:dyDescent="0.25">
      <c r="A370" s="5">
        <f>363</f>
      </c>
      <c r="B370" s="5" t="s">
        <v>389</v>
      </c>
      <c r="C370" s="5" t="s">
        <v>41</v>
      </c>
      <c r="D370" s="5" t="s">
        <v>26</v>
      </c>
      <c r="E370" s="5">
        <v>1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20</v>
      </c>
      <c r="R370" s="5">
        <v>25</v>
      </c>
      <c r="S370" s="5" t="s">
        <v>41</v>
      </c>
      <c r="T370" s="5"/>
    </row>
    <row r="371" spans="1:20" x14ac:dyDescent="0.25">
      <c r="A371" s="5">
        <f>364</f>
      </c>
      <c r="B371" s="5" t="s">
        <v>390</v>
      </c>
      <c r="C371" s="5" t="s">
        <v>41</v>
      </c>
      <c r="D371" s="5" t="s">
        <v>26</v>
      </c>
      <c r="E371" s="5">
        <v>1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20</v>
      </c>
      <c r="R371" s="5">
        <v>25</v>
      </c>
      <c r="S371" s="5" t="s">
        <v>41</v>
      </c>
      <c r="T371" s="5"/>
    </row>
    <row r="372" spans="1:20" x14ac:dyDescent="0.25">
      <c r="A372" s="5">
        <f>365</f>
      </c>
      <c r="B372" s="5" t="s">
        <v>391</v>
      </c>
      <c r="C372" s="5" t="s">
        <v>41</v>
      </c>
      <c r="D372" s="5" t="s">
        <v>26</v>
      </c>
      <c r="E372" s="5">
        <v>1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20</v>
      </c>
      <c r="R372" s="5">
        <v>25</v>
      </c>
      <c r="S372" s="5" t="s">
        <v>41</v>
      </c>
      <c r="T372" s="5"/>
    </row>
    <row r="373" spans="1:20" x14ac:dyDescent="0.25">
      <c r="A373" s="5">
        <f>366</f>
      </c>
      <c r="B373" s="5" t="s">
        <v>392</v>
      </c>
      <c r="C373" s="5" t="s">
        <v>41</v>
      </c>
      <c r="D373" s="5" t="s">
        <v>26</v>
      </c>
      <c r="E373" s="5">
        <v>1</v>
      </c>
      <c r="F373" s="5">
        <v>0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20</v>
      </c>
      <c r="R373" s="5">
        <v>25</v>
      </c>
      <c r="S373" s="5" t="s">
        <v>41</v>
      </c>
      <c r="T373" s="5"/>
    </row>
    <row r="374" spans="1:20" x14ac:dyDescent="0.25">
      <c r="A374" s="5">
        <f>367</f>
      </c>
      <c r="B374" s="5" t="s">
        <v>393</v>
      </c>
      <c r="C374" s="5" t="s">
        <v>41</v>
      </c>
      <c r="D374" s="5" t="s">
        <v>26</v>
      </c>
      <c r="E374" s="5">
        <v>1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20</v>
      </c>
      <c r="R374" s="5">
        <v>25</v>
      </c>
      <c r="S374" s="5" t="s">
        <v>41</v>
      </c>
      <c r="T374" s="5"/>
    </row>
    <row r="375" spans="1:20" x14ac:dyDescent="0.25">
      <c r="A375" s="5">
        <f>368</f>
      </c>
      <c r="B375" s="5" t="s">
        <v>394</v>
      </c>
      <c r="C375" s="5" t="s">
        <v>41</v>
      </c>
      <c r="D375" s="5" t="s">
        <v>26</v>
      </c>
      <c r="E375" s="5">
        <v>1</v>
      </c>
      <c r="F375" s="5">
        <v>0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20</v>
      </c>
      <c r="R375" s="5">
        <v>25</v>
      </c>
      <c r="S375" s="5" t="s">
        <v>41</v>
      </c>
      <c r="T375" s="5"/>
    </row>
    <row r="376" spans="1:20" x14ac:dyDescent="0.25">
      <c r="A376" s="5">
        <f>369</f>
      </c>
      <c r="B376" s="5" t="s">
        <v>395</v>
      </c>
      <c r="C376" s="5" t="s">
        <v>41</v>
      </c>
      <c r="D376" s="5" t="s">
        <v>26</v>
      </c>
      <c r="E376" s="5">
        <v>1</v>
      </c>
      <c r="F376" s="5">
        <v>0</v>
      </c>
      <c r="G376" s="5">
        <v>1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20</v>
      </c>
      <c r="R376" s="5">
        <v>25</v>
      </c>
      <c r="S376" s="5" t="s">
        <v>41</v>
      </c>
      <c r="T376" s="5"/>
    </row>
    <row r="377" spans="1:20" x14ac:dyDescent="0.25">
      <c r="A377" s="5">
        <f>370</f>
      </c>
      <c r="B377" s="5" t="s">
        <v>396</v>
      </c>
      <c r="C377" s="5" t="s">
        <v>41</v>
      </c>
      <c r="D377" s="5" t="s">
        <v>26</v>
      </c>
      <c r="E377" s="5">
        <v>1</v>
      </c>
      <c r="F377" s="5">
        <v>0</v>
      </c>
      <c r="G377" s="5">
        <v>1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20</v>
      </c>
      <c r="R377" s="5">
        <v>25</v>
      </c>
      <c r="S377" s="5" t="s">
        <v>41</v>
      </c>
      <c r="T377" s="5"/>
    </row>
    <row r="378" spans="1:20" x14ac:dyDescent="0.25">
      <c r="A378" s="5">
        <f>371</f>
      </c>
      <c r="B378" s="5" t="s">
        <v>397</v>
      </c>
      <c r="C378" s="5" t="s">
        <v>41</v>
      </c>
      <c r="D378" s="5" t="s">
        <v>26</v>
      </c>
      <c r="E378" s="5">
        <v>1</v>
      </c>
      <c r="F378" s="5">
        <v>0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20</v>
      </c>
      <c r="R378" s="5">
        <v>25</v>
      </c>
      <c r="S378" s="5" t="s">
        <v>41</v>
      </c>
      <c r="T378" s="5"/>
    </row>
    <row r="379" spans="1:20" x14ac:dyDescent="0.25">
      <c r="A379" s="5">
        <f>372</f>
      </c>
      <c r="B379" s="5" t="s">
        <v>398</v>
      </c>
      <c r="C379" s="5" t="s">
        <v>41</v>
      </c>
      <c r="D379" s="5" t="s">
        <v>26</v>
      </c>
      <c r="E379" s="5">
        <v>1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20</v>
      </c>
      <c r="R379" s="5">
        <v>25</v>
      </c>
      <c r="S379" s="5" t="s">
        <v>41</v>
      </c>
      <c r="T379" s="5"/>
    </row>
    <row r="380" spans="1:20" x14ac:dyDescent="0.25">
      <c r="A380" s="5">
        <f>373</f>
      </c>
      <c r="B380" s="5" t="s">
        <v>399</v>
      </c>
      <c r="C380" s="5" t="s">
        <v>41</v>
      </c>
      <c r="D380" s="5" t="s">
        <v>26</v>
      </c>
      <c r="E380" s="5">
        <v>1</v>
      </c>
      <c r="F380" s="5">
        <v>0</v>
      </c>
      <c r="G380" s="5">
        <v>1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20</v>
      </c>
      <c r="R380" s="5">
        <v>25</v>
      </c>
      <c r="S380" s="5" t="s">
        <v>41</v>
      </c>
      <c r="T380" s="5"/>
    </row>
    <row r="381" spans="1:20" x14ac:dyDescent="0.25">
      <c r="A381" s="5">
        <f>374</f>
      </c>
      <c r="B381" s="5" t="s">
        <v>400</v>
      </c>
      <c r="C381" s="5" t="s">
        <v>41</v>
      </c>
      <c r="D381" s="5" t="s">
        <v>26</v>
      </c>
      <c r="E381" s="5">
        <v>1</v>
      </c>
      <c r="F381" s="5">
        <v>0</v>
      </c>
      <c r="G381" s="5">
        <v>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20</v>
      </c>
      <c r="R381" s="5">
        <v>25</v>
      </c>
      <c r="S381" s="5" t="s">
        <v>41</v>
      </c>
      <c r="T381" s="5"/>
    </row>
    <row r="382" spans="1:20" x14ac:dyDescent="0.25">
      <c r="A382" s="5">
        <f>375</f>
      </c>
      <c r="B382" s="5" t="s">
        <v>401</v>
      </c>
      <c r="C382" s="5" t="s">
        <v>41</v>
      </c>
      <c r="D382" s="5" t="s">
        <v>26</v>
      </c>
      <c r="E382" s="5">
        <v>1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20</v>
      </c>
      <c r="R382" s="5">
        <v>25</v>
      </c>
      <c r="S382" s="5" t="s">
        <v>41</v>
      </c>
      <c r="T382" s="5"/>
    </row>
    <row r="383" spans="1:20" x14ac:dyDescent="0.25">
      <c r="A383" s="5">
        <f>376</f>
      </c>
      <c r="B383" s="5" t="s">
        <v>402</v>
      </c>
      <c r="C383" s="5" t="s">
        <v>41</v>
      </c>
      <c r="D383" s="5" t="s">
        <v>26</v>
      </c>
      <c r="E383" s="5">
        <v>1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20</v>
      </c>
      <c r="R383" s="5">
        <v>25</v>
      </c>
      <c r="S383" s="5" t="s">
        <v>41</v>
      </c>
      <c r="T383" s="5"/>
    </row>
    <row r="384" spans="1:20" x14ac:dyDescent="0.25">
      <c r="A384" s="5">
        <f>377</f>
      </c>
      <c r="B384" s="5" t="s">
        <v>403</v>
      </c>
      <c r="C384" s="5" t="s">
        <v>41</v>
      </c>
      <c r="D384" s="5" t="s">
        <v>26</v>
      </c>
      <c r="E384" s="5">
        <v>1</v>
      </c>
      <c r="F384" s="5">
        <v>0</v>
      </c>
      <c r="G384" s="5">
        <v>1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20</v>
      </c>
      <c r="R384" s="5">
        <v>25</v>
      </c>
      <c r="S384" s="5" t="s">
        <v>41</v>
      </c>
      <c r="T384" s="5"/>
    </row>
    <row r="385" spans="1:20" x14ac:dyDescent="0.25">
      <c r="A385" s="5">
        <f>378</f>
      </c>
      <c r="B385" s="5" t="s">
        <v>404</v>
      </c>
      <c r="C385" s="5" t="s">
        <v>41</v>
      </c>
      <c r="D385" s="5" t="s">
        <v>26</v>
      </c>
      <c r="E385" s="5">
        <v>1</v>
      </c>
      <c r="F385" s="5">
        <v>0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20</v>
      </c>
      <c r="R385" s="5">
        <v>25</v>
      </c>
      <c r="S385" s="5" t="s">
        <v>41</v>
      </c>
      <c r="T385" s="5"/>
    </row>
    <row r="386" spans="1:20" x14ac:dyDescent="0.25">
      <c r="A386" s="5">
        <f>379</f>
      </c>
      <c r="B386" s="5" t="s">
        <v>405</v>
      </c>
      <c r="C386" s="5" t="s">
        <v>41</v>
      </c>
      <c r="D386" s="5" t="s">
        <v>26</v>
      </c>
      <c r="E386" s="5">
        <v>1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20</v>
      </c>
      <c r="R386" s="5">
        <v>25</v>
      </c>
      <c r="S386" s="5" t="s">
        <v>41</v>
      </c>
      <c r="T386" s="5"/>
    </row>
    <row r="387" spans="1:20" x14ac:dyDescent="0.25">
      <c r="A387" s="5">
        <f>380</f>
      </c>
      <c r="B387" s="5" t="s">
        <v>406</v>
      </c>
      <c r="C387" s="5" t="s">
        <v>41</v>
      </c>
      <c r="D387" s="5" t="s">
        <v>26</v>
      </c>
      <c r="E387" s="5">
        <v>1</v>
      </c>
      <c r="F387" s="5">
        <v>0</v>
      </c>
      <c r="G387" s="5">
        <v>1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20</v>
      </c>
      <c r="R387" s="5">
        <v>25</v>
      </c>
      <c r="S387" s="5" t="s">
        <v>41</v>
      </c>
      <c r="T387" s="5"/>
    </row>
    <row r="388" spans="1:20" x14ac:dyDescent="0.25">
      <c r="A388" s="5">
        <f>381</f>
      </c>
      <c r="B388" s="5" t="s">
        <v>407</v>
      </c>
      <c r="C388" s="5" t="s">
        <v>41</v>
      </c>
      <c r="D388" s="5" t="s">
        <v>26</v>
      </c>
      <c r="E388" s="5">
        <v>1</v>
      </c>
      <c r="F388" s="5">
        <v>0</v>
      </c>
      <c r="G388" s="5">
        <v>1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20</v>
      </c>
      <c r="R388" s="5">
        <v>25</v>
      </c>
      <c r="S388" s="5" t="s">
        <v>41</v>
      </c>
      <c r="T388" s="5"/>
    </row>
    <row r="389" spans="1:20" x14ac:dyDescent="0.25">
      <c r="A389" s="5">
        <f>382</f>
      </c>
      <c r="B389" s="5" t="s">
        <v>408</v>
      </c>
      <c r="C389" s="5" t="s">
        <v>41</v>
      </c>
      <c r="D389" s="5" t="s">
        <v>26</v>
      </c>
      <c r="E389" s="5">
        <v>1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20</v>
      </c>
      <c r="R389" s="5">
        <v>25</v>
      </c>
      <c r="S389" s="5" t="s">
        <v>41</v>
      </c>
      <c r="T389" s="5"/>
    </row>
    <row r="390" spans="1:20" x14ac:dyDescent="0.25">
      <c r="A390" s="5">
        <f>383</f>
      </c>
      <c r="B390" s="5" t="s">
        <v>409</v>
      </c>
      <c r="C390" s="5" t="s">
        <v>41</v>
      </c>
      <c r="D390" s="5" t="s">
        <v>26</v>
      </c>
      <c r="E390" s="5">
        <v>1</v>
      </c>
      <c r="F390" s="5">
        <v>0</v>
      </c>
      <c r="G390" s="5">
        <v>1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20</v>
      </c>
      <c r="R390" s="5">
        <v>25</v>
      </c>
      <c r="S390" s="5" t="s">
        <v>41</v>
      </c>
      <c r="T390" s="5"/>
    </row>
    <row r="391" spans="1:20" x14ac:dyDescent="0.25">
      <c r="A391" s="5">
        <f>384</f>
      </c>
      <c r="B391" s="5" t="s">
        <v>410</v>
      </c>
      <c r="C391" s="5" t="s">
        <v>41</v>
      </c>
      <c r="D391" s="5" t="s">
        <v>26</v>
      </c>
      <c r="E391" s="5">
        <v>1</v>
      </c>
      <c r="F391" s="5">
        <v>0</v>
      </c>
      <c r="G391" s="5">
        <v>1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20</v>
      </c>
      <c r="R391" s="5">
        <v>25</v>
      </c>
      <c r="S391" s="5" t="s">
        <v>41</v>
      </c>
      <c r="T391" s="5"/>
    </row>
    <row r="392" spans="1:20" x14ac:dyDescent="0.25">
      <c r="A392" s="5">
        <f>385</f>
      </c>
      <c r="B392" s="5" t="s">
        <v>411</v>
      </c>
      <c r="C392" s="5" t="s">
        <v>41</v>
      </c>
      <c r="D392" s="5" t="s">
        <v>26</v>
      </c>
      <c r="E392" s="5">
        <v>1</v>
      </c>
      <c r="F392" s="5">
        <v>0</v>
      </c>
      <c r="G392" s="5">
        <v>1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20</v>
      </c>
      <c r="R392" s="5">
        <v>25</v>
      </c>
      <c r="S392" s="5" t="s">
        <v>41</v>
      </c>
      <c r="T392" s="5"/>
    </row>
    <row r="393" spans="1:20" x14ac:dyDescent="0.25">
      <c r="A393" s="5">
        <f>386</f>
      </c>
      <c r="B393" s="5" t="s">
        <v>412</v>
      </c>
      <c r="C393" s="5" t="s">
        <v>41</v>
      </c>
      <c r="D393" s="5" t="s">
        <v>26</v>
      </c>
      <c r="E393" s="5">
        <v>1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20</v>
      </c>
      <c r="R393" s="5">
        <v>25</v>
      </c>
      <c r="S393" s="5" t="s">
        <v>41</v>
      </c>
      <c r="T393" s="5"/>
    </row>
    <row r="394" spans="1:20" x14ac:dyDescent="0.25">
      <c r="A394" s="5">
        <f>387</f>
      </c>
      <c r="B394" s="5" t="s">
        <v>413</v>
      </c>
      <c r="C394" s="5" t="s">
        <v>41</v>
      </c>
      <c r="D394" s="5" t="s">
        <v>26</v>
      </c>
      <c r="E394" s="5">
        <v>1</v>
      </c>
      <c r="F394" s="5">
        <v>0</v>
      </c>
      <c r="G394" s="5">
        <v>1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20</v>
      </c>
      <c r="R394" s="5">
        <v>25</v>
      </c>
      <c r="S394" s="5" t="s">
        <v>41</v>
      </c>
      <c r="T394" s="5"/>
    </row>
    <row r="395" spans="1:20" x14ac:dyDescent="0.25">
      <c r="A395" s="5">
        <f>388</f>
      </c>
      <c r="B395" s="5" t="s">
        <v>414</v>
      </c>
      <c r="C395" s="5" t="s">
        <v>41</v>
      </c>
      <c r="D395" s="5" t="s">
        <v>26</v>
      </c>
      <c r="E395" s="5">
        <v>1</v>
      </c>
      <c r="F395" s="5">
        <v>0</v>
      </c>
      <c r="G395" s="5">
        <v>1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20</v>
      </c>
      <c r="R395" s="5">
        <v>25</v>
      </c>
      <c r="S395" s="5" t="s">
        <v>41</v>
      </c>
      <c r="T395" s="5"/>
    </row>
    <row r="396" spans="1:20" x14ac:dyDescent="0.25">
      <c r="A396" s="5">
        <f>389</f>
      </c>
      <c r="B396" s="5" t="s">
        <v>415</v>
      </c>
      <c r="C396" s="5" t="s">
        <v>41</v>
      </c>
      <c r="D396" s="5" t="s">
        <v>26</v>
      </c>
      <c r="E396" s="5">
        <v>1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20</v>
      </c>
      <c r="R396" s="5">
        <v>25</v>
      </c>
      <c r="S396" s="5" t="s">
        <v>41</v>
      </c>
      <c r="T396" s="5"/>
    </row>
    <row r="397" spans="1:20" x14ac:dyDescent="0.25">
      <c r="A397" s="5">
        <f>390</f>
      </c>
      <c r="B397" s="5" t="s">
        <v>416</v>
      </c>
      <c r="C397" s="5" t="s">
        <v>41</v>
      </c>
      <c r="D397" s="5" t="s">
        <v>26</v>
      </c>
      <c r="E397" s="5">
        <v>1</v>
      </c>
      <c r="F397" s="5">
        <v>0</v>
      </c>
      <c r="G397" s="5">
        <v>1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20</v>
      </c>
      <c r="R397" s="5">
        <v>25</v>
      </c>
      <c r="S397" s="5" t="s">
        <v>41</v>
      </c>
      <c r="T397" s="5"/>
    </row>
    <row r="398" spans="1:20" x14ac:dyDescent="0.25">
      <c r="A398" s="5">
        <f>391</f>
      </c>
      <c r="B398" s="5" t="s">
        <v>417</v>
      </c>
      <c r="C398" s="5" t="s">
        <v>41</v>
      </c>
      <c r="D398" s="5" t="s">
        <v>26</v>
      </c>
      <c r="E398" s="5">
        <v>1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20</v>
      </c>
      <c r="R398" s="5">
        <v>25</v>
      </c>
      <c r="S398" s="5" t="s">
        <v>41</v>
      </c>
      <c r="T398" s="5"/>
    </row>
    <row r="399" spans="1:20" x14ac:dyDescent="0.25">
      <c r="A399" s="5">
        <f>392</f>
      </c>
      <c r="B399" s="5" t="s">
        <v>418</v>
      </c>
      <c r="C399" s="5" t="s">
        <v>41</v>
      </c>
      <c r="D399" s="5" t="s">
        <v>26</v>
      </c>
      <c r="E399" s="5">
        <v>1</v>
      </c>
      <c r="F399" s="5">
        <v>0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20</v>
      </c>
      <c r="R399" s="5">
        <v>25</v>
      </c>
      <c r="S399" s="5" t="s">
        <v>41</v>
      </c>
      <c r="T399" s="5"/>
    </row>
    <row r="400" spans="1:20" x14ac:dyDescent="0.25">
      <c r="A400" s="5">
        <f>393</f>
      </c>
      <c r="B400" s="5" t="s">
        <v>419</v>
      </c>
      <c r="C400" s="5" t="s">
        <v>41</v>
      </c>
      <c r="D400" s="5" t="s">
        <v>26</v>
      </c>
      <c r="E400" s="5">
        <v>1</v>
      </c>
      <c r="F400" s="5">
        <v>0</v>
      </c>
      <c r="G400" s="5">
        <v>1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20</v>
      </c>
      <c r="R400" s="5">
        <v>25</v>
      </c>
      <c r="S400" s="5" t="s">
        <v>41</v>
      </c>
      <c r="T400" s="5"/>
    </row>
    <row r="401" spans="1:20" x14ac:dyDescent="0.25">
      <c r="A401" s="5">
        <f>394</f>
      </c>
      <c r="B401" s="5" t="s">
        <v>420</v>
      </c>
      <c r="C401" s="5" t="s">
        <v>41</v>
      </c>
      <c r="D401" s="5" t="s">
        <v>26</v>
      </c>
      <c r="E401" s="5">
        <v>1</v>
      </c>
      <c r="F401" s="5">
        <v>0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20</v>
      </c>
      <c r="R401" s="5">
        <v>25</v>
      </c>
      <c r="S401" s="5" t="s">
        <v>41</v>
      </c>
      <c r="T401" s="5"/>
    </row>
    <row r="402" spans="1:20" x14ac:dyDescent="0.25">
      <c r="A402" s="5">
        <f>395</f>
      </c>
      <c r="B402" s="5" t="s">
        <v>421</v>
      </c>
      <c r="C402" s="5" t="s">
        <v>41</v>
      </c>
      <c r="D402" s="5" t="s">
        <v>26</v>
      </c>
      <c r="E402" s="5">
        <v>1</v>
      </c>
      <c r="F402" s="5">
        <v>0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20</v>
      </c>
      <c r="R402" s="5">
        <v>25</v>
      </c>
      <c r="S402" s="5" t="s">
        <v>41</v>
      </c>
      <c r="T402" s="5"/>
    </row>
    <row r="403" spans="1:20" x14ac:dyDescent="0.25">
      <c r="A403" s="5">
        <f>396</f>
      </c>
      <c r="B403" s="5" t="s">
        <v>422</v>
      </c>
      <c r="C403" s="5" t="s">
        <v>41</v>
      </c>
      <c r="D403" s="5" t="s">
        <v>26</v>
      </c>
      <c r="E403" s="5">
        <v>1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20</v>
      </c>
      <c r="R403" s="5">
        <v>25</v>
      </c>
      <c r="S403" s="5" t="s">
        <v>41</v>
      </c>
      <c r="T403" s="5"/>
    </row>
    <row r="404" spans="1:20" x14ac:dyDescent="0.25">
      <c r="A404" s="5">
        <f>397</f>
      </c>
      <c r="B404" s="5" t="s">
        <v>423</v>
      </c>
      <c r="C404" s="5" t="s">
        <v>41</v>
      </c>
      <c r="D404" s="5" t="s">
        <v>26</v>
      </c>
      <c r="E404" s="5">
        <v>1</v>
      </c>
      <c r="F404" s="5">
        <v>0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20</v>
      </c>
      <c r="R404" s="5">
        <v>25</v>
      </c>
      <c r="S404" s="5" t="s">
        <v>41</v>
      </c>
      <c r="T404" s="5"/>
    </row>
    <row r="405" spans="1:20" x14ac:dyDescent="0.25">
      <c r="A405" s="5">
        <f>398</f>
      </c>
      <c r="B405" s="5" t="s">
        <v>424</v>
      </c>
      <c r="C405" s="5" t="s">
        <v>41</v>
      </c>
      <c r="D405" s="5" t="s">
        <v>26</v>
      </c>
      <c r="E405" s="5">
        <v>1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20</v>
      </c>
      <c r="R405" s="5">
        <v>25</v>
      </c>
      <c r="S405" s="5" t="s">
        <v>41</v>
      </c>
      <c r="T405" s="5"/>
    </row>
    <row r="406" spans="1:20" x14ac:dyDescent="0.25">
      <c r="A406" s="5">
        <f>399</f>
      </c>
      <c r="B406" s="5" t="s">
        <v>425</v>
      </c>
      <c r="C406" s="5" t="s">
        <v>41</v>
      </c>
      <c r="D406" s="5" t="s">
        <v>26</v>
      </c>
      <c r="E406" s="5">
        <v>1</v>
      </c>
      <c r="F406" s="5">
        <v>0</v>
      </c>
      <c r="G406" s="5">
        <v>1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20</v>
      </c>
      <c r="R406" s="5">
        <v>25</v>
      </c>
      <c r="S406" s="5" t="s">
        <v>41</v>
      </c>
      <c r="T406" s="5"/>
    </row>
    <row r="407" spans="1:20" x14ac:dyDescent="0.25">
      <c r="A407" s="5">
        <f>400</f>
      </c>
      <c r="B407" s="5" t="s">
        <v>426</v>
      </c>
      <c r="C407" s="5" t="s">
        <v>41</v>
      </c>
      <c r="D407" s="5" t="s">
        <v>26</v>
      </c>
      <c r="E407" s="5">
        <v>1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20</v>
      </c>
      <c r="R407" s="5">
        <v>25</v>
      </c>
      <c r="S407" s="5" t="s">
        <v>41</v>
      </c>
      <c r="T407" s="5"/>
    </row>
    <row r="408" spans="1:20" x14ac:dyDescent="0.25">
      <c r="A408" s="5">
        <f>401</f>
      </c>
      <c r="B408" s="5" t="s">
        <v>427</v>
      </c>
      <c r="C408" s="5" t="s">
        <v>41</v>
      </c>
      <c r="D408" s="5" t="s">
        <v>26</v>
      </c>
      <c r="E408" s="5">
        <v>1</v>
      </c>
      <c r="F408" s="5">
        <v>0</v>
      </c>
      <c r="G408" s="5">
        <v>1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20</v>
      </c>
      <c r="R408" s="5">
        <v>25</v>
      </c>
      <c r="S408" s="5" t="s">
        <v>41</v>
      </c>
      <c r="T408" s="5"/>
    </row>
    <row r="409" spans="1:20" x14ac:dyDescent="0.25">
      <c r="A409" s="5">
        <f>402</f>
      </c>
      <c r="B409" s="5" t="s">
        <v>428</v>
      </c>
      <c r="C409" s="5" t="s">
        <v>41</v>
      </c>
      <c r="D409" s="5" t="s">
        <v>26</v>
      </c>
      <c r="E409" s="5">
        <v>1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20</v>
      </c>
      <c r="R409" s="5">
        <v>25</v>
      </c>
      <c r="S409" s="5" t="s">
        <v>41</v>
      </c>
      <c r="T409" s="5"/>
    </row>
    <row r="410" spans="1:20" x14ac:dyDescent="0.25">
      <c r="A410" s="5">
        <f>403</f>
      </c>
      <c r="B410" s="5" t="s">
        <v>429</v>
      </c>
      <c r="C410" s="5" t="s">
        <v>41</v>
      </c>
      <c r="D410" s="5" t="s">
        <v>26</v>
      </c>
      <c r="E410" s="5">
        <v>1</v>
      </c>
      <c r="F410" s="5">
        <v>0</v>
      </c>
      <c r="G410" s="5">
        <v>1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20</v>
      </c>
      <c r="R410" s="5">
        <v>25</v>
      </c>
      <c r="S410" s="5" t="s">
        <v>41</v>
      </c>
      <c r="T410" s="5"/>
    </row>
    <row r="411" spans="1:20" x14ac:dyDescent="0.25">
      <c r="A411" s="5">
        <f>404</f>
      </c>
      <c r="B411" s="5" t="s">
        <v>430</v>
      </c>
      <c r="C411" s="5" t="s">
        <v>41</v>
      </c>
      <c r="D411" s="5" t="s">
        <v>26</v>
      </c>
      <c r="E411" s="5">
        <v>1</v>
      </c>
      <c r="F411" s="5">
        <v>0</v>
      </c>
      <c r="G411" s="5">
        <v>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20</v>
      </c>
      <c r="R411" s="5">
        <v>25</v>
      </c>
      <c r="S411" s="5" t="s">
        <v>41</v>
      </c>
      <c r="T411" s="5"/>
    </row>
    <row r="412" spans="1:20" x14ac:dyDescent="0.25">
      <c r="A412" s="5">
        <f>405</f>
      </c>
      <c r="B412" s="5" t="s">
        <v>431</v>
      </c>
      <c r="C412" s="5" t="s">
        <v>41</v>
      </c>
      <c r="D412" s="5" t="s">
        <v>26</v>
      </c>
      <c r="E412" s="5">
        <v>1</v>
      </c>
      <c r="F412" s="5">
        <v>0</v>
      </c>
      <c r="G412" s="5">
        <v>1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20</v>
      </c>
      <c r="R412" s="5">
        <v>25</v>
      </c>
      <c r="S412" s="5" t="s">
        <v>41</v>
      </c>
      <c r="T412" s="5"/>
    </row>
    <row r="413" spans="1:20" x14ac:dyDescent="0.25">
      <c r="A413" s="5">
        <f>406</f>
      </c>
      <c r="B413" s="5" t="s">
        <v>432</v>
      </c>
      <c r="C413" s="5" t="s">
        <v>41</v>
      </c>
      <c r="D413" s="5" t="s">
        <v>26</v>
      </c>
      <c r="E413" s="5">
        <v>1</v>
      </c>
      <c r="F413" s="5">
        <v>0</v>
      </c>
      <c r="G413" s="5">
        <v>1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20</v>
      </c>
      <c r="R413" s="5">
        <v>25</v>
      </c>
      <c r="S413" s="5" t="s">
        <v>41</v>
      </c>
      <c r="T413" s="5"/>
    </row>
    <row r="414" spans="1:20" x14ac:dyDescent="0.25">
      <c r="A414" s="5">
        <f>407</f>
      </c>
      <c r="B414" s="5" t="s">
        <v>433</v>
      </c>
      <c r="C414" s="5" t="s">
        <v>41</v>
      </c>
      <c r="D414" s="5" t="s">
        <v>26</v>
      </c>
      <c r="E414" s="5">
        <v>1</v>
      </c>
      <c r="F414" s="5">
        <v>0</v>
      </c>
      <c r="G414" s="5">
        <v>1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20</v>
      </c>
      <c r="R414" s="5">
        <v>25</v>
      </c>
      <c r="S414" s="5" t="s">
        <v>41</v>
      </c>
      <c r="T414" s="5"/>
    </row>
    <row r="415" spans="1:20" x14ac:dyDescent="0.25">
      <c r="A415" s="5">
        <f>408</f>
      </c>
      <c r="B415" s="5" t="s">
        <v>434</v>
      </c>
      <c r="C415" s="5" t="s">
        <v>41</v>
      </c>
      <c r="D415" s="5" t="s">
        <v>26</v>
      </c>
      <c r="E415" s="5">
        <v>1</v>
      </c>
      <c r="F415" s="5">
        <v>0</v>
      </c>
      <c r="G415" s="5">
        <v>1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20</v>
      </c>
      <c r="R415" s="5">
        <v>25</v>
      </c>
      <c r="S415" s="5" t="s">
        <v>41</v>
      </c>
      <c r="T415" s="5"/>
    </row>
    <row r="416" spans="1:20" x14ac:dyDescent="0.25">
      <c r="A416" s="5">
        <f>409</f>
      </c>
      <c r="B416" s="5" t="s">
        <v>435</v>
      </c>
      <c r="C416" s="5" t="s">
        <v>41</v>
      </c>
      <c r="D416" s="5" t="s">
        <v>26</v>
      </c>
      <c r="E416" s="5">
        <v>1</v>
      </c>
      <c r="F416" s="5">
        <v>0</v>
      </c>
      <c r="G416" s="5">
        <v>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20</v>
      </c>
      <c r="R416" s="5">
        <v>25</v>
      </c>
      <c r="S416" s="5" t="s">
        <v>41</v>
      </c>
      <c r="T416" s="5"/>
    </row>
    <row r="417" spans="1:20" x14ac:dyDescent="0.25">
      <c r="A417" s="5">
        <f>410</f>
      </c>
      <c r="B417" s="5" t="s">
        <v>436</v>
      </c>
      <c r="C417" s="5" t="s">
        <v>41</v>
      </c>
      <c r="D417" s="5" t="s">
        <v>26</v>
      </c>
      <c r="E417" s="5">
        <v>1</v>
      </c>
      <c r="F417" s="5">
        <v>0</v>
      </c>
      <c r="G417" s="5">
        <v>1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20</v>
      </c>
      <c r="R417" s="5">
        <v>25</v>
      </c>
      <c r="S417" s="5" t="s">
        <v>41</v>
      </c>
      <c r="T417" s="5"/>
    </row>
    <row r="418" spans="1:20" x14ac:dyDescent="0.25">
      <c r="A418" s="5">
        <f>411</f>
      </c>
      <c r="B418" s="5" t="s">
        <v>437</v>
      </c>
      <c r="C418" s="5" t="s">
        <v>41</v>
      </c>
      <c r="D418" s="5" t="s">
        <v>26</v>
      </c>
      <c r="E418" s="5">
        <v>1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20</v>
      </c>
      <c r="R418" s="5">
        <v>25</v>
      </c>
      <c r="S418" s="5" t="s">
        <v>41</v>
      </c>
      <c r="T418" s="5"/>
    </row>
    <row r="419" spans="1:20" x14ac:dyDescent="0.25">
      <c r="A419" s="5">
        <f>412</f>
      </c>
      <c r="B419" s="5" t="s">
        <v>438</v>
      </c>
      <c r="C419" s="5" t="s">
        <v>41</v>
      </c>
      <c r="D419" s="5" t="s">
        <v>26</v>
      </c>
      <c r="E419" s="5">
        <v>1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20</v>
      </c>
      <c r="R419" s="5">
        <v>25</v>
      </c>
      <c r="S419" s="5" t="s">
        <v>41</v>
      </c>
      <c r="T419" s="5"/>
    </row>
    <row r="420" spans="1:20" x14ac:dyDescent="0.25">
      <c r="A420" s="5">
        <f>413</f>
      </c>
      <c r="B420" s="5" t="s">
        <v>439</v>
      </c>
      <c r="C420" s="5" t="s">
        <v>41</v>
      </c>
      <c r="D420" s="5" t="s">
        <v>26</v>
      </c>
      <c r="E420" s="5">
        <v>1</v>
      </c>
      <c r="F420" s="5">
        <v>0</v>
      </c>
      <c r="G420" s="5">
        <v>1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20</v>
      </c>
      <c r="R420" s="5">
        <v>25</v>
      </c>
      <c r="S420" s="5" t="s">
        <v>41</v>
      </c>
      <c r="T420" s="5"/>
    </row>
    <row r="421" spans="1:20" x14ac:dyDescent="0.25">
      <c r="A421" s="5">
        <f>414</f>
      </c>
      <c r="B421" s="5" t="s">
        <v>440</v>
      </c>
      <c r="C421" s="5" t="s">
        <v>41</v>
      </c>
      <c r="D421" s="5" t="s">
        <v>26</v>
      </c>
      <c r="E421" s="5">
        <v>1</v>
      </c>
      <c r="F421" s="5">
        <v>0</v>
      </c>
      <c r="G421" s="5">
        <v>1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20</v>
      </c>
      <c r="R421" s="5">
        <v>25</v>
      </c>
      <c r="S421" s="5" t="s">
        <v>41</v>
      </c>
      <c r="T421" s="5"/>
    </row>
    <row r="422" spans="1:20" x14ac:dyDescent="0.25">
      <c r="A422" s="5">
        <f>415</f>
      </c>
      <c r="B422" s="5" t="s">
        <v>441</v>
      </c>
      <c r="C422" s="5" t="s">
        <v>41</v>
      </c>
      <c r="D422" s="5" t="s">
        <v>26</v>
      </c>
      <c r="E422" s="5">
        <v>1</v>
      </c>
      <c r="F422" s="5">
        <v>0</v>
      </c>
      <c r="G422" s="5">
        <v>1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20</v>
      </c>
      <c r="R422" s="5">
        <v>25</v>
      </c>
      <c r="S422" s="5" t="s">
        <v>41</v>
      </c>
      <c r="T422" s="5"/>
    </row>
    <row r="423" spans="1:20" x14ac:dyDescent="0.25">
      <c r="A423" s="5">
        <f>416</f>
      </c>
      <c r="B423" s="5" t="s">
        <v>442</v>
      </c>
      <c r="C423" s="5" t="s">
        <v>41</v>
      </c>
      <c r="D423" s="5" t="s">
        <v>26</v>
      </c>
      <c r="E423" s="5">
        <v>1</v>
      </c>
      <c r="F423" s="5">
        <v>0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20</v>
      </c>
      <c r="R423" s="5">
        <v>25</v>
      </c>
      <c r="S423" s="5" t="s">
        <v>41</v>
      </c>
      <c r="T423" s="5"/>
    </row>
    <row r="424" spans="1:20" x14ac:dyDescent="0.25">
      <c r="A424" s="5">
        <f>417</f>
      </c>
      <c r="B424" s="5" t="s">
        <v>443</v>
      </c>
      <c r="C424" s="5" t="s">
        <v>41</v>
      </c>
      <c r="D424" s="5" t="s">
        <v>26</v>
      </c>
      <c r="E424" s="5">
        <v>1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20</v>
      </c>
      <c r="R424" s="5">
        <v>25</v>
      </c>
      <c r="S424" s="5" t="s">
        <v>41</v>
      </c>
      <c r="T424" s="5"/>
    </row>
    <row r="425" spans="1:20" x14ac:dyDescent="0.25">
      <c r="A425" s="5">
        <f>418</f>
      </c>
      <c r="B425" s="5" t="s">
        <v>444</v>
      </c>
      <c r="C425" s="5" t="s">
        <v>41</v>
      </c>
      <c r="D425" s="5" t="s">
        <v>26</v>
      </c>
      <c r="E425" s="5">
        <v>1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20</v>
      </c>
      <c r="R425" s="5">
        <v>25</v>
      </c>
      <c r="S425" s="5" t="s">
        <v>41</v>
      </c>
      <c r="T425" s="5"/>
    </row>
    <row r="426" spans="1:20" x14ac:dyDescent="0.25">
      <c r="A426" s="5">
        <f>419</f>
      </c>
      <c r="B426" s="5" t="s">
        <v>445</v>
      </c>
      <c r="C426" s="5" t="s">
        <v>41</v>
      </c>
      <c r="D426" s="5" t="s">
        <v>26</v>
      </c>
      <c r="E426" s="5">
        <v>1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20</v>
      </c>
      <c r="R426" s="5">
        <v>25</v>
      </c>
      <c r="S426" s="5" t="s">
        <v>41</v>
      </c>
      <c r="T426" s="5"/>
    </row>
    <row r="427" spans="1:20" x14ac:dyDescent="0.25">
      <c r="A427" s="5">
        <f>420</f>
      </c>
      <c r="B427" s="5" t="s">
        <v>446</v>
      </c>
      <c r="C427" s="5" t="s">
        <v>41</v>
      </c>
      <c r="D427" s="5" t="s">
        <v>26</v>
      </c>
      <c r="E427" s="5">
        <v>1</v>
      </c>
      <c r="F427" s="5">
        <v>0</v>
      </c>
      <c r="G427" s="5">
        <v>1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20</v>
      </c>
      <c r="R427" s="5">
        <v>25</v>
      </c>
      <c r="S427" s="5" t="s">
        <v>41</v>
      </c>
      <c r="T427" s="5"/>
    </row>
    <row r="428" spans="1:20" x14ac:dyDescent="0.25">
      <c r="A428" s="5">
        <f>421</f>
      </c>
      <c r="B428" s="5" t="s">
        <v>447</v>
      </c>
      <c r="C428" s="5" t="s">
        <v>41</v>
      </c>
      <c r="D428" s="5" t="s">
        <v>26</v>
      </c>
      <c r="E428" s="5">
        <v>1</v>
      </c>
      <c r="F428" s="5">
        <v>0</v>
      </c>
      <c r="G428" s="5">
        <v>1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20</v>
      </c>
      <c r="R428" s="5">
        <v>25</v>
      </c>
      <c r="S428" s="5" t="s">
        <v>41</v>
      </c>
      <c r="T428" s="5"/>
    </row>
    <row r="429" spans="1:20" x14ac:dyDescent="0.25">
      <c r="A429" s="5">
        <f>422</f>
      </c>
      <c r="B429" s="5" t="s">
        <v>448</v>
      </c>
      <c r="C429" s="5" t="s">
        <v>41</v>
      </c>
      <c r="D429" s="5" t="s">
        <v>26</v>
      </c>
      <c r="E429" s="5">
        <v>1</v>
      </c>
      <c r="F429" s="5">
        <v>0</v>
      </c>
      <c r="G429" s="5">
        <v>1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20</v>
      </c>
      <c r="R429" s="5">
        <v>25</v>
      </c>
      <c r="S429" s="5" t="s">
        <v>41</v>
      </c>
      <c r="T429" s="5"/>
    </row>
    <row r="430" spans="1:20" x14ac:dyDescent="0.25">
      <c r="A430" s="5">
        <f>423</f>
      </c>
      <c r="B430" s="5" t="s">
        <v>449</v>
      </c>
      <c r="C430" s="5" t="s">
        <v>41</v>
      </c>
      <c r="D430" s="5" t="s">
        <v>26</v>
      </c>
      <c r="E430" s="5">
        <v>1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20</v>
      </c>
      <c r="R430" s="5">
        <v>25</v>
      </c>
      <c r="S430" s="5" t="s">
        <v>41</v>
      </c>
      <c r="T430" s="5"/>
    </row>
    <row r="431" spans="1:20" x14ac:dyDescent="0.25">
      <c r="A431" s="5">
        <f>424</f>
      </c>
      <c r="B431" s="5" t="s">
        <v>450</v>
      </c>
      <c r="C431" s="5" t="s">
        <v>41</v>
      </c>
      <c r="D431" s="5" t="s">
        <v>26</v>
      </c>
      <c r="E431" s="5">
        <v>1</v>
      </c>
      <c r="F431" s="5">
        <v>0</v>
      </c>
      <c r="G431" s="5">
        <v>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20</v>
      </c>
      <c r="R431" s="5">
        <v>25</v>
      </c>
      <c r="S431" s="5" t="s">
        <v>41</v>
      </c>
      <c r="T431" s="5"/>
    </row>
    <row r="432" spans="1:20" x14ac:dyDescent="0.25">
      <c r="A432" s="5">
        <f>425</f>
      </c>
      <c r="B432" s="5" t="s">
        <v>451</v>
      </c>
      <c r="C432" s="5" t="s">
        <v>41</v>
      </c>
      <c r="D432" s="5" t="s">
        <v>26</v>
      </c>
      <c r="E432" s="5">
        <v>1</v>
      </c>
      <c r="F432" s="5">
        <v>0</v>
      </c>
      <c r="G432" s="5">
        <v>1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20</v>
      </c>
      <c r="R432" s="5">
        <v>25</v>
      </c>
      <c r="S432" s="5" t="s">
        <v>41</v>
      </c>
      <c r="T432" s="5"/>
    </row>
    <row r="433" spans="1:20" x14ac:dyDescent="0.25">
      <c r="A433" s="5">
        <f>426</f>
      </c>
      <c r="B433" s="5" t="s">
        <v>452</v>
      </c>
      <c r="C433" s="5" t="s">
        <v>41</v>
      </c>
      <c r="D433" s="5" t="s">
        <v>26</v>
      </c>
      <c r="E433" s="5">
        <v>1</v>
      </c>
      <c r="F433" s="5">
        <v>0</v>
      </c>
      <c r="G433" s="5">
        <v>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20</v>
      </c>
      <c r="R433" s="5">
        <v>25</v>
      </c>
      <c r="S433" s="5" t="s">
        <v>41</v>
      </c>
      <c r="T433" s="5"/>
    </row>
    <row r="434" spans="1:20" x14ac:dyDescent="0.25">
      <c r="A434" s="5">
        <f>427</f>
      </c>
      <c r="B434" s="5" t="s">
        <v>453</v>
      </c>
      <c r="C434" s="5" t="s">
        <v>41</v>
      </c>
      <c r="D434" s="5" t="s">
        <v>26</v>
      </c>
      <c r="E434" s="5">
        <v>1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20</v>
      </c>
      <c r="R434" s="5">
        <v>25</v>
      </c>
      <c r="S434" s="5" t="s">
        <v>41</v>
      </c>
      <c r="T434" s="5"/>
    </row>
    <row r="435" spans="1:20" x14ac:dyDescent="0.25">
      <c r="A435" s="5">
        <f>428</f>
      </c>
      <c r="B435" s="5" t="s">
        <v>454</v>
      </c>
      <c r="C435" s="5" t="s">
        <v>41</v>
      </c>
      <c r="D435" s="5" t="s">
        <v>26</v>
      </c>
      <c r="E435" s="5">
        <v>1</v>
      </c>
      <c r="F435" s="5">
        <v>0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20</v>
      </c>
      <c r="R435" s="5">
        <v>25</v>
      </c>
      <c r="S435" s="5" t="s">
        <v>41</v>
      </c>
      <c r="T435" s="5"/>
    </row>
    <row r="436" spans="1:20" x14ac:dyDescent="0.25">
      <c r="A436" s="5">
        <f>429</f>
      </c>
      <c r="B436" s="5" t="s">
        <v>455</v>
      </c>
      <c r="C436" s="5" t="s">
        <v>41</v>
      </c>
      <c r="D436" s="5" t="s">
        <v>26</v>
      </c>
      <c r="E436" s="5">
        <v>1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20</v>
      </c>
      <c r="R436" s="5">
        <v>25</v>
      </c>
      <c r="S436" s="5" t="s">
        <v>41</v>
      </c>
      <c r="T436" s="5"/>
    </row>
    <row r="437" spans="1:20" x14ac:dyDescent="0.25">
      <c r="A437" s="5">
        <f>430</f>
      </c>
      <c r="B437" s="5" t="s">
        <v>456</v>
      </c>
      <c r="C437" s="5" t="s">
        <v>41</v>
      </c>
      <c r="D437" s="5" t="s">
        <v>26</v>
      </c>
      <c r="E437" s="5">
        <v>1</v>
      </c>
      <c r="F437" s="5">
        <v>0</v>
      </c>
      <c r="G437" s="5">
        <v>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20</v>
      </c>
      <c r="R437" s="5">
        <v>25</v>
      </c>
      <c r="S437" s="5" t="s">
        <v>41</v>
      </c>
      <c r="T437" s="5"/>
    </row>
    <row r="438" spans="1:20" x14ac:dyDescent="0.25">
      <c r="A438" s="5">
        <f>431</f>
      </c>
      <c r="B438" s="5" t="s">
        <v>457</v>
      </c>
      <c r="C438" s="5" t="s">
        <v>41</v>
      </c>
      <c r="D438" s="5" t="s">
        <v>26</v>
      </c>
      <c r="E438" s="5">
        <v>1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20</v>
      </c>
      <c r="R438" s="5">
        <v>25</v>
      </c>
      <c r="S438" s="5" t="s">
        <v>41</v>
      </c>
      <c r="T438" s="5"/>
    </row>
    <row r="439" spans="1:20" x14ac:dyDescent="0.25">
      <c r="A439" s="5">
        <f>432</f>
      </c>
      <c r="B439" s="5" t="s">
        <v>458</v>
      </c>
      <c r="C439" s="5" t="s">
        <v>26</v>
      </c>
      <c r="D439" s="5" t="s">
        <v>41</v>
      </c>
      <c r="E439" s="5">
        <v>1</v>
      </c>
      <c r="F439" s="5">
        <v>0</v>
      </c>
      <c r="G439" s="5">
        <v>1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20</v>
      </c>
      <c r="R439" s="5">
        <v>25</v>
      </c>
      <c r="S439" s="5" t="s">
        <v>41</v>
      </c>
      <c r="T439" s="5"/>
    </row>
    <row r="440" spans="1:20" x14ac:dyDescent="0.25">
      <c r="A440" s="5">
        <f>433</f>
      </c>
      <c r="B440" s="5" t="s">
        <v>459</v>
      </c>
      <c r="C440" s="5" t="s">
        <v>26</v>
      </c>
      <c r="D440" s="5" t="s">
        <v>41</v>
      </c>
      <c r="E440" s="5">
        <v>1</v>
      </c>
      <c r="F440" s="5">
        <v>0</v>
      </c>
      <c r="G440" s="5">
        <v>1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20</v>
      </c>
      <c r="R440" s="5">
        <v>25</v>
      </c>
      <c r="S440" s="5" t="s">
        <v>41</v>
      </c>
      <c r="T440" s="5"/>
    </row>
    <row r="441" spans="1:20" x14ac:dyDescent="0.25">
      <c r="A441" s="5">
        <f>434</f>
      </c>
      <c r="B441" s="5" t="s">
        <v>460</v>
      </c>
      <c r="C441" s="5" t="s">
        <v>26</v>
      </c>
      <c r="D441" s="5" t="s">
        <v>41</v>
      </c>
      <c r="E441" s="5">
        <v>1</v>
      </c>
      <c r="F441" s="5">
        <v>0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20</v>
      </c>
      <c r="R441" s="5">
        <v>25</v>
      </c>
      <c r="S441" s="5" t="s">
        <v>41</v>
      </c>
      <c r="T441" s="5"/>
    </row>
    <row r="442" spans="1:20" x14ac:dyDescent="0.25">
      <c r="A442" s="5">
        <f>435</f>
      </c>
      <c r="B442" s="5" t="s">
        <v>461</v>
      </c>
      <c r="C442" s="5" t="s">
        <v>26</v>
      </c>
      <c r="D442" s="5" t="s">
        <v>41</v>
      </c>
      <c r="E442" s="5">
        <v>1</v>
      </c>
      <c r="F442" s="5">
        <v>0</v>
      </c>
      <c r="G442" s="5">
        <v>1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20</v>
      </c>
      <c r="R442" s="5">
        <v>25</v>
      </c>
      <c r="S442" s="5" t="s">
        <v>41</v>
      </c>
      <c r="T442" s="5"/>
    </row>
    <row r="443" spans="1:20" x14ac:dyDescent="0.25">
      <c r="A443" s="5">
        <f>436</f>
      </c>
      <c r="B443" s="5" t="s">
        <v>462</v>
      </c>
      <c r="C443" s="5" t="s">
        <v>26</v>
      </c>
      <c r="D443" s="5" t="s">
        <v>41</v>
      </c>
      <c r="E443" s="5">
        <v>1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20</v>
      </c>
      <c r="R443" s="5">
        <v>25</v>
      </c>
      <c r="S443" s="5" t="s">
        <v>41</v>
      </c>
      <c r="T443" s="5"/>
    </row>
    <row r="444" spans="1:20" x14ac:dyDescent="0.25">
      <c r="A444" s="5">
        <f>437</f>
      </c>
      <c r="B444" s="5" t="s">
        <v>463</v>
      </c>
      <c r="C444" s="5" t="s">
        <v>26</v>
      </c>
      <c r="D444" s="5" t="s">
        <v>41</v>
      </c>
      <c r="E444" s="5">
        <v>1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20</v>
      </c>
      <c r="R444" s="5">
        <v>25</v>
      </c>
      <c r="S444" s="5" t="s">
        <v>41</v>
      </c>
      <c r="T444" s="5"/>
    </row>
    <row r="445" spans="1:20" x14ac:dyDescent="0.25">
      <c r="A445" s="5">
        <f>438</f>
      </c>
      <c r="B445" s="5" t="s">
        <v>464</v>
      </c>
      <c r="C445" s="5" t="s">
        <v>26</v>
      </c>
      <c r="D445" s="5" t="s">
        <v>41</v>
      </c>
      <c r="E445" s="5">
        <v>1</v>
      </c>
      <c r="F445" s="5">
        <v>0</v>
      </c>
      <c r="G445" s="5">
        <v>1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20</v>
      </c>
      <c r="R445" s="5">
        <v>25</v>
      </c>
      <c r="S445" s="5" t="s">
        <v>41</v>
      </c>
      <c r="T445" s="5"/>
    </row>
    <row r="446" spans="1:20" x14ac:dyDescent="0.25">
      <c r="A446" s="5">
        <f>439</f>
      </c>
      <c r="B446" s="5" t="s">
        <v>465</v>
      </c>
      <c r="C446" s="5" t="s">
        <v>26</v>
      </c>
      <c r="D446" s="5" t="s">
        <v>41</v>
      </c>
      <c r="E446" s="5">
        <v>1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20</v>
      </c>
      <c r="R446" s="5">
        <v>25</v>
      </c>
      <c r="S446" s="5" t="s">
        <v>41</v>
      </c>
      <c r="T446" s="5"/>
    </row>
    <row r="447" spans="1:20" x14ac:dyDescent="0.25">
      <c r="A447" s="5">
        <f>440</f>
      </c>
      <c r="B447" s="5" t="s">
        <v>466</v>
      </c>
      <c r="C447" s="5" t="s">
        <v>26</v>
      </c>
      <c r="D447" s="5" t="s">
        <v>41</v>
      </c>
      <c r="E447" s="5">
        <v>1</v>
      </c>
      <c r="F447" s="5">
        <v>0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20</v>
      </c>
      <c r="R447" s="5">
        <v>25</v>
      </c>
      <c r="S447" s="5" t="s">
        <v>41</v>
      </c>
      <c r="T447" s="5"/>
    </row>
    <row r="448" spans="1:20" x14ac:dyDescent="0.25">
      <c r="A448" s="5">
        <f>441</f>
      </c>
      <c r="B448" s="5" t="s">
        <v>467</v>
      </c>
      <c r="C448" s="5" t="s">
        <v>26</v>
      </c>
      <c r="D448" s="5" t="s">
        <v>41</v>
      </c>
      <c r="E448" s="5">
        <v>1</v>
      </c>
      <c r="F448" s="5">
        <v>0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20</v>
      </c>
      <c r="R448" s="5">
        <v>25</v>
      </c>
      <c r="S448" s="5" t="s">
        <v>41</v>
      </c>
      <c r="T448" s="5"/>
    </row>
    <row r="449" spans="1:20" x14ac:dyDescent="0.25">
      <c r="A449" s="5">
        <f>442</f>
      </c>
      <c r="B449" s="5" t="s">
        <v>468</v>
      </c>
      <c r="C449" s="5" t="s">
        <v>26</v>
      </c>
      <c r="D449" s="5" t="s">
        <v>41</v>
      </c>
      <c r="E449" s="5">
        <v>1</v>
      </c>
      <c r="F449" s="5">
        <v>0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20</v>
      </c>
      <c r="R449" s="5">
        <v>25</v>
      </c>
      <c r="S449" s="5" t="s">
        <v>41</v>
      </c>
      <c r="T449" s="5"/>
    </row>
    <row r="450" spans="1:20" x14ac:dyDescent="0.25">
      <c r="A450" s="5">
        <f>443</f>
      </c>
      <c r="B450" s="5" t="s">
        <v>469</v>
      </c>
      <c r="C450" s="5" t="s">
        <v>26</v>
      </c>
      <c r="D450" s="5" t="s">
        <v>41</v>
      </c>
      <c r="E450" s="5">
        <v>1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20</v>
      </c>
      <c r="R450" s="5">
        <v>25</v>
      </c>
      <c r="S450" s="5" t="s">
        <v>41</v>
      </c>
      <c r="T450" s="5"/>
    </row>
    <row r="451" spans="1:20" x14ac:dyDescent="0.25">
      <c r="A451" s="5">
        <f>444</f>
      </c>
      <c r="B451" s="5" t="s">
        <v>470</v>
      </c>
      <c r="C451" s="5" t="s">
        <v>26</v>
      </c>
      <c r="D451" s="5" t="s">
        <v>41</v>
      </c>
      <c r="E451" s="5">
        <v>1</v>
      </c>
      <c r="F451" s="5">
        <v>0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20</v>
      </c>
      <c r="R451" s="5">
        <v>25</v>
      </c>
      <c r="S451" s="5" t="s">
        <v>41</v>
      </c>
      <c r="T451" s="5"/>
    </row>
    <row r="452" spans="1:20" x14ac:dyDescent="0.25">
      <c r="A452" s="5">
        <f>445</f>
      </c>
      <c r="B452" s="5" t="s">
        <v>471</v>
      </c>
      <c r="C452" s="5" t="s">
        <v>26</v>
      </c>
      <c r="D452" s="5" t="s">
        <v>41</v>
      </c>
      <c r="E452" s="5">
        <v>1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20</v>
      </c>
      <c r="R452" s="5">
        <v>25</v>
      </c>
      <c r="S452" s="5" t="s">
        <v>41</v>
      </c>
      <c r="T452" s="5"/>
    </row>
    <row r="453" spans="1:20" x14ac:dyDescent="0.25">
      <c r="A453" s="5">
        <f>446</f>
      </c>
      <c r="B453" s="5" t="s">
        <v>472</v>
      </c>
      <c r="C453" s="5" t="s">
        <v>26</v>
      </c>
      <c r="D453" s="5" t="s">
        <v>41</v>
      </c>
      <c r="E453" s="5">
        <v>1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20</v>
      </c>
      <c r="R453" s="5">
        <v>25</v>
      </c>
      <c r="S453" s="5" t="s">
        <v>41</v>
      </c>
      <c r="T453" s="5"/>
    </row>
    <row r="454" spans="1:20" x14ac:dyDescent="0.25">
      <c r="A454" s="5">
        <f>447</f>
      </c>
      <c r="B454" s="5" t="s">
        <v>473</v>
      </c>
      <c r="C454" s="5" t="s">
        <v>26</v>
      </c>
      <c r="D454" s="5" t="s">
        <v>41</v>
      </c>
      <c r="E454" s="5">
        <v>1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20</v>
      </c>
      <c r="R454" s="5">
        <v>25</v>
      </c>
      <c r="S454" s="5" t="s">
        <v>41</v>
      </c>
      <c r="T454" s="5"/>
    </row>
    <row r="455" spans="1:20" x14ac:dyDescent="0.25">
      <c r="A455" s="5">
        <f>448</f>
      </c>
      <c r="B455" s="5" t="s">
        <v>474</v>
      </c>
      <c r="C455" s="5" t="s">
        <v>26</v>
      </c>
      <c r="D455" s="5" t="s">
        <v>41</v>
      </c>
      <c r="E455" s="5">
        <v>1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20</v>
      </c>
      <c r="R455" s="5">
        <v>25</v>
      </c>
      <c r="S455" s="5" t="s">
        <v>41</v>
      </c>
      <c r="T455" s="5"/>
    </row>
    <row r="456" spans="1:20" x14ac:dyDescent="0.25">
      <c r="A456" s="5">
        <f>449</f>
      </c>
      <c r="B456" s="5" t="s">
        <v>475</v>
      </c>
      <c r="C456" s="5" t="s">
        <v>26</v>
      </c>
      <c r="D456" s="5" t="s">
        <v>41</v>
      </c>
      <c r="E456" s="5">
        <v>1</v>
      </c>
      <c r="F456" s="5">
        <v>0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20</v>
      </c>
      <c r="R456" s="5">
        <v>25</v>
      </c>
      <c r="S456" s="5" t="s">
        <v>41</v>
      </c>
      <c r="T456" s="5"/>
    </row>
    <row r="457" spans="1:20" x14ac:dyDescent="0.25">
      <c r="A457" s="5">
        <f>450</f>
      </c>
      <c r="B457" s="5" t="s">
        <v>476</v>
      </c>
      <c r="C457" s="5" t="s">
        <v>26</v>
      </c>
      <c r="D457" s="5" t="s">
        <v>41</v>
      </c>
      <c r="E457" s="5">
        <v>1</v>
      </c>
      <c r="F457" s="5">
        <v>0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20</v>
      </c>
      <c r="R457" s="5">
        <v>25</v>
      </c>
      <c r="S457" s="5" t="s">
        <v>41</v>
      </c>
      <c r="T457" s="5"/>
    </row>
    <row r="458" spans="1:20" x14ac:dyDescent="0.25">
      <c r="A458" s="5">
        <f>451</f>
      </c>
      <c r="B458" s="5" t="s">
        <v>477</v>
      </c>
      <c r="C458" s="5" t="s">
        <v>26</v>
      </c>
      <c r="D458" s="5" t="s">
        <v>41</v>
      </c>
      <c r="E458" s="5">
        <v>1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20</v>
      </c>
      <c r="R458" s="5">
        <v>25</v>
      </c>
      <c r="S458" s="5" t="s">
        <v>41</v>
      </c>
      <c r="T458" s="5"/>
    </row>
    <row r="459" spans="1:20" x14ac:dyDescent="0.25">
      <c r="A459" s="5">
        <f>452</f>
      </c>
      <c r="B459" s="5" t="s">
        <v>478</v>
      </c>
      <c r="C459" s="5" t="s">
        <v>26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41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41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26</v>
      </c>
      <c r="D462" s="5" t="s">
        <v>41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26</v>
      </c>
      <c r="D463" s="5" t="s">
        <v>41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41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41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41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41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41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41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41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26</v>
      </c>
      <c r="D471" s="5" t="s">
        <v>41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26</v>
      </c>
      <c r="D472" s="5" t="s">
        <v>41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26</v>
      </c>
      <c r="D473" s="5" t="s">
        <v>41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26</v>
      </c>
      <c r="D474" s="5" t="s">
        <v>41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26</v>
      </c>
      <c r="D475" s="5" t="s">
        <v>41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41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41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41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41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41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41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41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41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41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41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41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41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41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41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41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26</v>
      </c>
      <c r="D491" s="5" t="s">
        <v>41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26</v>
      </c>
      <c r="D492" s="5" t="s">
        <v>41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25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41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20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41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20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41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20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41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20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41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20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41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20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41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20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41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20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41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20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41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20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41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20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41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20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41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20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41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20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41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20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41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20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41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20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41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20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41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20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41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20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41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20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41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20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41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41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41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41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41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41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41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41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41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41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41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41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41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41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41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41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41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41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41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41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41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41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41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41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41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41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41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41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41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41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41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41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41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41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41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41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41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41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41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41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41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41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41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41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41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41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41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41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41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41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41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41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41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41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41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41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41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41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41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41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41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41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41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41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41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41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41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41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41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41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41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41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41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41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41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41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41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41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41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41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41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41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41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41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41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41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41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41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41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41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41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41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41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41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41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41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41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41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41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41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41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41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41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41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41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41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41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41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41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41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41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41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41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41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41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41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41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41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41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41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41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41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41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41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41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41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41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41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41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41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41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41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41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41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41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41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41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41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41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41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41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41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41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41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41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41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41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41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41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41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41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41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41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41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41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41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41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41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41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41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41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41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41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41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41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41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41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41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41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41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41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41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41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41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41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41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41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41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41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41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41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41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41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41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41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41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41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41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41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41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41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41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41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41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41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41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41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41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41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41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41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41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41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41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41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41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41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41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41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41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41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41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41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41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41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41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41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41</v>
      </c>
      <c r="D732" s="5" t="s">
        <v>26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 t="s">
        <v>26</v>
      </c>
      <c r="T732" s="5"/>
    </row>
    <row r="733" spans="1:20" x14ac:dyDescent="0.25">
      <c r="A733" s="5">
        <f>726</f>
      </c>
      <c r="B733" s="5" t="s">
        <v>752</v>
      </c>
      <c r="C733" s="5" t="s">
        <v>41</v>
      </c>
      <c r="D733" s="5" t="s">
        <v>26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 t="s">
        <v>26</v>
      </c>
      <c r="T733" s="5"/>
    </row>
    <row r="734" spans="1:20" x14ac:dyDescent="0.25">
      <c r="A734" s="5">
        <f>727</f>
      </c>
      <c r="B734" s="5" t="s">
        <v>753</v>
      </c>
      <c r="C734" s="5" t="s">
        <v>41</v>
      </c>
      <c r="D734" s="5" t="s">
        <v>26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 t="s">
        <v>26</v>
      </c>
      <c r="T734" s="5"/>
    </row>
    <row r="735" spans="1:20" x14ac:dyDescent="0.25">
      <c r="A735" s="5">
        <f>728</f>
      </c>
      <c r="B735" s="5" t="s">
        <v>754</v>
      </c>
      <c r="C735" s="5" t="s">
        <v>41</v>
      </c>
      <c r="D735" s="5" t="s">
        <v>26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 t="s">
        <v>26</v>
      </c>
      <c r="T735" s="5"/>
    </row>
    <row r="736" spans="1:20" x14ac:dyDescent="0.25">
      <c r="A736" s="5">
        <f>729</f>
      </c>
      <c r="B736" s="5" t="s">
        <v>755</v>
      </c>
      <c r="C736" s="5" t="s">
        <v>41</v>
      </c>
      <c r="D736" s="5" t="s">
        <v>26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 t="s">
        <v>26</v>
      </c>
      <c r="T736" s="5"/>
    </row>
    <row r="737" spans="1:20" x14ac:dyDescent="0.25">
      <c r="A737" s="5">
        <f>730</f>
      </c>
      <c r="B737" s="5" t="s">
        <v>756</v>
      </c>
      <c r="C737" s="5" t="s">
        <v>41</v>
      </c>
      <c r="D737" s="5" t="s">
        <v>26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 t="s">
        <v>26</v>
      </c>
      <c r="T737" s="5"/>
    </row>
    <row r="738" spans="1:20" x14ac:dyDescent="0.25">
      <c r="A738" s="5">
        <f>731</f>
      </c>
      <c r="B738" s="5" t="s">
        <v>757</v>
      </c>
      <c r="C738" s="5" t="s">
        <v>41</v>
      </c>
      <c r="D738" s="5" t="s">
        <v>26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 t="s">
        <v>26</v>
      </c>
      <c r="T738" s="5"/>
    </row>
    <row r="739" spans="1:20" x14ac:dyDescent="0.25">
      <c r="A739" s="5">
        <f>732</f>
      </c>
      <c r="B739" s="5" t="s">
        <v>758</v>
      </c>
      <c r="C739" s="5" t="s">
        <v>41</v>
      </c>
      <c r="D739" s="5" t="s">
        <v>26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 t="s">
        <v>26</v>
      </c>
      <c r="T739" s="5"/>
    </row>
    <row r="740" spans="1:20" x14ac:dyDescent="0.25">
      <c r="A740" s="5">
        <f>733</f>
      </c>
      <c r="B740" s="5" t="s">
        <v>759</v>
      </c>
      <c r="C740" s="5" t="s">
        <v>41</v>
      </c>
      <c r="D740" s="5" t="s">
        <v>26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 t="s">
        <v>26</v>
      </c>
      <c r="T740" s="5"/>
    </row>
    <row r="741" spans="1:20" x14ac:dyDescent="0.25">
      <c r="A741" s="5">
        <f>734</f>
      </c>
      <c r="B741" s="5" t="s">
        <v>760</v>
      </c>
      <c r="C741" s="5" t="s">
        <v>41</v>
      </c>
      <c r="D741" s="5" t="s">
        <v>26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 t="s">
        <v>26</v>
      </c>
      <c r="T741" s="5"/>
    </row>
    <row r="742" spans="1:20" x14ac:dyDescent="0.25">
      <c r="A742" s="5">
        <f>735</f>
      </c>
      <c r="B742" s="5" t="s">
        <v>761</v>
      </c>
      <c r="C742" s="5" t="s">
        <v>41</v>
      </c>
      <c r="D742" s="5" t="s">
        <v>26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 t="s">
        <v>26</v>
      </c>
      <c r="T742" s="5"/>
    </row>
    <row r="743" spans="1:20" x14ac:dyDescent="0.25">
      <c r="A743" s="5">
        <f>736</f>
      </c>
      <c r="B743" s="5" t="s">
        <v>762</v>
      </c>
      <c r="C743" s="5" t="s">
        <v>41</v>
      </c>
      <c r="D743" s="5" t="s">
        <v>26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 t="s">
        <v>26</v>
      </c>
      <c r="T743" s="5"/>
    </row>
    <row r="744" spans="1:20" x14ac:dyDescent="0.25">
      <c r="A744" s="5">
        <f>737</f>
      </c>
      <c r="B744" s="5" t="s">
        <v>763</v>
      </c>
      <c r="C744" s="5" t="s">
        <v>41</v>
      </c>
      <c r="D744" s="5" t="s">
        <v>26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 t="s">
        <v>26</v>
      </c>
      <c r="T744" s="5"/>
    </row>
    <row r="745" spans="1:20" x14ac:dyDescent="0.25">
      <c r="A745" s="5">
        <f>738</f>
      </c>
      <c r="B745" s="5" t="s">
        <v>764</v>
      </c>
      <c r="C745" s="5" t="s">
        <v>41</v>
      </c>
      <c r="D745" s="5" t="s">
        <v>26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 t="s">
        <v>26</v>
      </c>
      <c r="T745" s="5"/>
    </row>
    <row r="746" spans="1:20" x14ac:dyDescent="0.25">
      <c r="A746" s="5">
        <f>739</f>
      </c>
      <c r="B746" s="5" t="s">
        <v>765</v>
      </c>
      <c r="C746" s="5" t="s">
        <v>41</v>
      </c>
      <c r="D746" s="5" t="s">
        <v>26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 t="s">
        <v>26</v>
      </c>
      <c r="T746" s="5"/>
    </row>
    <row r="747" spans="1:20" x14ac:dyDescent="0.25">
      <c r="A747" s="5">
        <f>740</f>
      </c>
      <c r="B747" s="5" t="s">
        <v>766</v>
      </c>
      <c r="C747" s="5" t="s">
        <v>41</v>
      </c>
      <c r="D747" s="5" t="s">
        <v>26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 t="s">
        <v>26</v>
      </c>
      <c r="T747" s="5"/>
    </row>
    <row r="748" spans="1:20" x14ac:dyDescent="0.25">
      <c r="A748" s="5">
        <f>741</f>
      </c>
      <c r="B748" s="5" t="s">
        <v>767</v>
      </c>
      <c r="C748" s="5" t="s">
        <v>41</v>
      </c>
      <c r="D748" s="5" t="s">
        <v>26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 t="s">
        <v>26</v>
      </c>
      <c r="T748" s="5"/>
    </row>
    <row r="749" spans="1:20" x14ac:dyDescent="0.25">
      <c r="A749" s="5">
        <f>742</f>
      </c>
      <c r="B749" s="5" t="s">
        <v>768</v>
      </c>
      <c r="C749" s="5" t="s">
        <v>41</v>
      </c>
      <c r="D749" s="5" t="s">
        <v>26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 t="s">
        <v>26</v>
      </c>
      <c r="T749" s="5"/>
    </row>
    <row r="750" spans="1:20" x14ac:dyDescent="0.25">
      <c r="A750" s="5">
        <f>743</f>
      </c>
      <c r="B750" s="5" t="s">
        <v>769</v>
      </c>
      <c r="C750" s="5" t="s">
        <v>41</v>
      </c>
      <c r="D750" s="5" t="s">
        <v>26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 t="s">
        <v>26</v>
      </c>
      <c r="T750" s="5"/>
    </row>
    <row r="751" spans="1:20" x14ac:dyDescent="0.25">
      <c r="A751" s="5">
        <f>744</f>
      </c>
      <c r="B751" s="5" t="s">
        <v>770</v>
      </c>
      <c r="C751" s="5" t="s">
        <v>41</v>
      </c>
      <c r="D751" s="5" t="s">
        <v>26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 t="s">
        <v>26</v>
      </c>
      <c r="T751" s="5"/>
    </row>
    <row r="752" spans="1:20" x14ac:dyDescent="0.25">
      <c r="A752" s="5">
        <f>745</f>
      </c>
      <c r="B752" s="5" t="s">
        <v>771</v>
      </c>
      <c r="C752" s="5" t="s">
        <v>41</v>
      </c>
      <c r="D752" s="5" t="s">
        <v>26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 t="s">
        <v>26</v>
      </c>
      <c r="T752" s="5"/>
    </row>
    <row r="753" spans="1:20" x14ac:dyDescent="0.25">
      <c r="A753" s="5">
        <f>746</f>
      </c>
      <c r="B753" s="5" t="s">
        <v>772</v>
      </c>
      <c r="C753" s="5" t="s">
        <v>41</v>
      </c>
      <c r="D753" s="5" t="s">
        <v>26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 t="s">
        <v>26</v>
      </c>
      <c r="T753" s="5"/>
    </row>
    <row r="754" spans="1:20" x14ac:dyDescent="0.25">
      <c r="A754" s="5">
        <f>747</f>
      </c>
      <c r="B754" s="5" t="s">
        <v>773</v>
      </c>
      <c r="C754" s="5" t="s">
        <v>41</v>
      </c>
      <c r="D754" s="5" t="s">
        <v>26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 t="s">
        <v>26</v>
      </c>
      <c r="T754" s="5"/>
    </row>
    <row r="755" spans="1:20" x14ac:dyDescent="0.25">
      <c r="A755" s="5">
        <f>748</f>
      </c>
      <c r="B755" s="5" t="s">
        <v>774</v>
      </c>
      <c r="C755" s="5" t="s">
        <v>41</v>
      </c>
      <c r="D755" s="5" t="s">
        <v>26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 t="s">
        <v>26</v>
      </c>
      <c r="T755" s="5"/>
    </row>
    <row r="756" spans="1:20" x14ac:dyDescent="0.25">
      <c r="A756" s="5">
        <f>749</f>
      </c>
      <c r="B756" s="5" t="s">
        <v>775</v>
      </c>
      <c r="C756" s="5" t="s">
        <v>41</v>
      </c>
      <c r="D756" s="5" t="s">
        <v>26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 t="s">
        <v>26</v>
      </c>
      <c r="T756" s="5"/>
    </row>
    <row r="757" spans="1:20" x14ac:dyDescent="0.25">
      <c r="A757" s="5">
        <f>750</f>
      </c>
      <c r="B757" s="5" t="s">
        <v>776</v>
      </c>
      <c r="C757" s="5" t="s">
        <v>41</v>
      </c>
      <c r="D757" s="5" t="s">
        <v>26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 t="s">
        <v>26</v>
      </c>
      <c r="T757" s="5"/>
    </row>
    <row r="758" spans="1:20" x14ac:dyDescent="0.25">
      <c r="A758" s="5">
        <f>751</f>
      </c>
      <c r="B758" s="5" t="s">
        <v>777</v>
      </c>
      <c r="C758" s="5" t="s">
        <v>41</v>
      </c>
      <c r="D758" s="5" t="s">
        <v>26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 t="s">
        <v>26</v>
      </c>
      <c r="T758" s="5"/>
    </row>
    <row r="759" spans="1:20" x14ac:dyDescent="0.25">
      <c r="A759" s="5">
        <f>752</f>
      </c>
      <c r="B759" s="5" t="s">
        <v>778</v>
      </c>
      <c r="C759" s="5" t="s">
        <v>41</v>
      </c>
      <c r="D759" s="5" t="s">
        <v>26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 t="s">
        <v>26</v>
      </c>
      <c r="T759" s="5"/>
    </row>
    <row r="760" spans="1:20" x14ac:dyDescent="0.25">
      <c r="A760" s="5">
        <f>753</f>
      </c>
      <c r="B760" s="5" t="s">
        <v>779</v>
      </c>
      <c r="C760" s="5" t="s">
        <v>41</v>
      </c>
      <c r="D760" s="5" t="s">
        <v>26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 t="s">
        <v>26</v>
      </c>
      <c r="T760" s="5"/>
    </row>
    <row r="761" spans="1:20" x14ac:dyDescent="0.25">
      <c r="A761" s="5">
        <f>754</f>
      </c>
      <c r="B761" s="5" t="s">
        <v>780</v>
      </c>
      <c r="C761" s="5" t="s">
        <v>41</v>
      </c>
      <c r="D761" s="5" t="s">
        <v>26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 t="s">
        <v>26</v>
      </c>
      <c r="T761" s="5"/>
    </row>
    <row r="762" spans="1:20" x14ac:dyDescent="0.25">
      <c r="A762" s="5">
        <f>755</f>
      </c>
      <c r="B762" s="5" t="s">
        <v>781</v>
      </c>
      <c r="C762" s="5" t="s">
        <v>41</v>
      </c>
      <c r="D762" s="5" t="s">
        <v>26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 t="s">
        <v>26</v>
      </c>
      <c r="T762" s="5"/>
    </row>
    <row r="763" spans="1:20" x14ac:dyDescent="0.25">
      <c r="A763" s="5">
        <f>756</f>
      </c>
      <c r="B763" s="5" t="s">
        <v>782</v>
      </c>
      <c r="C763" s="5" t="s">
        <v>41</v>
      </c>
      <c r="D763" s="5" t="s">
        <v>26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 t="s">
        <v>26</v>
      </c>
      <c r="T763" s="5"/>
    </row>
    <row r="764" spans="1:20" x14ac:dyDescent="0.25">
      <c r="A764" s="5">
        <f>757</f>
      </c>
      <c r="B764" s="5" t="s">
        <v>783</v>
      </c>
      <c r="C764" s="5" t="s">
        <v>41</v>
      </c>
      <c r="D764" s="5" t="s">
        <v>26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 t="s">
        <v>26</v>
      </c>
      <c r="T764" s="5"/>
    </row>
    <row r="765" spans="1:20" x14ac:dyDescent="0.25">
      <c r="A765" s="5">
        <f>758</f>
      </c>
      <c r="B765" s="5" t="s">
        <v>784</v>
      </c>
      <c r="C765" s="5" t="s">
        <v>41</v>
      </c>
      <c r="D765" s="5" t="s">
        <v>26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 t="s">
        <v>26</v>
      </c>
      <c r="T765" s="5"/>
    </row>
    <row r="766" spans="1:20" x14ac:dyDescent="0.25">
      <c r="A766" s="5">
        <f>759</f>
      </c>
      <c r="B766" s="5" t="s">
        <v>785</v>
      </c>
      <c r="C766" s="5" t="s">
        <v>41</v>
      </c>
      <c r="D766" s="5" t="s">
        <v>26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 t="s">
        <v>26</v>
      </c>
      <c r="T766" s="5"/>
    </row>
    <row r="767" spans="1:20" x14ac:dyDescent="0.25">
      <c r="A767" s="5">
        <f>760</f>
      </c>
      <c r="B767" s="5" t="s">
        <v>786</v>
      </c>
      <c r="C767" s="5" t="s">
        <v>41</v>
      </c>
      <c r="D767" s="5" t="s">
        <v>26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 t="s">
        <v>26</v>
      </c>
      <c r="T767" s="5"/>
    </row>
    <row r="768" spans="1:20" x14ac:dyDescent="0.25">
      <c r="A768" s="5">
        <f>761</f>
      </c>
      <c r="B768" s="5" t="s">
        <v>787</v>
      </c>
      <c r="C768" s="5" t="s">
        <v>41</v>
      </c>
      <c r="D768" s="5" t="s">
        <v>26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 t="s">
        <v>26</v>
      </c>
      <c r="T768" s="5"/>
    </row>
    <row r="769" spans="1:20" x14ac:dyDescent="0.25">
      <c r="A769" s="5">
        <f>762</f>
      </c>
      <c r="B769" s="5" t="s">
        <v>788</v>
      </c>
      <c r="C769" s="5" t="s">
        <v>41</v>
      </c>
      <c r="D769" s="5" t="s">
        <v>26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 t="s">
        <v>26</v>
      </c>
      <c r="T769" s="5"/>
    </row>
    <row r="770" spans="1:20" x14ac:dyDescent="0.25">
      <c r="A770" s="5">
        <f>763</f>
      </c>
      <c r="B770" s="5" t="s">
        <v>789</v>
      </c>
      <c r="C770" s="5" t="s">
        <v>41</v>
      </c>
      <c r="D770" s="5" t="s">
        <v>26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 t="s">
        <v>26</v>
      </c>
      <c r="T770" s="5"/>
    </row>
    <row r="771" spans="1:20" x14ac:dyDescent="0.25">
      <c r="A771" s="5">
        <f>764</f>
      </c>
      <c r="B771" s="5" t="s">
        <v>790</v>
      </c>
      <c r="C771" s="5" t="s">
        <v>41</v>
      </c>
      <c r="D771" s="5" t="s">
        <v>26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 t="s">
        <v>26</v>
      </c>
      <c r="T771" s="5"/>
    </row>
    <row r="772" spans="1:20" x14ac:dyDescent="0.25">
      <c r="A772" s="5">
        <f>765</f>
      </c>
      <c r="B772" s="5" t="s">
        <v>791</v>
      </c>
      <c r="C772" s="5" t="s">
        <v>41</v>
      </c>
      <c r="D772" s="5" t="s">
        <v>26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 t="s">
        <v>26</v>
      </c>
      <c r="T772" s="5"/>
    </row>
    <row r="773" spans="1:20" x14ac:dyDescent="0.25">
      <c r="A773" s="5">
        <f>766</f>
      </c>
      <c r="B773" s="5" t="s">
        <v>792</v>
      </c>
      <c r="C773" s="5" t="s">
        <v>41</v>
      </c>
      <c r="D773" s="5" t="s">
        <v>26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 t="s">
        <v>26</v>
      </c>
      <c r="T773" s="5"/>
    </row>
    <row r="774" spans="1:20" x14ac:dyDescent="0.25">
      <c r="A774" s="5">
        <f>767</f>
      </c>
      <c r="B774" s="5" t="s">
        <v>793</v>
      </c>
      <c r="C774" s="5" t="s">
        <v>41</v>
      </c>
      <c r="D774" s="5" t="s">
        <v>26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 t="s">
        <v>26</v>
      </c>
      <c r="T774" s="5"/>
    </row>
    <row r="775" spans="1:20" x14ac:dyDescent="0.25">
      <c r="A775" s="5">
        <f>768</f>
      </c>
      <c r="B775" s="5" t="s">
        <v>794</v>
      </c>
      <c r="C775" s="5" t="s">
        <v>41</v>
      </c>
      <c r="D775" s="5" t="s">
        <v>26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 t="s">
        <v>26</v>
      </c>
      <c r="T775" s="5"/>
    </row>
    <row r="776" spans="1:20" x14ac:dyDescent="0.25">
      <c r="A776" s="5">
        <f>769</f>
      </c>
      <c r="B776" s="5" t="s">
        <v>795</v>
      </c>
      <c r="C776" s="5" t="s">
        <v>41</v>
      </c>
      <c r="D776" s="5" t="s">
        <v>26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 t="s">
        <v>26</v>
      </c>
      <c r="T776" s="5"/>
    </row>
    <row r="777" spans="1:20" x14ac:dyDescent="0.25">
      <c r="A777" s="5">
        <f>770</f>
      </c>
      <c r="B777" s="5" t="s">
        <v>796</v>
      </c>
      <c r="C777" s="5" t="s">
        <v>41</v>
      </c>
      <c r="D777" s="5" t="s">
        <v>26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 t="s">
        <v>26</v>
      </c>
      <c r="T777" s="5"/>
    </row>
    <row r="778" spans="1:20" x14ac:dyDescent="0.25">
      <c r="A778" s="5">
        <f>771</f>
      </c>
      <c r="B778" s="5" t="s">
        <v>797</v>
      </c>
      <c r="C778" s="5" t="s">
        <v>41</v>
      </c>
      <c r="D778" s="5" t="s">
        <v>26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 t="s">
        <v>26</v>
      </c>
      <c r="T778" s="5"/>
    </row>
    <row r="779" spans="1:20" x14ac:dyDescent="0.25">
      <c r="A779" s="5">
        <f>772</f>
      </c>
      <c r="B779" s="5" t="s">
        <v>798</v>
      </c>
      <c r="C779" s="5" t="s">
        <v>41</v>
      </c>
      <c r="D779" s="5" t="s">
        <v>26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 t="s">
        <v>26</v>
      </c>
      <c r="T779" s="5"/>
    </row>
    <row r="780" spans="1:20" x14ac:dyDescent="0.25">
      <c r="A780" s="5">
        <f>773</f>
      </c>
      <c r="B780" s="5" t="s">
        <v>799</v>
      </c>
      <c r="C780" s="5" t="s">
        <v>41</v>
      </c>
      <c r="D780" s="5" t="s">
        <v>26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 t="s">
        <v>26</v>
      </c>
      <c r="T780" s="5"/>
    </row>
    <row r="781" spans="1:20" x14ac:dyDescent="0.25">
      <c r="A781" s="5">
        <f>774</f>
      </c>
      <c r="B781" s="5" t="s">
        <v>800</v>
      </c>
      <c r="C781" s="5" t="s">
        <v>41</v>
      </c>
      <c r="D781" s="5" t="s">
        <v>26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 t="s">
        <v>26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41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 t="s">
        <v>26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41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 t="s">
        <v>26</v>
      </c>
      <c r="T783" s="5"/>
    </row>
    <row r="784" spans="1:20" x14ac:dyDescent="0.25">
      <c r="A784" s="5">
        <f>777</f>
      </c>
      <c r="B784" s="5" t="s">
        <v>803</v>
      </c>
      <c r="C784" s="5" t="s">
        <v>41</v>
      </c>
      <c r="D784" s="5" t="s">
        <v>26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 t="s">
        <v>26</v>
      </c>
      <c r="T784" s="5"/>
    </row>
    <row r="785" spans="1:20" x14ac:dyDescent="0.25">
      <c r="A785" s="5">
        <f>778</f>
      </c>
      <c r="B785" s="5" t="s">
        <v>804</v>
      </c>
      <c r="C785" s="5" t="s">
        <v>41</v>
      </c>
      <c r="D785" s="5" t="s">
        <v>26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 t="s">
        <v>26</v>
      </c>
      <c r="T785" s="5"/>
    </row>
    <row r="786" spans="1:20" x14ac:dyDescent="0.25">
      <c r="A786" s="5">
        <f>779</f>
      </c>
      <c r="B786" s="5" t="s">
        <v>805</v>
      </c>
      <c r="C786" s="5" t="s">
        <v>41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 t="s">
        <v>26</v>
      </c>
      <c r="T786" s="5"/>
    </row>
    <row r="787" spans="1:20" x14ac:dyDescent="0.25">
      <c r="A787" s="5">
        <f>780</f>
      </c>
      <c r="B787" s="5" t="s">
        <v>806</v>
      </c>
      <c r="C787" s="5" t="s">
        <v>41</v>
      </c>
      <c r="D787" s="5" t="s">
        <v>26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 t="s">
        <v>26</v>
      </c>
      <c r="T787" s="5"/>
    </row>
    <row r="788" spans="1:20" x14ac:dyDescent="0.25">
      <c r="A788" s="5">
        <f>781</f>
      </c>
      <c r="B788" s="5" t="s">
        <v>807</v>
      </c>
      <c r="C788" s="5" t="s">
        <v>41</v>
      </c>
      <c r="D788" s="5" t="s">
        <v>26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 t="s">
        <v>26</v>
      </c>
      <c r="T788" s="5"/>
    </row>
    <row r="789" spans="1:20" x14ac:dyDescent="0.25">
      <c r="A789" s="5">
        <f>782</f>
      </c>
      <c r="B789" s="5" t="s">
        <v>808</v>
      </c>
      <c r="C789" s="5" t="s">
        <v>41</v>
      </c>
      <c r="D789" s="5" t="s">
        <v>26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 t="s">
        <v>26</v>
      </c>
      <c r="T789" s="5"/>
    </row>
    <row r="790" spans="1:20" x14ac:dyDescent="0.25">
      <c r="A790" s="5">
        <f>783</f>
      </c>
      <c r="B790" s="5" t="s">
        <v>809</v>
      </c>
      <c r="C790" s="5" t="s">
        <v>41</v>
      </c>
      <c r="D790" s="5" t="s">
        <v>26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 t="s">
        <v>26</v>
      </c>
      <c r="T790" s="5"/>
    </row>
    <row r="791" spans="1:20" x14ac:dyDescent="0.25">
      <c r="A791" s="5">
        <f>784</f>
      </c>
      <c r="B791" s="5" t="s">
        <v>810</v>
      </c>
      <c r="C791" s="5" t="s">
        <v>41</v>
      </c>
      <c r="D791" s="5" t="s">
        <v>26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 t="s">
        <v>26</v>
      </c>
      <c r="T791" s="5"/>
    </row>
    <row r="792" spans="1:20" x14ac:dyDescent="0.25">
      <c r="A792" s="5">
        <f>785</f>
      </c>
      <c r="B792" s="5" t="s">
        <v>811</v>
      </c>
      <c r="C792" s="5" t="s">
        <v>41</v>
      </c>
      <c r="D792" s="5" t="s">
        <v>26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 t="s">
        <v>26</v>
      </c>
      <c r="T792" s="5"/>
    </row>
    <row r="793" spans="1:20" x14ac:dyDescent="0.25">
      <c r="A793" s="5">
        <f>786</f>
      </c>
      <c r="B793" s="5" t="s">
        <v>812</v>
      </c>
      <c r="C793" s="5" t="s">
        <v>41</v>
      </c>
      <c r="D793" s="5" t="s">
        <v>26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 t="s">
        <v>26</v>
      </c>
      <c r="T793" s="5"/>
    </row>
    <row r="794" spans="1:20" x14ac:dyDescent="0.25">
      <c r="A794" s="5">
        <f>787</f>
      </c>
      <c r="B794" s="5" t="s">
        <v>813</v>
      </c>
      <c r="C794" s="5" t="s">
        <v>41</v>
      </c>
      <c r="D794" s="5" t="s">
        <v>26</v>
      </c>
      <c r="E794" s="5">
        <v>25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 t="s">
        <v>41</v>
      </c>
      <c r="T794" s="5"/>
    </row>
    <row r="795" spans="1:20" x14ac:dyDescent="0.25">
      <c r="A795" s="5">
        <f>788</f>
      </c>
      <c r="B795" s="5" t="s">
        <v>814</v>
      </c>
      <c r="C795" s="5" t="s">
        <v>41</v>
      </c>
      <c r="D795" s="5" t="s">
        <v>26</v>
      </c>
      <c r="E795" s="5">
        <v>25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 t="s">
        <v>41</v>
      </c>
      <c r="T795" s="5"/>
    </row>
    <row r="796" spans="1:20" x14ac:dyDescent="0.25">
      <c r="A796" s="5">
        <f>789</f>
      </c>
      <c r="B796" s="5" t="s">
        <v>815</v>
      </c>
      <c r="C796" s="5" t="s">
        <v>41</v>
      </c>
      <c r="D796" s="5" t="s">
        <v>26</v>
      </c>
      <c r="E796" s="5">
        <v>25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 t="s">
        <v>41</v>
      </c>
      <c r="T796" s="5"/>
    </row>
    <row r="797" spans="1:20" x14ac:dyDescent="0.25">
      <c r="A797" s="5">
        <f>790</f>
      </c>
      <c r="B797" s="5" t="s">
        <v>816</v>
      </c>
      <c r="C797" s="5" t="s">
        <v>41</v>
      </c>
      <c r="D797" s="5" t="s">
        <v>26</v>
      </c>
      <c r="E797" s="5">
        <v>25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 t="s">
        <v>41</v>
      </c>
      <c r="T797" s="5"/>
    </row>
    <row r="798" spans="1:20" x14ac:dyDescent="0.25">
      <c r="A798" s="5">
        <f>791</f>
      </c>
      <c r="B798" s="5" t="s">
        <v>817</v>
      </c>
      <c r="C798" s="5" t="s">
        <v>41</v>
      </c>
      <c r="D798" s="5" t="s">
        <v>26</v>
      </c>
      <c r="E798" s="5">
        <v>25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 t="s">
        <v>41</v>
      </c>
      <c r="T798" s="5"/>
    </row>
    <row r="799" spans="1:20" x14ac:dyDescent="0.25">
      <c r="A799" s="5">
        <f>792</f>
      </c>
      <c r="B799" s="5" t="s">
        <v>818</v>
      </c>
      <c r="C799" s="5" t="s">
        <v>41</v>
      </c>
      <c r="D799" s="5" t="s">
        <v>26</v>
      </c>
      <c r="E799" s="5">
        <v>25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 t="s">
        <v>41</v>
      </c>
      <c r="T799" s="5"/>
    </row>
    <row r="800" spans="1:20" x14ac:dyDescent="0.25">
      <c r="A800" s="5">
        <f>793</f>
      </c>
      <c r="B800" s="5" t="s">
        <v>819</v>
      </c>
      <c r="C800" s="5" t="s">
        <v>41</v>
      </c>
      <c r="D800" s="5" t="s">
        <v>26</v>
      </c>
      <c r="E800" s="5">
        <v>25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 t="s">
        <v>41</v>
      </c>
      <c r="T800" s="5"/>
    </row>
    <row r="801" spans="1:20" x14ac:dyDescent="0.25">
      <c r="A801" s="5">
        <f>794</f>
      </c>
      <c r="B801" s="5" t="s">
        <v>820</v>
      </c>
      <c r="C801" s="5" t="s">
        <v>41</v>
      </c>
      <c r="D801" s="5" t="s">
        <v>26</v>
      </c>
      <c r="E801" s="5">
        <v>25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 t="s">
        <v>41</v>
      </c>
      <c r="T801" s="5"/>
    </row>
    <row r="802" spans="1:20" x14ac:dyDescent="0.25">
      <c r="A802" s="5">
        <f>795</f>
      </c>
      <c r="B802" s="5" t="s">
        <v>821</v>
      </c>
      <c r="C802" s="5" t="s">
        <v>41</v>
      </c>
      <c r="D802" s="5" t="s">
        <v>26</v>
      </c>
      <c r="E802" s="5">
        <v>25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 t="s">
        <v>41</v>
      </c>
      <c r="T802" s="5"/>
    </row>
    <row r="803" spans="1:20" x14ac:dyDescent="0.25">
      <c r="A803" s="5">
        <f>796</f>
      </c>
      <c r="B803" s="5" t="s">
        <v>822</v>
      </c>
      <c r="C803" s="5" t="s">
        <v>41</v>
      </c>
      <c r="D803" s="5" t="s">
        <v>26</v>
      </c>
      <c r="E803" s="5">
        <v>25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 t="s">
        <v>41</v>
      </c>
      <c r="T803" s="5"/>
    </row>
    <row r="804" spans="1:20" x14ac:dyDescent="0.25">
      <c r="A804" s="5">
        <f>797</f>
      </c>
      <c r="B804" s="5" t="s">
        <v>823</v>
      </c>
      <c r="C804" s="5" t="s">
        <v>41</v>
      </c>
      <c r="D804" s="5" t="s">
        <v>26</v>
      </c>
      <c r="E804" s="5">
        <v>25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 t="s">
        <v>41</v>
      </c>
      <c r="T804" s="5"/>
    </row>
    <row r="805" spans="1:20" x14ac:dyDescent="0.25">
      <c r="A805" s="5">
        <f>798</f>
      </c>
      <c r="B805" s="5" t="s">
        <v>824</v>
      </c>
      <c r="C805" s="5" t="s">
        <v>41</v>
      </c>
      <c r="D805" s="5" t="s">
        <v>26</v>
      </c>
      <c r="E805" s="5">
        <v>25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 t="s">
        <v>41</v>
      </c>
      <c r="T805" s="5"/>
    </row>
    <row r="806" spans="1:20" x14ac:dyDescent="0.25">
      <c r="A806" s="5">
        <f>799</f>
      </c>
      <c r="B806" s="5" t="s">
        <v>825</v>
      </c>
      <c r="C806" s="5" t="s">
        <v>41</v>
      </c>
      <c r="D806" s="5" t="s">
        <v>26</v>
      </c>
      <c r="E806" s="5">
        <v>25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 t="s">
        <v>41</v>
      </c>
      <c r="T806" s="5"/>
    </row>
    <row r="807" spans="1:20" x14ac:dyDescent="0.25">
      <c r="A807" s="5">
        <f>800</f>
      </c>
      <c r="B807" s="5" t="s">
        <v>826</v>
      </c>
      <c r="C807" s="5" t="s">
        <v>41</v>
      </c>
      <c r="D807" s="5" t="s">
        <v>26</v>
      </c>
      <c r="E807" s="5">
        <v>25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 t="s">
        <v>41</v>
      </c>
      <c r="T807" s="5"/>
    </row>
    <row r="808" spans="1:20" x14ac:dyDescent="0.25">
      <c r="A808" s="5">
        <f>801</f>
      </c>
      <c r="B808" s="5" t="s">
        <v>827</v>
      </c>
      <c r="C808" s="5" t="s">
        <v>41</v>
      </c>
      <c r="D808" s="5" t="s">
        <v>26</v>
      </c>
      <c r="E808" s="5">
        <v>25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 t="s">
        <v>41</v>
      </c>
      <c r="T808" s="5"/>
    </row>
    <row r="809" spans="1:20" x14ac:dyDescent="0.25">
      <c r="A809" s="5">
        <f>802</f>
      </c>
      <c r="B809" s="5" t="s">
        <v>828</v>
      </c>
      <c r="C809" s="5" t="s">
        <v>41</v>
      </c>
      <c r="D809" s="5" t="s">
        <v>26</v>
      </c>
      <c r="E809" s="5">
        <v>25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 t="s">
        <v>41</v>
      </c>
      <c r="T809" s="5"/>
    </row>
    <row r="810" spans="1:20" x14ac:dyDescent="0.25">
      <c r="A810" s="5">
        <f>803</f>
      </c>
      <c r="B810" s="5" t="s">
        <v>829</v>
      </c>
      <c r="C810" s="5" t="s">
        <v>41</v>
      </c>
      <c r="D810" s="5" t="s">
        <v>26</v>
      </c>
      <c r="E810" s="5">
        <v>25</v>
      </c>
      <c r="F810" s="5">
        <v>60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 t="s">
        <v>41</v>
      </c>
      <c r="T810" s="5"/>
    </row>
    <row r="811" spans="1:20" x14ac:dyDescent="0.25">
      <c r="A811" s="5">
        <f>804</f>
      </c>
      <c r="B811" s="5" t="s">
        <v>830</v>
      </c>
      <c r="C811" s="5" t="s">
        <v>41</v>
      </c>
      <c r="D811" s="5" t="s">
        <v>26</v>
      </c>
      <c r="E811" s="5">
        <v>25</v>
      </c>
      <c r="F811" s="5">
        <v>60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 t="s">
        <v>41</v>
      </c>
      <c r="T811" s="5"/>
    </row>
    <row r="812" spans="1:20" x14ac:dyDescent="0.25">
      <c r="A812" s="5">
        <f>805</f>
      </c>
      <c r="B812" s="5" t="s">
        <v>831</v>
      </c>
      <c r="C812" s="5" t="s">
        <v>41</v>
      </c>
      <c r="D812" s="5" t="s">
        <v>26</v>
      </c>
      <c r="E812" s="5">
        <v>25</v>
      </c>
      <c r="F812" s="5">
        <v>60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 t="s">
        <v>41</v>
      </c>
      <c r="T812" s="5"/>
    </row>
    <row r="813" spans="1:20" x14ac:dyDescent="0.25">
      <c r="A813" s="5">
        <f>806</f>
      </c>
      <c r="B813" s="5" t="s">
        <v>832</v>
      </c>
      <c r="C813" s="5" t="s">
        <v>41</v>
      </c>
      <c r="D813" s="5" t="s">
        <v>26</v>
      </c>
      <c r="E813" s="5">
        <v>25</v>
      </c>
      <c r="F813" s="5">
        <v>60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 t="s">
        <v>41</v>
      </c>
      <c r="T813" s="5"/>
    </row>
    <row r="814" spans="1:20" x14ac:dyDescent="0.25">
      <c r="A814" s="5">
        <f>807</f>
      </c>
      <c r="B814" s="5" t="s">
        <v>833</v>
      </c>
      <c r="C814" s="5" t="s">
        <v>41</v>
      </c>
      <c r="D814" s="5" t="s">
        <v>26</v>
      </c>
      <c r="E814" s="5">
        <v>25</v>
      </c>
      <c r="F814" s="5">
        <v>60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 t="s">
        <v>41</v>
      </c>
      <c r="T814" s="5"/>
    </row>
    <row r="815" spans="1:20" x14ac:dyDescent="0.25">
      <c r="A815" s="5">
        <f>808</f>
      </c>
      <c r="B815" s="5" t="s">
        <v>834</v>
      </c>
      <c r="C815" s="5" t="s">
        <v>41</v>
      </c>
      <c r="D815" s="5" t="s">
        <v>26</v>
      </c>
      <c r="E815" s="5">
        <v>25</v>
      </c>
      <c r="F815" s="5">
        <v>60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 t="s">
        <v>41</v>
      </c>
      <c r="T815" s="5"/>
    </row>
    <row r="816" spans="1:20" x14ac:dyDescent="0.25">
      <c r="A816" s="5">
        <f>809</f>
      </c>
      <c r="B816" s="5" t="s">
        <v>835</v>
      </c>
      <c r="C816" s="5" t="s">
        <v>41</v>
      </c>
      <c r="D816" s="5" t="s">
        <v>26</v>
      </c>
      <c r="E816" s="5">
        <v>25</v>
      </c>
      <c r="F816" s="5">
        <v>60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 t="s">
        <v>41</v>
      </c>
      <c r="T816" s="5"/>
    </row>
    <row r="817" spans="1:20" x14ac:dyDescent="0.25">
      <c r="A817" s="5">
        <f>810</f>
      </c>
      <c r="B817" s="5" t="s">
        <v>836</v>
      </c>
      <c r="C817" s="5" t="s">
        <v>41</v>
      </c>
      <c r="D817" s="5" t="s">
        <v>26</v>
      </c>
      <c r="E817" s="5">
        <v>25</v>
      </c>
      <c r="F817" s="5">
        <v>60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 t="s">
        <v>41</v>
      </c>
      <c r="T817" s="5"/>
    </row>
    <row r="818" spans="1:20" x14ac:dyDescent="0.25">
      <c r="A818" s="5">
        <f>811</f>
      </c>
      <c r="B818" s="5" t="s">
        <v>837</v>
      </c>
      <c r="C818" s="5" t="s">
        <v>41</v>
      </c>
      <c r="D818" s="5" t="s">
        <v>26</v>
      </c>
      <c r="E818" s="5">
        <v>25</v>
      </c>
      <c r="F818" s="5">
        <v>60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 t="s">
        <v>41</v>
      </c>
      <c r="T818" s="5"/>
    </row>
    <row r="819" spans="1:20" x14ac:dyDescent="0.25">
      <c r="A819" s="5">
        <f>812</f>
      </c>
      <c r="B819" s="5" t="s">
        <v>838</v>
      </c>
      <c r="C819" s="5" t="s">
        <v>41</v>
      </c>
      <c r="D819" s="5" t="s">
        <v>26</v>
      </c>
      <c r="E819" s="5">
        <v>25</v>
      </c>
      <c r="F819" s="5">
        <v>60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 t="s">
        <v>41</v>
      </c>
      <c r="T819" s="5"/>
    </row>
    <row r="820" spans="1:20" x14ac:dyDescent="0.25">
      <c r="A820" s="5">
        <f>813</f>
      </c>
      <c r="B820" s="5" t="s">
        <v>839</v>
      </c>
      <c r="C820" s="5" t="s">
        <v>41</v>
      </c>
      <c r="D820" s="5" t="s">
        <v>26</v>
      </c>
      <c r="E820" s="5">
        <v>25</v>
      </c>
      <c r="F820" s="5">
        <v>60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 t="s">
        <v>41</v>
      </c>
      <c r="T820" s="5"/>
    </row>
    <row r="821" spans="1:20" x14ac:dyDescent="0.25">
      <c r="A821" s="5">
        <f>814</f>
      </c>
      <c r="B821" s="5" t="s">
        <v>840</v>
      </c>
      <c r="C821" s="5" t="s">
        <v>41</v>
      </c>
      <c r="D821" s="5" t="s">
        <v>26</v>
      </c>
      <c r="E821" s="5">
        <v>25</v>
      </c>
      <c r="F821" s="5">
        <v>60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 t="s">
        <v>41</v>
      </c>
      <c r="T821" s="5"/>
    </row>
    <row r="822" spans="1:20" x14ac:dyDescent="0.25">
      <c r="A822" s="5">
        <f>815</f>
      </c>
      <c r="B822" s="5" t="s">
        <v>841</v>
      </c>
      <c r="C822" s="5" t="s">
        <v>41</v>
      </c>
      <c r="D822" s="5" t="s">
        <v>26</v>
      </c>
      <c r="E822" s="5">
        <v>25</v>
      </c>
      <c r="F822" s="5">
        <v>60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 t="s">
        <v>41</v>
      </c>
      <c r="T822" s="5"/>
    </row>
    <row r="823" spans="1:20" x14ac:dyDescent="0.25">
      <c r="A823" s="5">
        <f>816</f>
      </c>
      <c r="B823" s="5" t="s">
        <v>842</v>
      </c>
      <c r="C823" s="5" t="s">
        <v>41</v>
      </c>
      <c r="D823" s="5" t="s">
        <v>26</v>
      </c>
      <c r="E823" s="5">
        <v>25</v>
      </c>
      <c r="F823" s="5">
        <v>60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 t="s">
        <v>41</v>
      </c>
      <c r="T823" s="5"/>
    </row>
    <row r="824" spans="1:20" x14ac:dyDescent="0.25">
      <c r="A824" s="5">
        <f>817</f>
      </c>
      <c r="B824" s="5" t="s">
        <v>843</v>
      </c>
      <c r="C824" s="5" t="s">
        <v>41</v>
      </c>
      <c r="D824" s="5" t="s">
        <v>26</v>
      </c>
      <c r="E824" s="5">
        <v>25</v>
      </c>
      <c r="F824" s="5">
        <v>60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 t="s">
        <v>41</v>
      </c>
      <c r="T824" s="5"/>
    </row>
    <row r="825" spans="1:20" x14ac:dyDescent="0.25">
      <c r="A825" s="5">
        <f>818</f>
      </c>
      <c r="B825" s="5" t="s">
        <v>844</v>
      </c>
      <c r="C825" s="5" t="s">
        <v>41</v>
      </c>
      <c r="D825" s="5" t="s">
        <v>26</v>
      </c>
      <c r="E825" s="5">
        <v>25</v>
      </c>
      <c r="F825" s="5">
        <v>60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 t="s">
        <v>41</v>
      </c>
      <c r="T825" s="5"/>
    </row>
    <row r="826" spans="1:20" x14ac:dyDescent="0.25">
      <c r="A826" s="5">
        <f>819</f>
      </c>
      <c r="B826" s="5" t="s">
        <v>845</v>
      </c>
      <c r="C826" s="5" t="s">
        <v>41</v>
      </c>
      <c r="D826" s="5" t="s">
        <v>26</v>
      </c>
      <c r="E826" s="5">
        <v>25</v>
      </c>
      <c r="F826" s="5">
        <v>60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 t="s">
        <v>41</v>
      </c>
      <c r="T826" s="5"/>
    </row>
    <row r="827" spans="1:20" x14ac:dyDescent="0.25">
      <c r="A827" s="5">
        <f>820</f>
      </c>
      <c r="B827" s="5" t="s">
        <v>846</v>
      </c>
      <c r="C827" s="5" t="s">
        <v>41</v>
      </c>
      <c r="D827" s="5" t="s">
        <v>26</v>
      </c>
      <c r="E827" s="5">
        <v>25</v>
      </c>
      <c r="F827" s="5">
        <v>60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 t="s">
        <v>41</v>
      </c>
      <c r="T827" s="5"/>
    </row>
    <row r="828" spans="1:20" x14ac:dyDescent="0.25">
      <c r="A828" s="5">
        <f>821</f>
      </c>
      <c r="B828" s="5" t="s">
        <v>847</v>
      </c>
      <c r="C828" s="5" t="s">
        <v>41</v>
      </c>
      <c r="D828" s="5" t="s">
        <v>26</v>
      </c>
      <c r="E828" s="5">
        <v>25</v>
      </c>
      <c r="F828" s="5">
        <v>60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 t="s">
        <v>41</v>
      </c>
      <c r="T828" s="5"/>
    </row>
    <row r="829" spans="1:20" x14ac:dyDescent="0.25">
      <c r="A829" s="5">
        <f>822</f>
      </c>
      <c r="B829" s="5" t="s">
        <v>848</v>
      </c>
      <c r="C829" s="5" t="s">
        <v>41</v>
      </c>
      <c r="D829" s="5" t="s">
        <v>26</v>
      </c>
      <c r="E829" s="5">
        <v>25</v>
      </c>
      <c r="F829" s="5">
        <v>60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 t="s">
        <v>41</v>
      </c>
      <c r="T829" s="5"/>
    </row>
    <row r="830" spans="1:20" x14ac:dyDescent="0.25">
      <c r="A830" s="5">
        <f>823</f>
      </c>
      <c r="B830" s="5" t="s">
        <v>849</v>
      </c>
      <c r="C830" s="5" t="s">
        <v>41</v>
      </c>
      <c r="D830" s="5" t="s">
        <v>26</v>
      </c>
      <c r="E830" s="5">
        <v>25</v>
      </c>
      <c r="F830" s="5">
        <v>60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 t="s">
        <v>41</v>
      </c>
      <c r="T830" s="5"/>
    </row>
    <row r="831" spans="1:20" x14ac:dyDescent="0.25">
      <c r="A831" s="5">
        <f>824</f>
      </c>
      <c r="B831" s="5" t="s">
        <v>850</v>
      </c>
      <c r="C831" s="5" t="s">
        <v>41</v>
      </c>
      <c r="D831" s="5" t="s">
        <v>26</v>
      </c>
      <c r="E831" s="5">
        <v>25</v>
      </c>
      <c r="F831" s="5">
        <v>60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 t="s">
        <v>41</v>
      </c>
      <c r="T831" s="5"/>
    </row>
    <row r="832" spans="1:20" x14ac:dyDescent="0.25">
      <c r="A832" s="5">
        <f>825</f>
      </c>
      <c r="B832" s="5" t="s">
        <v>851</v>
      </c>
      <c r="C832" s="5" t="s">
        <v>41</v>
      </c>
      <c r="D832" s="5" t="s">
        <v>26</v>
      </c>
      <c r="E832" s="5">
        <v>25</v>
      </c>
      <c r="F832" s="5">
        <v>60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 t="s">
        <v>41</v>
      </c>
      <c r="T832" s="5"/>
    </row>
    <row r="833" spans="1:20" x14ac:dyDescent="0.25">
      <c r="A833" s="5">
        <f>826</f>
      </c>
      <c r="B833" s="5" t="s">
        <v>852</v>
      </c>
      <c r="C833" s="5" t="s">
        <v>41</v>
      </c>
      <c r="D833" s="5" t="s">
        <v>26</v>
      </c>
      <c r="E833" s="5">
        <v>25</v>
      </c>
      <c r="F833" s="5">
        <v>60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 t="s">
        <v>41</v>
      </c>
      <c r="T833" s="5"/>
    </row>
    <row r="834" spans="1:20" x14ac:dyDescent="0.25">
      <c r="A834" s="5">
        <f>827</f>
      </c>
      <c r="B834" s="5" t="s">
        <v>853</v>
      </c>
      <c r="C834" s="5" t="s">
        <v>41</v>
      </c>
      <c r="D834" s="5" t="s">
        <v>26</v>
      </c>
      <c r="E834" s="5">
        <v>25</v>
      </c>
      <c r="F834" s="5">
        <v>60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 t="s">
        <v>41</v>
      </c>
      <c r="T834" s="5"/>
    </row>
    <row r="835" spans="1:20" x14ac:dyDescent="0.25">
      <c r="A835" s="5">
        <f>828</f>
      </c>
      <c r="B835" s="5" t="s">
        <v>854</v>
      </c>
      <c r="C835" s="5" t="s">
        <v>41</v>
      </c>
      <c r="D835" s="5" t="s">
        <v>26</v>
      </c>
      <c r="E835" s="5">
        <v>25</v>
      </c>
      <c r="F835" s="5">
        <v>60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 t="s">
        <v>41</v>
      </c>
      <c r="T835" s="5"/>
    </row>
    <row r="836" spans="1:20" x14ac:dyDescent="0.25">
      <c r="A836" s="5">
        <f>829</f>
      </c>
      <c r="B836" s="5" t="s">
        <v>855</v>
      </c>
      <c r="C836" s="5" t="s">
        <v>41</v>
      </c>
      <c r="D836" s="5" t="s">
        <v>26</v>
      </c>
      <c r="E836" s="5">
        <v>25</v>
      </c>
      <c r="F836" s="5">
        <v>60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 t="s">
        <v>41</v>
      </c>
      <c r="T836" s="5"/>
    </row>
    <row r="837" spans="1:20" x14ac:dyDescent="0.25">
      <c r="A837" s="5">
        <f>830</f>
      </c>
      <c r="B837" s="5" t="s">
        <v>856</v>
      </c>
      <c r="C837" s="5" t="s">
        <v>41</v>
      </c>
      <c r="D837" s="5" t="s">
        <v>26</v>
      </c>
      <c r="E837" s="5">
        <v>25</v>
      </c>
      <c r="F837" s="5">
        <v>60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 t="s">
        <v>41</v>
      </c>
      <c r="T837" s="5"/>
    </row>
    <row r="838" spans="1:20" x14ac:dyDescent="0.25">
      <c r="A838" s="5">
        <f>831</f>
      </c>
      <c r="B838" s="5" t="s">
        <v>857</v>
      </c>
      <c r="C838" s="5" t="s">
        <v>41</v>
      </c>
      <c r="D838" s="5" t="s">
        <v>26</v>
      </c>
      <c r="E838" s="5">
        <v>25</v>
      </c>
      <c r="F838" s="5">
        <v>60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 t="s">
        <v>41</v>
      </c>
      <c r="T838" s="5"/>
    </row>
    <row r="839" spans="1:20" x14ac:dyDescent="0.25">
      <c r="A839" s="5">
        <f>832</f>
      </c>
      <c r="B839" s="5" t="s">
        <v>858</v>
      </c>
      <c r="C839" s="5" t="s">
        <v>41</v>
      </c>
      <c r="D839" s="5" t="s">
        <v>26</v>
      </c>
      <c r="E839" s="5">
        <v>25</v>
      </c>
      <c r="F839" s="5">
        <v>60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 t="s">
        <v>41</v>
      </c>
      <c r="T839" s="5"/>
    </row>
    <row r="840" spans="1:20" x14ac:dyDescent="0.25">
      <c r="A840" s="5">
        <f>833</f>
      </c>
      <c r="B840" s="5" t="s">
        <v>859</v>
      </c>
      <c r="C840" s="5" t="s">
        <v>41</v>
      </c>
      <c r="D840" s="5" t="s">
        <v>26</v>
      </c>
      <c r="E840" s="5">
        <v>25</v>
      </c>
      <c r="F840" s="5">
        <v>60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 t="s">
        <v>41</v>
      </c>
      <c r="T840" s="5"/>
    </row>
    <row r="841" spans="1:20" x14ac:dyDescent="0.25">
      <c r="A841" s="5">
        <f>834</f>
      </c>
      <c r="B841" s="5" t="s">
        <v>860</v>
      </c>
      <c r="C841" s="5" t="s">
        <v>41</v>
      </c>
      <c r="D841" s="5" t="s">
        <v>26</v>
      </c>
      <c r="E841" s="5">
        <v>25</v>
      </c>
      <c r="F841" s="5">
        <v>60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 t="s">
        <v>41</v>
      </c>
      <c r="T841" s="5"/>
    </row>
    <row r="842" spans="1:20" x14ac:dyDescent="0.25">
      <c r="A842" s="5">
        <f>835</f>
      </c>
      <c r="B842" s="5" t="s">
        <v>861</v>
      </c>
      <c r="C842" s="5" t="s">
        <v>41</v>
      </c>
      <c r="D842" s="5" t="s">
        <v>26</v>
      </c>
      <c r="E842" s="5">
        <v>25</v>
      </c>
      <c r="F842" s="5">
        <v>60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 t="s">
        <v>41</v>
      </c>
      <c r="T842" s="5"/>
    </row>
    <row r="843" spans="1:20" x14ac:dyDescent="0.25">
      <c r="A843" s="5">
        <f>836</f>
      </c>
      <c r="B843" s="5" t="s">
        <v>862</v>
      </c>
      <c r="C843" s="5" t="s">
        <v>41</v>
      </c>
      <c r="D843" s="5" t="s">
        <v>26</v>
      </c>
      <c r="E843" s="5">
        <v>25</v>
      </c>
      <c r="F843" s="5">
        <v>60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 t="s">
        <v>41</v>
      </c>
      <c r="T843" s="5"/>
    </row>
    <row r="844" spans="1:20" x14ac:dyDescent="0.25">
      <c r="A844" s="5">
        <f>837</f>
      </c>
      <c r="B844" s="5" t="s">
        <v>863</v>
      </c>
      <c r="C844" s="5" t="s">
        <v>41</v>
      </c>
      <c r="D844" s="5" t="s">
        <v>26</v>
      </c>
      <c r="E844" s="5">
        <v>25</v>
      </c>
      <c r="F844" s="5">
        <v>60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 t="s">
        <v>41</v>
      </c>
      <c r="T844" s="5"/>
    </row>
    <row r="845" spans="1:20" x14ac:dyDescent="0.25">
      <c r="A845" s="5">
        <f>838</f>
      </c>
      <c r="B845" s="5" t="s">
        <v>864</v>
      </c>
      <c r="C845" s="5" t="s">
        <v>41</v>
      </c>
      <c r="D845" s="5" t="s">
        <v>26</v>
      </c>
      <c r="E845" s="5">
        <v>25</v>
      </c>
      <c r="F845" s="5">
        <v>60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 t="s">
        <v>41</v>
      </c>
      <c r="T845" s="5"/>
    </row>
    <row r="846" spans="1:20" x14ac:dyDescent="0.25">
      <c r="A846" s="5">
        <f>839</f>
      </c>
      <c r="B846" s="5" t="s">
        <v>865</v>
      </c>
      <c r="C846" s="5" t="s">
        <v>41</v>
      </c>
      <c r="D846" s="5" t="s">
        <v>26</v>
      </c>
      <c r="E846" s="5">
        <v>25</v>
      </c>
      <c r="F846" s="5">
        <v>60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 t="s">
        <v>41</v>
      </c>
      <c r="T846" s="5"/>
    </row>
    <row r="847" spans="1:20" x14ac:dyDescent="0.25">
      <c r="A847" s="5">
        <f>840</f>
      </c>
      <c r="B847" s="5" t="s">
        <v>866</v>
      </c>
      <c r="C847" s="5" t="s">
        <v>41</v>
      </c>
      <c r="D847" s="5" t="s">
        <v>26</v>
      </c>
      <c r="E847" s="5">
        <v>25</v>
      </c>
      <c r="F847" s="5">
        <v>60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 t="s">
        <v>41</v>
      </c>
      <c r="T847" s="5"/>
    </row>
    <row r="848" spans="1:20" x14ac:dyDescent="0.25">
      <c r="A848" s="5">
        <f>841</f>
      </c>
      <c r="B848" s="5" t="s">
        <v>867</v>
      </c>
      <c r="C848" s="5" t="s">
        <v>41</v>
      </c>
      <c r="D848" s="5" t="s">
        <v>26</v>
      </c>
      <c r="E848" s="5">
        <v>25</v>
      </c>
      <c r="F848" s="5">
        <v>60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 t="s">
        <v>41</v>
      </c>
      <c r="T848" s="5"/>
    </row>
    <row r="849" spans="1:20" x14ac:dyDescent="0.25">
      <c r="A849" s="5">
        <f>842</f>
      </c>
      <c r="B849" s="5" t="s">
        <v>868</v>
      </c>
      <c r="C849" s="5" t="s">
        <v>41</v>
      </c>
      <c r="D849" s="5" t="s">
        <v>26</v>
      </c>
      <c r="E849" s="5">
        <v>25</v>
      </c>
      <c r="F849" s="5">
        <v>60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 t="s">
        <v>41</v>
      </c>
      <c r="T849" s="5"/>
    </row>
    <row r="850" spans="1:20" x14ac:dyDescent="0.25">
      <c r="A850" s="5">
        <f>843</f>
      </c>
      <c r="B850" s="5" t="s">
        <v>869</v>
      </c>
      <c r="C850" s="5" t="s">
        <v>41</v>
      </c>
      <c r="D850" s="5" t="s">
        <v>26</v>
      </c>
      <c r="E850" s="5">
        <v>25</v>
      </c>
      <c r="F850" s="5">
        <v>60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 t="s">
        <v>41</v>
      </c>
      <c r="T850" s="5"/>
    </row>
    <row r="851" spans="1:20" x14ac:dyDescent="0.25">
      <c r="A851" s="5">
        <f>844</f>
      </c>
      <c r="B851" s="5" t="s">
        <v>870</v>
      </c>
      <c r="C851" s="5" t="s">
        <v>41</v>
      </c>
      <c r="D851" s="5" t="s">
        <v>26</v>
      </c>
      <c r="E851" s="5">
        <v>25</v>
      </c>
      <c r="F851" s="5">
        <v>60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 t="s">
        <v>41</v>
      </c>
      <c r="T851" s="5"/>
    </row>
    <row r="852" spans="1:20" x14ac:dyDescent="0.25">
      <c r="A852" s="5">
        <f>845</f>
      </c>
      <c r="B852" s="5" t="s">
        <v>871</v>
      </c>
      <c r="C852" s="5" t="s">
        <v>41</v>
      </c>
      <c r="D852" s="5" t="s">
        <v>26</v>
      </c>
      <c r="E852" s="5">
        <v>25</v>
      </c>
      <c r="F852" s="5">
        <v>60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 t="s">
        <v>41</v>
      </c>
      <c r="T852" s="5"/>
    </row>
    <row r="853" spans="1:20" x14ac:dyDescent="0.25">
      <c r="A853" s="5">
        <f>846</f>
      </c>
      <c r="B853" s="5" t="s">
        <v>872</v>
      </c>
      <c r="C853" s="5" t="s">
        <v>41</v>
      </c>
      <c r="D853" s="5" t="s">
        <v>26</v>
      </c>
      <c r="E853" s="5">
        <v>25</v>
      </c>
      <c r="F853" s="5">
        <v>60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 t="s">
        <v>41</v>
      </c>
      <c r="T853" s="5"/>
    </row>
    <row r="854" spans="1:20" x14ac:dyDescent="0.25">
      <c r="A854" s="5">
        <f>847</f>
      </c>
      <c r="B854" s="5" t="s">
        <v>873</v>
      </c>
      <c r="C854" s="5" t="s">
        <v>41</v>
      </c>
      <c r="D854" s="5" t="s">
        <v>26</v>
      </c>
      <c r="E854" s="5">
        <v>25</v>
      </c>
      <c r="F854" s="5">
        <v>60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 t="s">
        <v>41</v>
      </c>
      <c r="T854" s="5"/>
    </row>
    <row r="855" spans="1:20" x14ac:dyDescent="0.25">
      <c r="A855" s="5">
        <f>848</f>
      </c>
      <c r="B855" s="5" t="s">
        <v>874</v>
      </c>
      <c r="C855" s="5" t="s">
        <v>41</v>
      </c>
      <c r="D855" s="5" t="s">
        <v>26</v>
      </c>
      <c r="E855" s="5">
        <v>25</v>
      </c>
      <c r="F855" s="5">
        <v>60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 t="s">
        <v>41</v>
      </c>
      <c r="T855" s="5"/>
    </row>
    <row r="856" spans="1:20" x14ac:dyDescent="0.25">
      <c r="A856" s="5">
        <f>849</f>
      </c>
      <c r="B856" s="5" t="s">
        <v>875</v>
      </c>
      <c r="C856" s="5" t="s">
        <v>41</v>
      </c>
      <c r="D856" s="5" t="s">
        <v>26</v>
      </c>
      <c r="E856" s="5">
        <v>25</v>
      </c>
      <c r="F856" s="5">
        <v>60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 t="s">
        <v>41</v>
      </c>
      <c r="T856" s="5"/>
    </row>
    <row r="857" spans="1:20" x14ac:dyDescent="0.25">
      <c r="A857" s="5">
        <f>850</f>
      </c>
      <c r="B857" s="5" t="s">
        <v>876</v>
      </c>
      <c r="C857" s="5" t="s">
        <v>41</v>
      </c>
      <c r="D857" s="5" t="s">
        <v>26</v>
      </c>
      <c r="E857" s="5">
        <v>25</v>
      </c>
      <c r="F857" s="5">
        <v>60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 t="s">
        <v>41</v>
      </c>
      <c r="T857" s="5"/>
    </row>
    <row r="858" spans="1:20" x14ac:dyDescent="0.25">
      <c r="A858" s="5">
        <f>851</f>
      </c>
      <c r="B858" s="5" t="s">
        <v>877</v>
      </c>
      <c r="C858" s="5" t="s">
        <v>41</v>
      </c>
      <c r="D858" s="5" t="s">
        <v>26</v>
      </c>
      <c r="E858" s="5">
        <v>25</v>
      </c>
      <c r="F858" s="5">
        <v>60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 t="s">
        <v>41</v>
      </c>
      <c r="T858" s="5"/>
    </row>
    <row r="859" spans="1:20" x14ac:dyDescent="0.25">
      <c r="A859" s="5">
        <f>852</f>
      </c>
      <c r="B859" s="5" t="s">
        <v>878</v>
      </c>
      <c r="C859" s="5" t="s">
        <v>41</v>
      </c>
      <c r="D859" s="5" t="s">
        <v>26</v>
      </c>
      <c r="E859" s="5">
        <v>25</v>
      </c>
      <c r="F859" s="5">
        <v>60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 t="s">
        <v>41</v>
      </c>
      <c r="T859" s="5"/>
    </row>
    <row r="860" spans="1:20" x14ac:dyDescent="0.25">
      <c r="A860" s="5">
        <f>853</f>
      </c>
      <c r="B860" s="5" t="s">
        <v>879</v>
      </c>
      <c r="C860" s="5" t="s">
        <v>41</v>
      </c>
      <c r="D860" s="5" t="s">
        <v>26</v>
      </c>
      <c r="E860" s="5">
        <v>25</v>
      </c>
      <c r="F860" s="5">
        <v>60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 t="s">
        <v>41</v>
      </c>
      <c r="T860" s="5"/>
    </row>
    <row r="861" spans="1:20" x14ac:dyDescent="0.25">
      <c r="A861" s="5">
        <f>854</f>
      </c>
      <c r="B861" s="5" t="s">
        <v>880</v>
      </c>
      <c r="C861" s="5" t="s">
        <v>41</v>
      </c>
      <c r="D861" s="5" t="s">
        <v>26</v>
      </c>
      <c r="E861" s="5">
        <v>25</v>
      </c>
      <c r="F861" s="5">
        <v>60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 t="s">
        <v>41</v>
      </c>
      <c r="T861" s="5"/>
    </row>
    <row r="862" spans="1:20" x14ac:dyDescent="0.25">
      <c r="A862" s="5">
        <f>855</f>
      </c>
      <c r="B862" s="5" t="s">
        <v>881</v>
      </c>
      <c r="C862" s="5" t="s">
        <v>41</v>
      </c>
      <c r="D862" s="5" t="s">
        <v>26</v>
      </c>
      <c r="E862" s="5">
        <v>25</v>
      </c>
      <c r="F862" s="5">
        <v>60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 t="s">
        <v>41</v>
      </c>
      <c r="T862" s="5"/>
    </row>
    <row r="863" spans="1:20" x14ac:dyDescent="0.25">
      <c r="A863" s="5">
        <f>856</f>
      </c>
      <c r="B863" s="5" t="s">
        <v>882</v>
      </c>
      <c r="C863" s="5" t="s">
        <v>41</v>
      </c>
      <c r="D863" s="5" t="s">
        <v>26</v>
      </c>
      <c r="E863" s="5">
        <v>25</v>
      </c>
      <c r="F863" s="5">
        <v>60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 t="s">
        <v>41</v>
      </c>
      <c r="T863" s="5"/>
    </row>
    <row r="864" spans="1:20" x14ac:dyDescent="0.25">
      <c r="A864" s="5">
        <f>857</f>
      </c>
      <c r="B864" s="5" t="s">
        <v>883</v>
      </c>
      <c r="C864" s="5" t="s">
        <v>41</v>
      </c>
      <c r="D864" s="5" t="s">
        <v>26</v>
      </c>
      <c r="E864" s="5">
        <v>25</v>
      </c>
      <c r="F864" s="5">
        <v>60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 t="s">
        <v>41</v>
      </c>
      <c r="T864" s="5"/>
    </row>
    <row r="865" spans="1:20" x14ac:dyDescent="0.25">
      <c r="A865" s="5">
        <f>858</f>
      </c>
      <c r="B865" s="5" t="s">
        <v>884</v>
      </c>
      <c r="C865" s="5" t="s">
        <v>41</v>
      </c>
      <c r="D865" s="5" t="s">
        <v>26</v>
      </c>
      <c r="E865" s="5">
        <v>25</v>
      </c>
      <c r="F865" s="5">
        <v>60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 t="s">
        <v>41</v>
      </c>
      <c r="T865" s="5"/>
    </row>
    <row r="866" spans="1:20" x14ac:dyDescent="0.25">
      <c r="A866" s="5">
        <f>859</f>
      </c>
      <c r="B866" s="5" t="s">
        <v>885</v>
      </c>
      <c r="C866" s="5" t="s">
        <v>41</v>
      </c>
      <c r="D866" s="5" t="s">
        <v>26</v>
      </c>
      <c r="E866" s="5">
        <v>25</v>
      </c>
      <c r="F866" s="5">
        <v>60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 t="s">
        <v>41</v>
      </c>
      <c r="T866" s="5"/>
    </row>
    <row r="867" spans="1:20" x14ac:dyDescent="0.25">
      <c r="A867" s="5">
        <f>860</f>
      </c>
      <c r="B867" s="5" t="s">
        <v>886</v>
      </c>
      <c r="C867" s="5" t="s">
        <v>41</v>
      </c>
      <c r="D867" s="5" t="s">
        <v>26</v>
      </c>
      <c r="E867" s="5">
        <v>25</v>
      </c>
      <c r="F867" s="5">
        <v>60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 t="s">
        <v>41</v>
      </c>
      <c r="T867" s="5"/>
    </row>
    <row r="868" spans="1:20" x14ac:dyDescent="0.25">
      <c r="A868" s="5">
        <f>861</f>
      </c>
      <c r="B868" s="5" t="s">
        <v>887</v>
      </c>
      <c r="C868" s="5" t="s">
        <v>41</v>
      </c>
      <c r="D868" s="5" t="s">
        <v>26</v>
      </c>
      <c r="E868" s="5">
        <v>25</v>
      </c>
      <c r="F868" s="5">
        <v>60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 t="s">
        <v>41</v>
      </c>
      <c r="T868" s="5"/>
    </row>
    <row r="869" spans="1:20" x14ac:dyDescent="0.25">
      <c r="A869" s="5">
        <f>862</f>
      </c>
      <c r="B869" s="5" t="s">
        <v>888</v>
      </c>
      <c r="C869" s="5" t="s">
        <v>41</v>
      </c>
      <c r="D869" s="5" t="s">
        <v>26</v>
      </c>
      <c r="E869" s="5">
        <v>25</v>
      </c>
      <c r="F869" s="5">
        <v>60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 t="s">
        <v>41</v>
      </c>
      <c r="T869" s="5"/>
    </row>
    <row r="870" spans="1:20" x14ac:dyDescent="0.25">
      <c r="A870" s="5">
        <f>863</f>
      </c>
      <c r="B870" s="5" t="s">
        <v>889</v>
      </c>
      <c r="C870" s="5" t="s">
        <v>41</v>
      </c>
      <c r="D870" s="5" t="s">
        <v>26</v>
      </c>
      <c r="E870" s="5">
        <v>25</v>
      </c>
      <c r="F870" s="5">
        <v>60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 t="s">
        <v>41</v>
      </c>
      <c r="T870" s="5"/>
    </row>
    <row r="871" spans="1:20" x14ac:dyDescent="0.25">
      <c r="A871" s="5">
        <f>864</f>
      </c>
      <c r="B871" s="5" t="s">
        <v>890</v>
      </c>
      <c r="C871" s="5" t="s">
        <v>41</v>
      </c>
      <c r="D871" s="5" t="s">
        <v>26</v>
      </c>
      <c r="E871" s="5">
        <v>25</v>
      </c>
      <c r="F871" s="5">
        <v>60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 t="s">
        <v>41</v>
      </c>
      <c r="T871" s="5"/>
    </row>
    <row r="872" spans="1:20" x14ac:dyDescent="0.25">
      <c r="A872" s="5">
        <f>865</f>
      </c>
      <c r="B872" s="5" t="s">
        <v>891</v>
      </c>
      <c r="C872" s="5" t="s">
        <v>41</v>
      </c>
      <c r="D872" s="5" t="s">
        <v>26</v>
      </c>
      <c r="E872" s="5">
        <v>25</v>
      </c>
      <c r="F872" s="5">
        <v>60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 t="s">
        <v>41</v>
      </c>
      <c r="T872" s="5"/>
    </row>
    <row r="873" spans="1:20" x14ac:dyDescent="0.25">
      <c r="A873" s="5">
        <f>866</f>
      </c>
      <c r="B873" s="5" t="s">
        <v>892</v>
      </c>
      <c r="C873" s="5" t="s">
        <v>41</v>
      </c>
      <c r="D873" s="5" t="s">
        <v>26</v>
      </c>
      <c r="E873" s="5">
        <v>25</v>
      </c>
      <c r="F873" s="5">
        <v>60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 t="s">
        <v>41</v>
      </c>
      <c r="T873" s="5"/>
    </row>
    <row r="874" spans="1:20" x14ac:dyDescent="0.25">
      <c r="A874" s="5">
        <f>867</f>
      </c>
      <c r="B874" s="5" t="s">
        <v>893</v>
      </c>
      <c r="C874" s="5" t="s">
        <v>41</v>
      </c>
      <c r="D874" s="5" t="s">
        <v>26</v>
      </c>
      <c r="E874" s="5">
        <v>25</v>
      </c>
      <c r="F874" s="5">
        <v>60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 t="s">
        <v>41</v>
      </c>
      <c r="T874" s="5"/>
    </row>
    <row r="875" spans="1:20" x14ac:dyDescent="0.25">
      <c r="A875" s="5">
        <f>868</f>
      </c>
      <c r="B875" s="5" t="s">
        <v>894</v>
      </c>
      <c r="C875" s="5" t="s">
        <v>41</v>
      </c>
      <c r="D875" s="5" t="s">
        <v>26</v>
      </c>
      <c r="E875" s="5">
        <v>25</v>
      </c>
      <c r="F875" s="5">
        <v>60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 t="s">
        <v>41</v>
      </c>
      <c r="T875" s="5"/>
    </row>
    <row r="876" spans="1:20" x14ac:dyDescent="0.25">
      <c r="A876" s="5">
        <f>869</f>
      </c>
      <c r="B876" s="5" t="s">
        <v>895</v>
      </c>
      <c r="C876" s="5" t="s">
        <v>41</v>
      </c>
      <c r="D876" s="5" t="s">
        <v>26</v>
      </c>
      <c r="E876" s="5">
        <v>25</v>
      </c>
      <c r="F876" s="5">
        <v>60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 t="s">
        <v>41</v>
      </c>
      <c r="T876" s="5"/>
    </row>
    <row r="877" spans="1:20" x14ac:dyDescent="0.25">
      <c r="A877" s="5">
        <f>870</f>
      </c>
      <c r="B877" s="5" t="s">
        <v>896</v>
      </c>
      <c r="C877" s="5" t="s">
        <v>41</v>
      </c>
      <c r="D877" s="5" t="s">
        <v>26</v>
      </c>
      <c r="E877" s="5">
        <v>25</v>
      </c>
      <c r="F877" s="5">
        <v>60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 t="s">
        <v>41</v>
      </c>
      <c r="T877" s="5"/>
    </row>
    <row r="878" spans="1:20" x14ac:dyDescent="0.25">
      <c r="A878" s="5">
        <f>871</f>
      </c>
      <c r="B878" s="5" t="s">
        <v>897</v>
      </c>
      <c r="C878" s="5" t="s">
        <v>41</v>
      </c>
      <c r="D878" s="5" t="s">
        <v>26</v>
      </c>
      <c r="E878" s="5">
        <v>25</v>
      </c>
      <c r="F878" s="5">
        <v>60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 t="s">
        <v>41</v>
      </c>
      <c r="T878" s="5"/>
    </row>
    <row r="879" spans="1:20" x14ac:dyDescent="0.25">
      <c r="A879" s="5">
        <f>872</f>
      </c>
      <c r="B879" s="5" t="s">
        <v>898</v>
      </c>
      <c r="C879" s="5" t="s">
        <v>41</v>
      </c>
      <c r="D879" s="5" t="s">
        <v>26</v>
      </c>
      <c r="E879" s="5">
        <v>25</v>
      </c>
      <c r="F879" s="5">
        <v>60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 t="s">
        <v>41</v>
      </c>
      <c r="T879" s="5"/>
    </row>
    <row r="880" spans="1:20" x14ac:dyDescent="0.25">
      <c r="A880" s="5">
        <f>873</f>
      </c>
      <c r="B880" s="5" t="s">
        <v>899</v>
      </c>
      <c r="C880" s="5" t="s">
        <v>41</v>
      </c>
      <c r="D880" s="5" t="s">
        <v>26</v>
      </c>
      <c r="E880" s="5">
        <v>25</v>
      </c>
      <c r="F880" s="5">
        <v>60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 t="s">
        <v>41</v>
      </c>
      <c r="T880" s="5"/>
    </row>
    <row r="881" spans="1:20" x14ac:dyDescent="0.25">
      <c r="A881" s="5">
        <f>874</f>
      </c>
      <c r="B881" s="5" t="s">
        <v>900</v>
      </c>
      <c r="C881" s="5" t="s">
        <v>41</v>
      </c>
      <c r="D881" s="5" t="s">
        <v>26</v>
      </c>
      <c r="E881" s="5">
        <v>25</v>
      </c>
      <c r="F881" s="5">
        <v>60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 t="s">
        <v>41</v>
      </c>
      <c r="T881" s="5"/>
    </row>
    <row r="882" spans="1:20" x14ac:dyDescent="0.25">
      <c r="A882" s="5">
        <f>875</f>
      </c>
      <c r="B882" s="5" t="s">
        <v>901</v>
      </c>
      <c r="C882" s="5" t="s">
        <v>41</v>
      </c>
      <c r="D882" s="5" t="s">
        <v>26</v>
      </c>
      <c r="E882" s="5">
        <v>25</v>
      </c>
      <c r="F882" s="5">
        <v>60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 t="s">
        <v>41</v>
      </c>
      <c r="T882" s="5"/>
    </row>
    <row r="883" spans="1:20" x14ac:dyDescent="0.25">
      <c r="A883" s="5">
        <f>876</f>
      </c>
      <c r="B883" s="5" t="s">
        <v>902</v>
      </c>
      <c r="C883" s="5" t="s">
        <v>41</v>
      </c>
      <c r="D883" s="5" t="s">
        <v>26</v>
      </c>
      <c r="E883" s="5">
        <v>25</v>
      </c>
      <c r="F883" s="5">
        <v>60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 t="s">
        <v>41</v>
      </c>
      <c r="T883" s="5"/>
    </row>
    <row r="884" spans="1:20" x14ac:dyDescent="0.25">
      <c r="A884" s="5">
        <f>877</f>
      </c>
      <c r="B884" s="5" t="s">
        <v>903</v>
      </c>
      <c r="C884" s="5" t="s">
        <v>41</v>
      </c>
      <c r="D884" s="5" t="s">
        <v>26</v>
      </c>
      <c r="E884" s="5">
        <v>25</v>
      </c>
      <c r="F884" s="5">
        <v>60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 t="s">
        <v>41</v>
      </c>
      <c r="T884" s="5"/>
    </row>
    <row r="885" spans="1:20" x14ac:dyDescent="0.25">
      <c r="A885" s="5">
        <f>878</f>
      </c>
      <c r="B885" s="5" t="s">
        <v>904</v>
      </c>
      <c r="C885" s="5" t="s">
        <v>41</v>
      </c>
      <c r="D885" s="5" t="s">
        <v>26</v>
      </c>
      <c r="E885" s="5">
        <v>25</v>
      </c>
      <c r="F885" s="5">
        <v>60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 t="s">
        <v>41</v>
      </c>
      <c r="T885" s="5"/>
    </row>
    <row r="886" spans="1:20" x14ac:dyDescent="0.25">
      <c r="A886" s="5">
        <f>879</f>
      </c>
      <c r="B886" s="5" t="s">
        <v>905</v>
      </c>
      <c r="C886" s="5" t="s">
        <v>41</v>
      </c>
      <c r="D886" s="5" t="s">
        <v>26</v>
      </c>
      <c r="E886" s="5">
        <v>25</v>
      </c>
      <c r="F886" s="5">
        <v>60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 t="s">
        <v>41</v>
      </c>
      <c r="T886" s="5"/>
    </row>
    <row r="887" spans="1:20" x14ac:dyDescent="0.25">
      <c r="A887" s="5">
        <f>880</f>
      </c>
      <c r="B887" s="5" t="s">
        <v>906</v>
      </c>
      <c r="C887" s="5" t="s">
        <v>41</v>
      </c>
      <c r="D887" s="5" t="s">
        <v>26</v>
      </c>
      <c r="E887" s="5">
        <v>25</v>
      </c>
      <c r="F887" s="5">
        <v>60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 t="s">
        <v>41</v>
      </c>
      <c r="T887" s="5"/>
    </row>
    <row r="888" spans="1:20" x14ac:dyDescent="0.25">
      <c r="A888" s="5">
        <f>881</f>
      </c>
      <c r="B888" s="5" t="s">
        <v>907</v>
      </c>
      <c r="C888" s="5" t="s">
        <v>41</v>
      </c>
      <c r="D888" s="5" t="s">
        <v>26</v>
      </c>
      <c r="E888" s="5">
        <v>25</v>
      </c>
      <c r="F888" s="5">
        <v>60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 t="s">
        <v>41</v>
      </c>
      <c r="T888" s="5"/>
    </row>
    <row r="889" spans="1:20" x14ac:dyDescent="0.25">
      <c r="A889" s="5">
        <f>882</f>
      </c>
      <c r="B889" s="5" t="s">
        <v>908</v>
      </c>
      <c r="C889" s="5" t="s">
        <v>41</v>
      </c>
      <c r="D889" s="5" t="s">
        <v>26</v>
      </c>
      <c r="E889" s="5">
        <v>25</v>
      </c>
      <c r="F889" s="5">
        <v>60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 t="s">
        <v>41</v>
      </c>
      <c r="T889" s="5"/>
    </row>
    <row r="890" spans="1:20" x14ac:dyDescent="0.25">
      <c r="A890" s="5">
        <f>883</f>
      </c>
      <c r="B890" s="5" t="s">
        <v>909</v>
      </c>
      <c r="C890" s="5" t="s">
        <v>41</v>
      </c>
      <c r="D890" s="5" t="s">
        <v>26</v>
      </c>
      <c r="E890" s="5">
        <v>25</v>
      </c>
      <c r="F890" s="5">
        <v>60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 t="s">
        <v>41</v>
      </c>
      <c r="T890" s="5"/>
    </row>
    <row r="891" spans="1:20" x14ac:dyDescent="0.25">
      <c r="A891" s="5">
        <f>884</f>
      </c>
      <c r="B891" s="5" t="s">
        <v>910</v>
      </c>
      <c r="C891" s="5" t="s">
        <v>41</v>
      </c>
      <c r="D891" s="5" t="s">
        <v>26</v>
      </c>
      <c r="E891" s="5">
        <v>25</v>
      </c>
      <c r="F891" s="5">
        <v>60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 t="s">
        <v>41</v>
      </c>
      <c r="T891" s="5"/>
    </row>
    <row r="892" spans="1:20" x14ac:dyDescent="0.25">
      <c r="A892" s="5">
        <f>885</f>
      </c>
      <c r="B892" s="5" t="s">
        <v>911</v>
      </c>
      <c r="C892" s="5" t="s">
        <v>41</v>
      </c>
      <c r="D892" s="5" t="s">
        <v>26</v>
      </c>
      <c r="E892" s="5">
        <v>25</v>
      </c>
      <c r="F892" s="5">
        <v>60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 t="s">
        <v>41</v>
      </c>
      <c r="T892" s="5"/>
    </row>
    <row r="893" spans="1:20" x14ac:dyDescent="0.25">
      <c r="A893" s="5">
        <f>886</f>
      </c>
      <c r="B893" s="5" t="s">
        <v>912</v>
      </c>
      <c r="C893" s="5" t="s">
        <v>41</v>
      </c>
      <c r="D893" s="5" t="s">
        <v>26</v>
      </c>
      <c r="E893" s="5">
        <v>25</v>
      </c>
      <c r="F893" s="5">
        <v>60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 t="s">
        <v>41</v>
      </c>
      <c r="T893" s="5"/>
    </row>
    <row r="894" spans="1:20" x14ac:dyDescent="0.25">
      <c r="A894" s="5">
        <f>887</f>
      </c>
      <c r="B894" s="5" t="s">
        <v>913</v>
      </c>
      <c r="C894" s="5" t="s">
        <v>41</v>
      </c>
      <c r="D894" s="5" t="s">
        <v>26</v>
      </c>
      <c r="E894" s="5">
        <v>25</v>
      </c>
      <c r="F894" s="5">
        <v>60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 t="s">
        <v>41</v>
      </c>
      <c r="T894" s="5"/>
    </row>
    <row r="895" spans="1:20" x14ac:dyDescent="0.25">
      <c r="A895" s="5">
        <f>888</f>
      </c>
      <c r="B895" s="5" t="s">
        <v>914</v>
      </c>
      <c r="C895" s="5" t="s">
        <v>41</v>
      </c>
      <c r="D895" s="5" t="s">
        <v>26</v>
      </c>
      <c r="E895" s="5">
        <v>25</v>
      </c>
      <c r="F895" s="5">
        <v>60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 t="s">
        <v>41</v>
      </c>
      <c r="T895" s="5"/>
    </row>
    <row r="896" spans="1:20" x14ac:dyDescent="0.25">
      <c r="A896" s="5">
        <f>889</f>
      </c>
      <c r="B896" s="5" t="s">
        <v>915</v>
      </c>
      <c r="C896" s="5" t="s">
        <v>41</v>
      </c>
      <c r="D896" s="5" t="s">
        <v>26</v>
      </c>
      <c r="E896" s="5">
        <v>25</v>
      </c>
      <c r="F896" s="5">
        <v>60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 t="s">
        <v>41</v>
      </c>
      <c r="T896" s="5"/>
    </row>
    <row r="897" spans="1:20" x14ac:dyDescent="0.25">
      <c r="A897" s="5">
        <f>890</f>
      </c>
      <c r="B897" s="5" t="s">
        <v>916</v>
      </c>
      <c r="C897" s="5" t="s">
        <v>41</v>
      </c>
      <c r="D897" s="5" t="s">
        <v>26</v>
      </c>
      <c r="E897" s="5">
        <v>25</v>
      </c>
      <c r="F897" s="5">
        <v>60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 t="s">
        <v>41</v>
      </c>
      <c r="T897" s="5"/>
    </row>
    <row r="898" spans="1:20" x14ac:dyDescent="0.25">
      <c r="A898" s="5">
        <f>891</f>
      </c>
      <c r="B898" s="5" t="s">
        <v>917</v>
      </c>
      <c r="C898" s="5" t="s">
        <v>41</v>
      </c>
      <c r="D898" s="5" t="s">
        <v>26</v>
      </c>
      <c r="E898" s="5">
        <v>25</v>
      </c>
      <c r="F898" s="5">
        <v>60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 t="s">
        <v>41</v>
      </c>
      <c r="T898" s="5"/>
    </row>
    <row r="899" spans="1:20" x14ac:dyDescent="0.25">
      <c r="A899" s="5">
        <f>892</f>
      </c>
      <c r="B899" s="5" t="s">
        <v>918</v>
      </c>
      <c r="C899" s="5" t="s">
        <v>41</v>
      </c>
      <c r="D899" s="5" t="s">
        <v>26</v>
      </c>
      <c r="E899" s="5">
        <v>25</v>
      </c>
      <c r="F899" s="5">
        <v>60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 t="s">
        <v>41</v>
      </c>
      <c r="T899" s="5"/>
    </row>
    <row r="900" spans="1:20" x14ac:dyDescent="0.25">
      <c r="A900" s="5">
        <f>893</f>
      </c>
      <c r="B900" s="5" t="s">
        <v>919</v>
      </c>
      <c r="C900" s="5" t="s">
        <v>41</v>
      </c>
      <c r="D900" s="5" t="s">
        <v>26</v>
      </c>
      <c r="E900" s="5">
        <v>25</v>
      </c>
      <c r="F900" s="5">
        <v>60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 t="s">
        <v>41</v>
      </c>
      <c r="T900" s="5"/>
    </row>
    <row r="901" spans="1:20" x14ac:dyDescent="0.25">
      <c r="A901" s="5">
        <f>894</f>
      </c>
      <c r="B901" s="5" t="s">
        <v>920</v>
      </c>
      <c r="C901" s="5" t="s">
        <v>41</v>
      </c>
      <c r="D901" s="5" t="s">
        <v>26</v>
      </c>
      <c r="E901" s="5">
        <v>25</v>
      </c>
      <c r="F901" s="5">
        <v>60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 t="s">
        <v>41</v>
      </c>
      <c r="T901" s="5"/>
    </row>
    <row r="902" spans="1:20" x14ac:dyDescent="0.25">
      <c r="A902" s="5">
        <f>895</f>
      </c>
      <c r="B902" s="5" t="s">
        <v>921</v>
      </c>
      <c r="C902" s="5" t="s">
        <v>41</v>
      </c>
      <c r="D902" s="5" t="s">
        <v>26</v>
      </c>
      <c r="E902" s="5">
        <v>25</v>
      </c>
      <c r="F902" s="5">
        <v>60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 t="s">
        <v>41</v>
      </c>
      <c r="T902" s="5"/>
    </row>
    <row r="903" spans="1:20" x14ac:dyDescent="0.25">
      <c r="A903" s="5">
        <f>896</f>
      </c>
      <c r="B903" s="5" t="s">
        <v>922</v>
      </c>
      <c r="C903" s="5" t="s">
        <v>41</v>
      </c>
      <c r="D903" s="5" t="s">
        <v>26</v>
      </c>
      <c r="E903" s="5">
        <v>25</v>
      </c>
      <c r="F903" s="5">
        <v>60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 t="s">
        <v>41</v>
      </c>
      <c r="T903" s="5"/>
    </row>
    <row r="904" spans="1:20" x14ac:dyDescent="0.25">
      <c r="A904" s="5">
        <f>897</f>
      </c>
      <c r="B904" s="5" t="s">
        <v>923</v>
      </c>
      <c r="C904" s="5" t="s">
        <v>26</v>
      </c>
      <c r="D904" s="5" t="s">
        <v>41</v>
      </c>
      <c r="E904" s="5">
        <v>25</v>
      </c>
      <c r="F904" s="5">
        <v>60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 t="s">
        <v>41</v>
      </c>
      <c r="T904" s="5"/>
    </row>
    <row r="905" spans="1:20" x14ac:dyDescent="0.25">
      <c r="A905" s="5">
        <f>898</f>
      </c>
      <c r="B905" s="5" t="s">
        <v>924</v>
      </c>
      <c r="C905" s="5" t="s">
        <v>26</v>
      </c>
      <c r="D905" s="5" t="s">
        <v>41</v>
      </c>
      <c r="E905" s="5">
        <v>25</v>
      </c>
      <c r="F905" s="5">
        <v>60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 t="s">
        <v>41</v>
      </c>
      <c r="T905" s="5"/>
    </row>
    <row r="906" spans="1:20" x14ac:dyDescent="0.25">
      <c r="A906" s="5">
        <f>899</f>
      </c>
      <c r="B906" s="5" t="s">
        <v>925</v>
      </c>
      <c r="C906" s="5" t="s">
        <v>26</v>
      </c>
      <c r="D906" s="5" t="s">
        <v>41</v>
      </c>
      <c r="E906" s="5">
        <v>25</v>
      </c>
      <c r="F906" s="5">
        <v>60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 t="s">
        <v>41</v>
      </c>
      <c r="T906" s="5"/>
    </row>
    <row r="907" spans="1:20" x14ac:dyDescent="0.25">
      <c r="A907" s="5">
        <f>900</f>
      </c>
      <c r="B907" s="5" t="s">
        <v>926</v>
      </c>
      <c r="C907" s="5" t="s">
        <v>26</v>
      </c>
      <c r="D907" s="5" t="s">
        <v>41</v>
      </c>
      <c r="E907" s="5">
        <v>25</v>
      </c>
      <c r="F907" s="5">
        <v>60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 t="s">
        <v>41</v>
      </c>
      <c r="T907" s="5"/>
    </row>
    <row r="908" spans="1:20" x14ac:dyDescent="0.25">
      <c r="A908" s="5">
        <f>901</f>
      </c>
      <c r="B908" s="5" t="s">
        <v>927</v>
      </c>
      <c r="C908" s="5" t="s">
        <v>26</v>
      </c>
      <c r="D908" s="5" t="s">
        <v>41</v>
      </c>
      <c r="E908" s="5">
        <v>25</v>
      </c>
      <c r="F908" s="5">
        <v>60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 t="s">
        <v>41</v>
      </c>
      <c r="T908" s="5"/>
    </row>
    <row r="909" spans="1:20" x14ac:dyDescent="0.25">
      <c r="A909" s="5">
        <f>902</f>
      </c>
      <c r="B909" s="5" t="s">
        <v>928</v>
      </c>
      <c r="C909" s="5" t="s">
        <v>26</v>
      </c>
      <c r="D909" s="5" t="s">
        <v>41</v>
      </c>
      <c r="E909" s="5">
        <v>25</v>
      </c>
      <c r="F909" s="5">
        <v>60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 t="s">
        <v>41</v>
      </c>
      <c r="T909" s="5"/>
    </row>
    <row r="910" spans="1:20" x14ac:dyDescent="0.25">
      <c r="A910" s="5">
        <f>903</f>
      </c>
      <c r="B910" s="5" t="s">
        <v>929</v>
      </c>
      <c r="C910" s="5" t="s">
        <v>26</v>
      </c>
      <c r="D910" s="5" t="s">
        <v>41</v>
      </c>
      <c r="E910" s="5">
        <v>25</v>
      </c>
      <c r="F910" s="5">
        <v>60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 t="s">
        <v>41</v>
      </c>
      <c r="T910" s="5"/>
    </row>
    <row r="911" spans="1:20" x14ac:dyDescent="0.25">
      <c r="A911" s="5">
        <f>904</f>
      </c>
      <c r="B911" s="5" t="s">
        <v>930</v>
      </c>
      <c r="C911" s="5" t="s">
        <v>26</v>
      </c>
      <c r="D911" s="5" t="s">
        <v>41</v>
      </c>
      <c r="E911" s="5">
        <v>25</v>
      </c>
      <c r="F911" s="5">
        <v>60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 t="s">
        <v>41</v>
      </c>
      <c r="T911" s="5"/>
    </row>
    <row r="912" spans="1:20" x14ac:dyDescent="0.25">
      <c r="A912" s="5">
        <f>905</f>
      </c>
      <c r="B912" s="5" t="s">
        <v>931</v>
      </c>
      <c r="C912" s="5" t="s">
        <v>26</v>
      </c>
      <c r="D912" s="5" t="s">
        <v>41</v>
      </c>
      <c r="E912" s="5">
        <v>25</v>
      </c>
      <c r="F912" s="5">
        <v>60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 t="s">
        <v>41</v>
      </c>
      <c r="T912" s="5"/>
    </row>
    <row r="913" spans="1:20" x14ac:dyDescent="0.25">
      <c r="A913" s="5">
        <f>906</f>
      </c>
      <c r="B913" s="5" t="s">
        <v>932</v>
      </c>
      <c r="C913" s="5" t="s">
        <v>26</v>
      </c>
      <c r="D913" s="5" t="s">
        <v>41</v>
      </c>
      <c r="E913" s="5">
        <v>25</v>
      </c>
      <c r="F913" s="5">
        <v>60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 t="s">
        <v>41</v>
      </c>
      <c r="T913" s="5"/>
    </row>
    <row r="914" spans="1:20" x14ac:dyDescent="0.25">
      <c r="A914" s="5">
        <f>907</f>
      </c>
      <c r="B914" s="5" t="s">
        <v>933</v>
      </c>
      <c r="C914" s="5" t="s">
        <v>26</v>
      </c>
      <c r="D914" s="5" t="s">
        <v>41</v>
      </c>
      <c r="E914" s="5">
        <v>25</v>
      </c>
      <c r="F914" s="5">
        <v>60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 t="s">
        <v>41</v>
      </c>
      <c r="T914" s="5"/>
    </row>
    <row r="915" spans="1:20" x14ac:dyDescent="0.25">
      <c r="A915" s="5">
        <f>908</f>
      </c>
      <c r="B915" s="5" t="s">
        <v>934</v>
      </c>
      <c r="C915" s="5" t="s">
        <v>26</v>
      </c>
      <c r="D915" s="5" t="s">
        <v>41</v>
      </c>
      <c r="E915" s="5">
        <v>25</v>
      </c>
      <c r="F915" s="5">
        <v>60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 t="s">
        <v>41</v>
      </c>
      <c r="T915" s="5"/>
    </row>
    <row r="916" spans="1:20" x14ac:dyDescent="0.25">
      <c r="A916" s="5">
        <f>909</f>
      </c>
      <c r="B916" s="5" t="s">
        <v>935</v>
      </c>
      <c r="C916" s="5" t="s">
        <v>26</v>
      </c>
      <c r="D916" s="5" t="s">
        <v>41</v>
      </c>
      <c r="E916" s="5">
        <v>25</v>
      </c>
      <c r="F916" s="5">
        <v>60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 t="s">
        <v>41</v>
      </c>
      <c r="T916" s="5"/>
    </row>
    <row r="917" spans="1:20" x14ac:dyDescent="0.25">
      <c r="A917" s="5">
        <f>910</f>
      </c>
      <c r="B917" s="5" t="s">
        <v>936</v>
      </c>
      <c r="C917" s="5" t="s">
        <v>26</v>
      </c>
      <c r="D917" s="5" t="s">
        <v>41</v>
      </c>
      <c r="E917" s="5">
        <v>25</v>
      </c>
      <c r="F917" s="5">
        <v>60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 t="s">
        <v>41</v>
      </c>
      <c r="T917" s="5"/>
    </row>
    <row r="918" spans="1:20" x14ac:dyDescent="0.25">
      <c r="A918" s="5">
        <f>911</f>
      </c>
      <c r="B918" s="5" t="s">
        <v>937</v>
      </c>
      <c r="C918" s="5" t="s">
        <v>26</v>
      </c>
      <c r="D918" s="5" t="s">
        <v>41</v>
      </c>
      <c r="E918" s="5">
        <v>25</v>
      </c>
      <c r="F918" s="5">
        <v>60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 t="s">
        <v>41</v>
      </c>
      <c r="T918" s="5"/>
    </row>
    <row r="919" spans="1:20" x14ac:dyDescent="0.25">
      <c r="A919" s="5">
        <f>912</f>
      </c>
      <c r="B919" s="5" t="s">
        <v>938</v>
      </c>
      <c r="C919" s="5" t="s">
        <v>26</v>
      </c>
      <c r="D919" s="5" t="s">
        <v>41</v>
      </c>
      <c r="E919" s="5">
        <v>25</v>
      </c>
      <c r="F919" s="5">
        <v>60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 t="s">
        <v>41</v>
      </c>
      <c r="T919" s="5"/>
    </row>
    <row r="920" spans="1:20" x14ac:dyDescent="0.25">
      <c r="A920" s="5">
        <f>913</f>
      </c>
      <c r="B920" s="5" t="s">
        <v>939</v>
      </c>
      <c r="C920" s="5" t="s">
        <v>26</v>
      </c>
      <c r="D920" s="5" t="s">
        <v>41</v>
      </c>
      <c r="E920" s="5">
        <v>25</v>
      </c>
      <c r="F920" s="5">
        <v>60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 t="s">
        <v>41</v>
      </c>
      <c r="T920" s="5"/>
    </row>
    <row r="921" spans="1:20" x14ac:dyDescent="0.25">
      <c r="A921" s="5">
        <f>914</f>
      </c>
      <c r="B921" s="5" t="s">
        <v>940</v>
      </c>
      <c r="C921" s="5" t="s">
        <v>26</v>
      </c>
      <c r="D921" s="5" t="s">
        <v>41</v>
      </c>
      <c r="E921" s="5">
        <v>25</v>
      </c>
      <c r="F921" s="5">
        <v>60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 t="s">
        <v>41</v>
      </c>
      <c r="T921" s="5"/>
    </row>
    <row r="922" spans="1:20" x14ac:dyDescent="0.25">
      <c r="A922" s="5">
        <f>915</f>
      </c>
      <c r="B922" s="5" t="s">
        <v>941</v>
      </c>
      <c r="C922" s="5" t="s">
        <v>26</v>
      </c>
      <c r="D922" s="5" t="s">
        <v>41</v>
      </c>
      <c r="E922" s="5">
        <v>25</v>
      </c>
      <c r="F922" s="5">
        <v>60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 t="s">
        <v>41</v>
      </c>
      <c r="T922" s="5"/>
    </row>
    <row r="923" spans="1:20" x14ac:dyDescent="0.25">
      <c r="A923" s="5">
        <f>916</f>
      </c>
      <c r="B923" s="5" t="s">
        <v>942</v>
      </c>
      <c r="C923" s="5" t="s">
        <v>26</v>
      </c>
      <c r="D923" s="5" t="s">
        <v>41</v>
      </c>
      <c r="E923" s="5">
        <v>25</v>
      </c>
      <c r="F923" s="5">
        <v>60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 t="s">
        <v>41</v>
      </c>
      <c r="T923" s="5"/>
    </row>
    <row r="924" spans="1:20" x14ac:dyDescent="0.25">
      <c r="A924" s="5">
        <f>917</f>
      </c>
      <c r="B924" s="5" t="s">
        <v>943</v>
      </c>
      <c r="C924" s="5" t="s">
        <v>26</v>
      </c>
      <c r="D924" s="5" t="s">
        <v>41</v>
      </c>
      <c r="E924" s="5">
        <v>25</v>
      </c>
      <c r="F924" s="5">
        <v>60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 t="s">
        <v>41</v>
      </c>
      <c r="T924" s="5"/>
    </row>
    <row r="925" spans="1:20" x14ac:dyDescent="0.25">
      <c r="A925" s="5">
        <f>918</f>
      </c>
      <c r="B925" s="5" t="s">
        <v>944</v>
      </c>
      <c r="C925" s="5" t="s">
        <v>26</v>
      </c>
      <c r="D925" s="5" t="s">
        <v>41</v>
      </c>
      <c r="E925" s="5">
        <v>25</v>
      </c>
      <c r="F925" s="5">
        <v>60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 t="s">
        <v>41</v>
      </c>
      <c r="T925" s="5"/>
    </row>
    <row r="926" spans="1:20" x14ac:dyDescent="0.25">
      <c r="A926" s="5">
        <f>919</f>
      </c>
      <c r="B926" s="5" t="s">
        <v>945</v>
      </c>
      <c r="C926" s="5" t="s">
        <v>26</v>
      </c>
      <c r="D926" s="5" t="s">
        <v>41</v>
      </c>
      <c r="E926" s="5">
        <v>25</v>
      </c>
      <c r="F926" s="5">
        <v>60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 t="s">
        <v>41</v>
      </c>
      <c r="T926" s="5"/>
    </row>
    <row r="927" spans="1:20" x14ac:dyDescent="0.25">
      <c r="A927" s="5">
        <f>920</f>
      </c>
      <c r="B927" s="5" t="s">
        <v>946</v>
      </c>
      <c r="C927" s="5" t="s">
        <v>26</v>
      </c>
      <c r="D927" s="5" t="s">
        <v>41</v>
      </c>
      <c r="E927" s="5">
        <v>25</v>
      </c>
      <c r="F927" s="5">
        <v>60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 t="s">
        <v>41</v>
      </c>
      <c r="T927" s="5"/>
    </row>
    <row r="928" spans="1:20" x14ac:dyDescent="0.25">
      <c r="A928" s="5">
        <f>921</f>
      </c>
      <c r="B928" s="5" t="s">
        <v>947</v>
      </c>
      <c r="C928" s="5" t="s">
        <v>26</v>
      </c>
      <c r="D928" s="5" t="s">
        <v>41</v>
      </c>
      <c r="E928" s="5">
        <v>25</v>
      </c>
      <c r="F928" s="5">
        <v>60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 t="s">
        <v>41</v>
      </c>
      <c r="T928" s="5"/>
    </row>
    <row r="929" spans="1:20" x14ac:dyDescent="0.25">
      <c r="A929" s="5">
        <f>922</f>
      </c>
      <c r="B929" s="5" t="s">
        <v>948</v>
      </c>
      <c r="C929" s="5" t="s">
        <v>26</v>
      </c>
      <c r="D929" s="5" t="s">
        <v>41</v>
      </c>
      <c r="E929" s="5">
        <v>25</v>
      </c>
      <c r="F929" s="5">
        <v>60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 t="s">
        <v>41</v>
      </c>
      <c r="T929" s="5"/>
    </row>
    <row r="930" spans="1:20" x14ac:dyDescent="0.25">
      <c r="A930" s="5">
        <f>923</f>
      </c>
      <c r="B930" s="5" t="s">
        <v>949</v>
      </c>
      <c r="C930" s="5" t="s">
        <v>26</v>
      </c>
      <c r="D930" s="5" t="s">
        <v>41</v>
      </c>
      <c r="E930" s="5">
        <v>25</v>
      </c>
      <c r="F930" s="5">
        <v>60</v>
      </c>
      <c r="G930" s="5">
        <v>0</v>
      </c>
      <c r="H930" s="5">
        <v>22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 t="s">
        <v>41</v>
      </c>
      <c r="T930" s="5"/>
    </row>
    <row r="931" spans="1:20" x14ac:dyDescent="0.25">
      <c r="A931" s="5">
        <f>924</f>
      </c>
      <c r="B931" s="5" t="s">
        <v>950</v>
      </c>
      <c r="C931" s="5" t="s">
        <v>26</v>
      </c>
      <c r="D931" s="5" t="s">
        <v>41</v>
      </c>
      <c r="E931" s="5">
        <v>25</v>
      </c>
      <c r="F931" s="5">
        <v>60</v>
      </c>
      <c r="G931" s="5">
        <v>0</v>
      </c>
      <c r="H931" s="5">
        <v>22</v>
      </c>
      <c r="I931" s="5">
        <v>22</v>
      </c>
      <c r="J931" s="5">
        <v>0</v>
      </c>
      <c r="K931" s="5">
        <v>0</v>
      </c>
      <c r="L931" s="5">
        <v>24</v>
      </c>
      <c r="M931" s="5">
        <v>0</v>
      </c>
      <c r="N931" s="5">
        <v>0</v>
      </c>
      <c r="O931" s="5">
        <v>26</v>
      </c>
      <c r="P931" s="5">
        <v>0</v>
      </c>
      <c r="Q931" s="5">
        <v>0</v>
      </c>
      <c r="R931" s="5">
        <v>0</v>
      </c>
      <c r="S931" s="5" t="s">
        <v>41</v>
      </c>
      <c r="T931" s="5"/>
    </row>
    <row r="932" spans="1:20" x14ac:dyDescent="0.25">
      <c r="A932" s="5">
        <f>925</f>
      </c>
      <c r="B932" s="5" t="s">
        <v>951</v>
      </c>
      <c r="C932" s="5" t="s">
        <v>26</v>
      </c>
      <c r="D932" s="5" t="s">
        <v>41</v>
      </c>
      <c r="E932" s="5">
        <v>25</v>
      </c>
      <c r="F932" s="5">
        <v>60</v>
      </c>
      <c r="G932" s="5">
        <v>0</v>
      </c>
      <c r="H932" s="5">
        <v>22</v>
      </c>
      <c r="I932" s="5">
        <v>30</v>
      </c>
      <c r="J932" s="5">
        <v>0</v>
      </c>
      <c r="K932" s="5">
        <v>0</v>
      </c>
      <c r="L932" s="5">
        <v>35</v>
      </c>
      <c r="M932" s="5">
        <v>0</v>
      </c>
      <c r="N932" s="5">
        <v>0</v>
      </c>
      <c r="O932" s="5">
        <v>18</v>
      </c>
      <c r="P932" s="5">
        <v>0</v>
      </c>
      <c r="Q932" s="5">
        <v>0</v>
      </c>
      <c r="R932" s="5">
        <v>0</v>
      </c>
      <c r="S932" s="5" t="s">
        <v>41</v>
      </c>
      <c r="T932" s="5"/>
    </row>
    <row r="933" spans="1:20" x14ac:dyDescent="0.25">
      <c r="A933" s="5">
        <f>926</f>
      </c>
      <c r="B933" s="5" t="s">
        <v>952</v>
      </c>
      <c r="C933" s="5" t="s">
        <v>26</v>
      </c>
      <c r="D933" s="5" t="s">
        <v>41</v>
      </c>
      <c r="E933" s="5">
        <v>25</v>
      </c>
      <c r="F933" s="5">
        <v>60</v>
      </c>
      <c r="G933" s="5">
        <v>0</v>
      </c>
      <c r="H933" s="5">
        <v>22</v>
      </c>
      <c r="I933" s="5">
        <v>30</v>
      </c>
      <c r="J933" s="5">
        <v>0</v>
      </c>
      <c r="K933" s="5">
        <v>0</v>
      </c>
      <c r="L933" s="5">
        <v>35</v>
      </c>
      <c r="M933" s="5">
        <v>0</v>
      </c>
      <c r="N933" s="5">
        <v>0</v>
      </c>
      <c r="O933" s="5">
        <v>18</v>
      </c>
      <c r="P933" s="5">
        <v>0</v>
      </c>
      <c r="Q933" s="5">
        <v>0</v>
      </c>
      <c r="R933" s="5">
        <v>0</v>
      </c>
      <c r="S933" s="5" t="s">
        <v>41</v>
      </c>
      <c r="T933" s="5"/>
    </row>
    <row r="934" spans="1:20" x14ac:dyDescent="0.25">
      <c r="A934" s="5">
        <f>927</f>
      </c>
      <c r="B934" s="5" t="s">
        <v>953</v>
      </c>
      <c r="C934" s="5" t="s">
        <v>26</v>
      </c>
      <c r="D934" s="5" t="s">
        <v>41</v>
      </c>
      <c r="E934" s="5">
        <v>25</v>
      </c>
      <c r="F934" s="5">
        <v>60</v>
      </c>
      <c r="G934" s="5">
        <v>0</v>
      </c>
      <c r="H934" s="5">
        <v>22</v>
      </c>
      <c r="I934" s="5">
        <v>30</v>
      </c>
      <c r="J934" s="5">
        <v>0</v>
      </c>
      <c r="K934" s="5">
        <v>0</v>
      </c>
      <c r="L934" s="5">
        <v>35</v>
      </c>
      <c r="M934" s="5">
        <v>0</v>
      </c>
      <c r="N934" s="5">
        <v>0</v>
      </c>
      <c r="O934" s="5">
        <v>18</v>
      </c>
      <c r="P934" s="5">
        <v>0</v>
      </c>
      <c r="Q934" s="5">
        <v>0</v>
      </c>
      <c r="R934" s="5">
        <v>0</v>
      </c>
      <c r="S934" s="5" t="s">
        <v>41</v>
      </c>
      <c r="T934" s="5"/>
    </row>
    <row r="935" spans="1:20" x14ac:dyDescent="0.25">
      <c r="A935" s="5">
        <f>928</f>
      </c>
      <c r="B935" s="5" t="s">
        <v>954</v>
      </c>
      <c r="C935" s="5" t="s">
        <v>26</v>
      </c>
      <c r="D935" s="5" t="s">
        <v>41</v>
      </c>
      <c r="E935" s="5">
        <v>25</v>
      </c>
      <c r="F935" s="5">
        <v>60</v>
      </c>
      <c r="G935" s="5">
        <v>0</v>
      </c>
      <c r="H935" s="5">
        <v>22</v>
      </c>
      <c r="I935" s="5">
        <v>30</v>
      </c>
      <c r="J935" s="5">
        <v>0</v>
      </c>
      <c r="K935" s="5">
        <v>0</v>
      </c>
      <c r="L935" s="5">
        <v>35</v>
      </c>
      <c r="M935" s="5">
        <v>0</v>
      </c>
      <c r="N935" s="5">
        <v>0</v>
      </c>
      <c r="O935" s="5">
        <v>18</v>
      </c>
      <c r="P935" s="5">
        <v>0</v>
      </c>
      <c r="Q935" s="5">
        <v>0</v>
      </c>
      <c r="R935" s="5">
        <v>0</v>
      </c>
      <c r="S935" s="5" t="s">
        <v>41</v>
      </c>
      <c r="T935" s="5"/>
    </row>
    <row r="936" spans="1:20" x14ac:dyDescent="0.25">
      <c r="A936" s="5">
        <f>929</f>
      </c>
      <c r="B936" s="5" t="s">
        <v>955</v>
      </c>
      <c r="C936" s="5" t="s">
        <v>26</v>
      </c>
      <c r="D936" s="5" t="s">
        <v>41</v>
      </c>
      <c r="E936" s="5">
        <v>25</v>
      </c>
      <c r="F936" s="5">
        <v>60</v>
      </c>
      <c r="G936" s="5">
        <v>0</v>
      </c>
      <c r="H936" s="5">
        <v>22</v>
      </c>
      <c r="I936" s="5">
        <v>30</v>
      </c>
      <c r="J936" s="5">
        <v>0</v>
      </c>
      <c r="K936" s="5">
        <v>0</v>
      </c>
      <c r="L936" s="5">
        <v>35</v>
      </c>
      <c r="M936" s="5">
        <v>0</v>
      </c>
      <c r="N936" s="5">
        <v>0</v>
      </c>
      <c r="O936" s="5">
        <v>18</v>
      </c>
      <c r="P936" s="5">
        <v>0</v>
      </c>
      <c r="Q936" s="5">
        <v>0</v>
      </c>
      <c r="R936" s="5">
        <v>0</v>
      </c>
      <c r="S936" s="5" t="s">
        <v>41</v>
      </c>
      <c r="T936" s="5"/>
    </row>
    <row r="937" spans="1:20" x14ac:dyDescent="0.25">
      <c r="A937" s="5">
        <f>930</f>
      </c>
      <c r="B937" s="5" t="s">
        <v>956</v>
      </c>
      <c r="C937" s="5" t="s">
        <v>26</v>
      </c>
      <c r="D937" s="5" t="s">
        <v>41</v>
      </c>
      <c r="E937" s="5">
        <v>25</v>
      </c>
      <c r="F937" s="5">
        <v>60</v>
      </c>
      <c r="G937" s="5">
        <v>0</v>
      </c>
      <c r="H937" s="5">
        <v>22</v>
      </c>
      <c r="I937" s="5">
        <v>30</v>
      </c>
      <c r="J937" s="5">
        <v>0</v>
      </c>
      <c r="K937" s="5">
        <v>0</v>
      </c>
      <c r="L937" s="5">
        <v>35</v>
      </c>
      <c r="M937" s="5">
        <v>0</v>
      </c>
      <c r="N937" s="5">
        <v>0</v>
      </c>
      <c r="O937" s="5">
        <v>18</v>
      </c>
      <c r="P937" s="5">
        <v>0</v>
      </c>
      <c r="Q937" s="5">
        <v>0</v>
      </c>
      <c r="R937" s="5">
        <v>0</v>
      </c>
      <c r="S937" s="5" t="s">
        <v>41</v>
      </c>
      <c r="T937" s="5"/>
    </row>
    <row r="938" spans="1:20" x14ac:dyDescent="0.25">
      <c r="A938" s="5">
        <f>931</f>
      </c>
      <c r="B938" s="5" t="s">
        <v>957</v>
      </c>
      <c r="C938" s="5" t="s">
        <v>26</v>
      </c>
      <c r="D938" s="5" t="s">
        <v>41</v>
      </c>
      <c r="E938" s="5">
        <v>25</v>
      </c>
      <c r="F938" s="5">
        <v>60</v>
      </c>
      <c r="G938" s="5">
        <v>0</v>
      </c>
      <c r="H938" s="5">
        <v>22</v>
      </c>
      <c r="I938" s="5">
        <v>30</v>
      </c>
      <c r="J938" s="5">
        <v>0</v>
      </c>
      <c r="K938" s="5">
        <v>0</v>
      </c>
      <c r="L938" s="5">
        <v>35</v>
      </c>
      <c r="M938" s="5">
        <v>0</v>
      </c>
      <c r="N938" s="5">
        <v>0</v>
      </c>
      <c r="O938" s="5">
        <v>18</v>
      </c>
      <c r="P938" s="5">
        <v>0</v>
      </c>
      <c r="Q938" s="5">
        <v>0</v>
      </c>
      <c r="R938" s="5">
        <v>0</v>
      </c>
      <c r="S938" s="5" t="s">
        <v>41</v>
      </c>
      <c r="T938" s="5"/>
    </row>
    <row r="939" spans="1:20" x14ac:dyDescent="0.25">
      <c r="A939" s="5">
        <f>932</f>
      </c>
      <c r="B939" s="5" t="s">
        <v>958</v>
      </c>
      <c r="C939" s="5" t="s">
        <v>26</v>
      </c>
      <c r="D939" s="5" t="s">
        <v>41</v>
      </c>
      <c r="E939" s="5">
        <v>25</v>
      </c>
      <c r="F939" s="5">
        <v>60</v>
      </c>
      <c r="G939" s="5">
        <v>0</v>
      </c>
      <c r="H939" s="5">
        <v>22</v>
      </c>
      <c r="I939" s="5">
        <v>30</v>
      </c>
      <c r="J939" s="5">
        <v>0</v>
      </c>
      <c r="K939" s="5">
        <v>0</v>
      </c>
      <c r="L939" s="5">
        <v>35</v>
      </c>
      <c r="M939" s="5">
        <v>0</v>
      </c>
      <c r="N939" s="5">
        <v>0</v>
      </c>
      <c r="O939" s="5">
        <v>18</v>
      </c>
      <c r="P939" s="5">
        <v>0</v>
      </c>
      <c r="Q939" s="5">
        <v>0</v>
      </c>
      <c r="R939" s="5">
        <v>0</v>
      </c>
      <c r="S939" s="5" t="s">
        <v>41</v>
      </c>
      <c r="T939" s="5"/>
    </row>
    <row r="940" spans="1:20" x14ac:dyDescent="0.25">
      <c r="A940" s="5">
        <f>933</f>
      </c>
      <c r="B940" s="5" t="s">
        <v>959</v>
      </c>
      <c r="C940" s="5" t="s">
        <v>26</v>
      </c>
      <c r="D940" s="5" t="s">
        <v>41</v>
      </c>
      <c r="E940" s="5">
        <v>25</v>
      </c>
      <c r="F940" s="5">
        <v>60</v>
      </c>
      <c r="G940" s="5">
        <v>0</v>
      </c>
      <c r="H940" s="5">
        <v>22</v>
      </c>
      <c r="I940" s="5">
        <v>30</v>
      </c>
      <c r="J940" s="5">
        <v>0</v>
      </c>
      <c r="K940" s="5">
        <v>0</v>
      </c>
      <c r="L940" s="5">
        <v>35</v>
      </c>
      <c r="M940" s="5">
        <v>0</v>
      </c>
      <c r="N940" s="5">
        <v>0</v>
      </c>
      <c r="O940" s="5">
        <v>18</v>
      </c>
      <c r="P940" s="5">
        <v>0</v>
      </c>
      <c r="Q940" s="5">
        <v>0</v>
      </c>
      <c r="R940" s="5">
        <v>0</v>
      </c>
      <c r="S940" s="5" t="s">
        <v>41</v>
      </c>
      <c r="T940" s="5"/>
    </row>
    <row r="941" spans="1:20" x14ac:dyDescent="0.25">
      <c r="A941" s="5">
        <f>934</f>
      </c>
      <c r="B941" s="5" t="s">
        <v>960</v>
      </c>
      <c r="C941" s="5" t="s">
        <v>26</v>
      </c>
      <c r="D941" s="5" t="s">
        <v>41</v>
      </c>
      <c r="E941" s="5">
        <v>25</v>
      </c>
      <c r="F941" s="5">
        <v>60</v>
      </c>
      <c r="G941" s="5">
        <v>0</v>
      </c>
      <c r="H941" s="5">
        <v>22</v>
      </c>
      <c r="I941" s="5">
        <v>30</v>
      </c>
      <c r="J941" s="5">
        <v>0</v>
      </c>
      <c r="K941" s="5">
        <v>0</v>
      </c>
      <c r="L941" s="5">
        <v>35</v>
      </c>
      <c r="M941" s="5">
        <v>0</v>
      </c>
      <c r="N941" s="5">
        <v>0</v>
      </c>
      <c r="O941" s="5">
        <v>18</v>
      </c>
      <c r="P941" s="5">
        <v>0</v>
      </c>
      <c r="Q941" s="5">
        <v>0</v>
      </c>
      <c r="R941" s="5">
        <v>0</v>
      </c>
      <c r="S941" s="5" t="s">
        <v>41</v>
      </c>
      <c r="T941" s="5"/>
    </row>
    <row r="942" spans="1:20" x14ac:dyDescent="0.25">
      <c r="A942" s="5">
        <f>935</f>
      </c>
      <c r="B942" s="5" t="s">
        <v>961</v>
      </c>
      <c r="C942" s="5" t="s">
        <v>26</v>
      </c>
      <c r="D942" s="5" t="s">
        <v>41</v>
      </c>
      <c r="E942" s="5">
        <v>25</v>
      </c>
      <c r="F942" s="5">
        <v>60</v>
      </c>
      <c r="G942" s="5">
        <v>0</v>
      </c>
      <c r="H942" s="5">
        <v>22</v>
      </c>
      <c r="I942" s="5">
        <v>30</v>
      </c>
      <c r="J942" s="5">
        <v>0</v>
      </c>
      <c r="K942" s="5">
        <v>0</v>
      </c>
      <c r="L942" s="5">
        <v>35</v>
      </c>
      <c r="M942" s="5">
        <v>0</v>
      </c>
      <c r="N942" s="5">
        <v>0</v>
      </c>
      <c r="O942" s="5">
        <v>18</v>
      </c>
      <c r="P942" s="5">
        <v>0</v>
      </c>
      <c r="Q942" s="5">
        <v>0</v>
      </c>
      <c r="R942" s="5">
        <v>0</v>
      </c>
      <c r="S942" s="5" t="s">
        <v>41</v>
      </c>
      <c r="T942" s="5"/>
    </row>
    <row r="943" spans="1:20" x14ac:dyDescent="0.25">
      <c r="A943" s="5">
        <f>936</f>
      </c>
      <c r="B943" s="5" t="s">
        <v>962</v>
      </c>
      <c r="C943" s="5" t="s">
        <v>26</v>
      </c>
      <c r="D943" s="5" t="s">
        <v>41</v>
      </c>
      <c r="E943" s="5">
        <v>25</v>
      </c>
      <c r="F943" s="5">
        <v>60</v>
      </c>
      <c r="G943" s="5">
        <v>0</v>
      </c>
      <c r="H943" s="5">
        <v>22</v>
      </c>
      <c r="I943" s="5">
        <v>30</v>
      </c>
      <c r="J943" s="5">
        <v>0</v>
      </c>
      <c r="K943" s="5">
        <v>0</v>
      </c>
      <c r="L943" s="5">
        <v>35</v>
      </c>
      <c r="M943" s="5">
        <v>0</v>
      </c>
      <c r="N943" s="5">
        <v>0</v>
      </c>
      <c r="O943" s="5">
        <v>18</v>
      </c>
      <c r="P943" s="5">
        <v>0</v>
      </c>
      <c r="Q943" s="5">
        <v>0</v>
      </c>
      <c r="R943" s="5">
        <v>0</v>
      </c>
      <c r="S943" s="5" t="s">
        <v>41</v>
      </c>
      <c r="T943" s="5"/>
    </row>
    <row r="944" spans="1:20" x14ac:dyDescent="0.25">
      <c r="A944" s="5">
        <f>937</f>
      </c>
      <c r="B944" s="5" t="s">
        <v>963</v>
      </c>
      <c r="C944" s="5" t="s">
        <v>26</v>
      </c>
      <c r="D944" s="5" t="s">
        <v>41</v>
      </c>
      <c r="E944" s="5">
        <v>25</v>
      </c>
      <c r="F944" s="5">
        <v>60</v>
      </c>
      <c r="G944" s="5">
        <v>0</v>
      </c>
      <c r="H944" s="5">
        <v>22</v>
      </c>
      <c r="I944" s="5">
        <v>30</v>
      </c>
      <c r="J944" s="5">
        <v>0</v>
      </c>
      <c r="K944" s="5">
        <v>0</v>
      </c>
      <c r="L944" s="5">
        <v>35</v>
      </c>
      <c r="M944" s="5">
        <v>0</v>
      </c>
      <c r="N944" s="5">
        <v>0</v>
      </c>
      <c r="O944" s="5">
        <v>18</v>
      </c>
      <c r="P944" s="5">
        <v>0</v>
      </c>
      <c r="Q944" s="5">
        <v>0</v>
      </c>
      <c r="R944" s="5">
        <v>0</v>
      </c>
      <c r="S944" s="5" t="s">
        <v>41</v>
      </c>
      <c r="T944" s="5"/>
    </row>
    <row r="945" spans="1:20" x14ac:dyDescent="0.25">
      <c r="A945" s="5">
        <f>938</f>
      </c>
      <c r="B945" s="5" t="s">
        <v>964</v>
      </c>
      <c r="C945" s="5" t="s">
        <v>26</v>
      </c>
      <c r="D945" s="5" t="s">
        <v>41</v>
      </c>
      <c r="E945" s="5">
        <v>25</v>
      </c>
      <c r="F945" s="5">
        <v>60</v>
      </c>
      <c r="G945" s="5">
        <v>0</v>
      </c>
      <c r="H945" s="5">
        <v>22</v>
      </c>
      <c r="I945" s="5">
        <v>30</v>
      </c>
      <c r="J945" s="5">
        <v>0</v>
      </c>
      <c r="K945" s="5">
        <v>0</v>
      </c>
      <c r="L945" s="5">
        <v>35</v>
      </c>
      <c r="M945" s="5">
        <v>0</v>
      </c>
      <c r="N945" s="5">
        <v>0</v>
      </c>
      <c r="O945" s="5">
        <v>18</v>
      </c>
      <c r="P945" s="5">
        <v>0</v>
      </c>
      <c r="Q945" s="5">
        <v>0</v>
      </c>
      <c r="R945" s="5">
        <v>0</v>
      </c>
      <c r="S945" s="5" t="s">
        <v>41</v>
      </c>
      <c r="T945" s="5"/>
    </row>
    <row r="946" spans="1:20" x14ac:dyDescent="0.25">
      <c r="A946" s="5">
        <f>939</f>
      </c>
      <c r="B946" s="5" t="s">
        <v>965</v>
      </c>
      <c r="C946" s="5" t="s">
        <v>26</v>
      </c>
      <c r="D946" s="5" t="s">
        <v>41</v>
      </c>
      <c r="E946" s="5">
        <v>25</v>
      </c>
      <c r="F946" s="5">
        <v>60</v>
      </c>
      <c r="G946" s="5">
        <v>0</v>
      </c>
      <c r="H946" s="5">
        <v>22</v>
      </c>
      <c r="I946" s="5">
        <v>30</v>
      </c>
      <c r="J946" s="5">
        <v>0</v>
      </c>
      <c r="K946" s="5">
        <v>0</v>
      </c>
      <c r="L946" s="5">
        <v>35</v>
      </c>
      <c r="M946" s="5">
        <v>0</v>
      </c>
      <c r="N946" s="5">
        <v>0</v>
      </c>
      <c r="O946" s="5">
        <v>18</v>
      </c>
      <c r="P946" s="5">
        <v>0</v>
      </c>
      <c r="Q946" s="5">
        <v>0</v>
      </c>
      <c r="R946" s="5">
        <v>0</v>
      </c>
      <c r="S946" s="5" t="s">
        <v>41</v>
      </c>
      <c r="T946" s="5"/>
    </row>
    <row r="947" spans="1:20" x14ac:dyDescent="0.25">
      <c r="A947" s="5">
        <f>940</f>
      </c>
      <c r="B947" s="5" t="s">
        <v>966</v>
      </c>
      <c r="C947" s="5" t="s">
        <v>26</v>
      </c>
      <c r="D947" s="5" t="s">
        <v>41</v>
      </c>
      <c r="E947" s="5">
        <v>25</v>
      </c>
      <c r="F947" s="5">
        <v>60</v>
      </c>
      <c r="G947" s="5">
        <v>0</v>
      </c>
      <c r="H947" s="5">
        <v>22</v>
      </c>
      <c r="I947" s="5">
        <v>30</v>
      </c>
      <c r="J947" s="5">
        <v>0</v>
      </c>
      <c r="K947" s="5">
        <v>0</v>
      </c>
      <c r="L947" s="5">
        <v>35</v>
      </c>
      <c r="M947" s="5">
        <v>0</v>
      </c>
      <c r="N947" s="5">
        <v>0</v>
      </c>
      <c r="O947" s="5">
        <v>18</v>
      </c>
      <c r="P947" s="5">
        <v>0</v>
      </c>
      <c r="Q947" s="5">
        <v>0</v>
      </c>
      <c r="R947" s="5">
        <v>0</v>
      </c>
      <c r="S947" s="5" t="s">
        <v>41</v>
      </c>
      <c r="T947" s="5"/>
    </row>
    <row r="948" spans="1:20" x14ac:dyDescent="0.25">
      <c r="A948" s="5">
        <f>941</f>
      </c>
      <c r="B948" s="5" t="s">
        <v>967</v>
      </c>
      <c r="C948" s="5" t="s">
        <v>26</v>
      </c>
      <c r="D948" s="5" t="s">
        <v>41</v>
      </c>
      <c r="E948" s="5">
        <v>25</v>
      </c>
      <c r="F948" s="5">
        <v>60</v>
      </c>
      <c r="G948" s="5">
        <v>0</v>
      </c>
      <c r="H948" s="5">
        <v>22</v>
      </c>
      <c r="I948" s="5">
        <v>30</v>
      </c>
      <c r="J948" s="5">
        <v>0</v>
      </c>
      <c r="K948" s="5">
        <v>0</v>
      </c>
      <c r="L948" s="5">
        <v>35</v>
      </c>
      <c r="M948" s="5">
        <v>0</v>
      </c>
      <c r="N948" s="5">
        <v>0</v>
      </c>
      <c r="O948" s="5">
        <v>18</v>
      </c>
      <c r="P948" s="5">
        <v>0</v>
      </c>
      <c r="Q948" s="5">
        <v>0</v>
      </c>
      <c r="R948" s="5">
        <v>0</v>
      </c>
      <c r="S948" s="5" t="s">
        <v>41</v>
      </c>
      <c r="T948" s="5"/>
    </row>
    <row r="949" spans="1:20" x14ac:dyDescent="0.25">
      <c r="A949" s="5">
        <f>942</f>
      </c>
      <c r="B949" s="5" t="s">
        <v>968</v>
      </c>
      <c r="C949" s="5" t="s">
        <v>26</v>
      </c>
      <c r="D949" s="5" t="s">
        <v>41</v>
      </c>
      <c r="E949" s="5">
        <v>25</v>
      </c>
      <c r="F949" s="5">
        <v>60</v>
      </c>
      <c r="G949" s="5">
        <v>0</v>
      </c>
      <c r="H949" s="5">
        <v>22</v>
      </c>
      <c r="I949" s="5">
        <v>30</v>
      </c>
      <c r="J949" s="5">
        <v>0</v>
      </c>
      <c r="K949" s="5">
        <v>0</v>
      </c>
      <c r="L949" s="5">
        <v>35</v>
      </c>
      <c r="M949" s="5">
        <v>0</v>
      </c>
      <c r="N949" s="5">
        <v>0</v>
      </c>
      <c r="O949" s="5">
        <v>18</v>
      </c>
      <c r="P949" s="5">
        <v>0</v>
      </c>
      <c r="Q949" s="5">
        <v>0</v>
      </c>
      <c r="R949" s="5">
        <v>0</v>
      </c>
      <c r="S949" s="5" t="s">
        <v>41</v>
      </c>
      <c r="T949" s="5"/>
    </row>
    <row r="950" spans="1:20" x14ac:dyDescent="0.25">
      <c r="A950" s="5">
        <f>943</f>
      </c>
      <c r="B950" s="5" t="s">
        <v>969</v>
      </c>
      <c r="C950" s="5" t="s">
        <v>26</v>
      </c>
      <c r="D950" s="5" t="s">
        <v>41</v>
      </c>
      <c r="E950" s="5">
        <v>25</v>
      </c>
      <c r="F950" s="5">
        <v>60</v>
      </c>
      <c r="G950" s="5">
        <v>0</v>
      </c>
      <c r="H950" s="5">
        <v>22</v>
      </c>
      <c r="I950" s="5">
        <v>30</v>
      </c>
      <c r="J950" s="5">
        <v>0</v>
      </c>
      <c r="K950" s="5">
        <v>0</v>
      </c>
      <c r="L950" s="5">
        <v>35</v>
      </c>
      <c r="M950" s="5">
        <v>0</v>
      </c>
      <c r="N950" s="5">
        <v>0</v>
      </c>
      <c r="O950" s="5">
        <v>18</v>
      </c>
      <c r="P950" s="5">
        <v>0</v>
      </c>
      <c r="Q950" s="5">
        <v>0</v>
      </c>
      <c r="R950" s="5">
        <v>0</v>
      </c>
      <c r="S950" s="5" t="s">
        <v>41</v>
      </c>
      <c r="T950" s="5"/>
    </row>
    <row r="951" spans="1:20" x14ac:dyDescent="0.25">
      <c r="A951" s="5">
        <f>944</f>
      </c>
      <c r="B951" s="5" t="s">
        <v>970</v>
      </c>
      <c r="C951" s="5" t="s">
        <v>26</v>
      </c>
      <c r="D951" s="5" t="s">
        <v>41</v>
      </c>
      <c r="E951" s="5">
        <v>25</v>
      </c>
      <c r="F951" s="5">
        <v>60</v>
      </c>
      <c r="G951" s="5">
        <v>0</v>
      </c>
      <c r="H951" s="5">
        <v>22</v>
      </c>
      <c r="I951" s="5">
        <v>30</v>
      </c>
      <c r="J951" s="5">
        <v>0</v>
      </c>
      <c r="K951" s="5">
        <v>0</v>
      </c>
      <c r="L951" s="5">
        <v>35</v>
      </c>
      <c r="M951" s="5">
        <v>0</v>
      </c>
      <c r="N951" s="5">
        <v>0</v>
      </c>
      <c r="O951" s="5">
        <v>18</v>
      </c>
      <c r="P951" s="5">
        <v>0</v>
      </c>
      <c r="Q951" s="5">
        <v>0</v>
      </c>
      <c r="R951" s="5">
        <v>0</v>
      </c>
      <c r="S951" s="5" t="s">
        <v>41</v>
      </c>
      <c r="T951" s="5"/>
    </row>
    <row r="952" spans="1:20" x14ac:dyDescent="0.25">
      <c r="A952" s="5">
        <f>945</f>
      </c>
      <c r="B952" s="5" t="s">
        <v>971</v>
      </c>
      <c r="C952" s="5" t="s">
        <v>26</v>
      </c>
      <c r="D952" s="5" t="s">
        <v>41</v>
      </c>
      <c r="E952" s="5">
        <v>25</v>
      </c>
      <c r="F952" s="5">
        <v>60</v>
      </c>
      <c r="G952" s="5">
        <v>0</v>
      </c>
      <c r="H952" s="5">
        <v>22</v>
      </c>
      <c r="I952" s="5">
        <v>30</v>
      </c>
      <c r="J952" s="5">
        <v>0</v>
      </c>
      <c r="K952" s="5">
        <v>0</v>
      </c>
      <c r="L952" s="5">
        <v>35</v>
      </c>
      <c r="M952" s="5">
        <v>0</v>
      </c>
      <c r="N952" s="5">
        <v>0</v>
      </c>
      <c r="O952" s="5">
        <v>18</v>
      </c>
      <c r="P952" s="5">
        <v>0</v>
      </c>
      <c r="Q952" s="5">
        <v>0</v>
      </c>
      <c r="R952" s="5">
        <v>0</v>
      </c>
      <c r="S952" s="5" t="s">
        <v>41</v>
      </c>
      <c r="T952" s="5"/>
    </row>
    <row r="953" spans="1:20" x14ac:dyDescent="0.25">
      <c r="A953" s="5">
        <f>946</f>
      </c>
      <c r="B953" s="5" t="s">
        <v>972</v>
      </c>
      <c r="C953" s="5" t="s">
        <v>26</v>
      </c>
      <c r="D953" s="5" t="s">
        <v>41</v>
      </c>
      <c r="E953" s="5">
        <v>25</v>
      </c>
      <c r="F953" s="5">
        <v>60</v>
      </c>
      <c r="G953" s="5">
        <v>0</v>
      </c>
      <c r="H953" s="5">
        <v>22</v>
      </c>
      <c r="I953" s="5">
        <v>30</v>
      </c>
      <c r="J953" s="5">
        <v>0</v>
      </c>
      <c r="K953" s="5">
        <v>0</v>
      </c>
      <c r="L953" s="5">
        <v>35</v>
      </c>
      <c r="M953" s="5">
        <v>0</v>
      </c>
      <c r="N953" s="5">
        <v>0</v>
      </c>
      <c r="O953" s="5">
        <v>18</v>
      </c>
      <c r="P953" s="5">
        <v>0</v>
      </c>
      <c r="Q953" s="5">
        <v>0</v>
      </c>
      <c r="R953" s="5">
        <v>0</v>
      </c>
      <c r="S953" s="5" t="s">
        <v>41</v>
      </c>
      <c r="T953" s="5"/>
    </row>
    <row r="954" spans="1:20" x14ac:dyDescent="0.25">
      <c r="A954" s="5">
        <f>947</f>
      </c>
      <c r="B954" s="5" t="s">
        <v>973</v>
      </c>
      <c r="C954" s="5" t="s">
        <v>26</v>
      </c>
      <c r="D954" s="5" t="s">
        <v>41</v>
      </c>
      <c r="E954" s="5">
        <v>25</v>
      </c>
      <c r="F954" s="5">
        <v>60</v>
      </c>
      <c r="G954" s="5">
        <v>0</v>
      </c>
      <c r="H954" s="5">
        <v>22</v>
      </c>
      <c r="I954" s="5">
        <v>30</v>
      </c>
      <c r="J954" s="5">
        <v>0</v>
      </c>
      <c r="K954" s="5">
        <v>0</v>
      </c>
      <c r="L954" s="5">
        <v>35</v>
      </c>
      <c r="M954" s="5">
        <v>0</v>
      </c>
      <c r="N954" s="5">
        <v>0</v>
      </c>
      <c r="O954" s="5">
        <v>18</v>
      </c>
      <c r="P954" s="5">
        <v>0</v>
      </c>
      <c r="Q954" s="5">
        <v>0</v>
      </c>
      <c r="R954" s="5">
        <v>0</v>
      </c>
      <c r="S954" s="5" t="s">
        <v>41</v>
      </c>
      <c r="T954" s="5"/>
    </row>
    <row r="955" spans="1:20" x14ac:dyDescent="0.25">
      <c r="A955" s="5">
        <f>948</f>
      </c>
      <c r="B955" s="5" t="s">
        <v>974</v>
      </c>
      <c r="C955" s="5" t="s">
        <v>26</v>
      </c>
      <c r="D955" s="5" t="s">
        <v>41</v>
      </c>
      <c r="E955" s="5">
        <v>25</v>
      </c>
      <c r="F955" s="5">
        <v>60</v>
      </c>
      <c r="G955" s="5">
        <v>0</v>
      </c>
      <c r="H955" s="5">
        <v>22</v>
      </c>
      <c r="I955" s="5">
        <v>30</v>
      </c>
      <c r="J955" s="5">
        <v>0</v>
      </c>
      <c r="K955" s="5">
        <v>0</v>
      </c>
      <c r="L955" s="5">
        <v>35</v>
      </c>
      <c r="M955" s="5">
        <v>0</v>
      </c>
      <c r="N955" s="5">
        <v>0</v>
      </c>
      <c r="O955" s="5">
        <v>18</v>
      </c>
      <c r="P955" s="5">
        <v>0</v>
      </c>
      <c r="Q955" s="5">
        <v>0</v>
      </c>
      <c r="R955" s="5">
        <v>0</v>
      </c>
      <c r="S955" s="5" t="s">
        <v>41</v>
      </c>
      <c r="T955" s="5"/>
    </row>
    <row r="956" spans="1:20" x14ac:dyDescent="0.25">
      <c r="A956" s="5">
        <f>949</f>
      </c>
      <c r="B956" s="5" t="s">
        <v>975</v>
      </c>
      <c r="C956" s="5" t="s">
        <v>26</v>
      </c>
      <c r="D956" s="5" t="s">
        <v>41</v>
      </c>
      <c r="E956" s="5">
        <v>25</v>
      </c>
      <c r="F956" s="5">
        <v>60</v>
      </c>
      <c r="G956" s="5">
        <v>0</v>
      </c>
      <c r="H956" s="5">
        <v>22</v>
      </c>
      <c r="I956" s="5">
        <v>30</v>
      </c>
      <c r="J956" s="5">
        <v>0</v>
      </c>
      <c r="K956" s="5">
        <v>0</v>
      </c>
      <c r="L956" s="5">
        <v>35</v>
      </c>
      <c r="M956" s="5">
        <v>0</v>
      </c>
      <c r="N956" s="5">
        <v>0</v>
      </c>
      <c r="O956" s="5">
        <v>18</v>
      </c>
      <c r="P956" s="5">
        <v>0</v>
      </c>
      <c r="Q956" s="5">
        <v>0</v>
      </c>
      <c r="R956" s="5">
        <v>0</v>
      </c>
      <c r="S956" s="5" t="s">
        <v>41</v>
      </c>
      <c r="T956" s="5"/>
    </row>
    <row r="957" spans="1:20" x14ac:dyDescent="0.25">
      <c r="A957" s="5">
        <f>950</f>
      </c>
      <c r="B957" s="5" t="s">
        <v>976</v>
      </c>
      <c r="C957" s="5" t="s">
        <v>26</v>
      </c>
      <c r="D957" s="5" t="s">
        <v>41</v>
      </c>
      <c r="E957" s="5">
        <v>25</v>
      </c>
      <c r="F957" s="5">
        <v>60</v>
      </c>
      <c r="G957" s="5">
        <v>0</v>
      </c>
      <c r="H957" s="5">
        <v>22</v>
      </c>
      <c r="I957" s="5">
        <v>30</v>
      </c>
      <c r="J957" s="5">
        <v>0</v>
      </c>
      <c r="K957" s="5">
        <v>0</v>
      </c>
      <c r="L957" s="5">
        <v>35</v>
      </c>
      <c r="M957" s="5">
        <v>0</v>
      </c>
      <c r="N957" s="5">
        <v>0</v>
      </c>
      <c r="O957" s="5">
        <v>18</v>
      </c>
      <c r="P957" s="5">
        <v>0</v>
      </c>
      <c r="Q957" s="5">
        <v>0</v>
      </c>
      <c r="R957" s="5">
        <v>0</v>
      </c>
      <c r="S957" s="5" t="s">
        <v>41</v>
      </c>
      <c r="T957" s="5"/>
    </row>
    <row r="958" spans="1:20" x14ac:dyDescent="0.25">
      <c r="A958" s="5">
        <f>951</f>
      </c>
      <c r="B958" s="5" t="s">
        <v>977</v>
      </c>
      <c r="C958" s="5" t="s">
        <v>26</v>
      </c>
      <c r="D958" s="5" t="s">
        <v>41</v>
      </c>
      <c r="E958" s="5">
        <v>25</v>
      </c>
      <c r="F958" s="5">
        <v>60</v>
      </c>
      <c r="G958" s="5">
        <v>0</v>
      </c>
      <c r="H958" s="5">
        <v>22</v>
      </c>
      <c r="I958" s="5">
        <v>30</v>
      </c>
      <c r="J958" s="5">
        <v>0</v>
      </c>
      <c r="K958" s="5">
        <v>0</v>
      </c>
      <c r="L958" s="5">
        <v>35</v>
      </c>
      <c r="M958" s="5">
        <v>0</v>
      </c>
      <c r="N958" s="5">
        <v>0</v>
      </c>
      <c r="O958" s="5">
        <v>18</v>
      </c>
      <c r="P958" s="5">
        <v>0</v>
      </c>
      <c r="Q958" s="5">
        <v>0</v>
      </c>
      <c r="R958" s="5">
        <v>0</v>
      </c>
      <c r="S958" s="5" t="s">
        <v>41</v>
      </c>
      <c r="T958" s="5"/>
    </row>
    <row r="959" spans="1:20" x14ac:dyDescent="0.25">
      <c r="A959" s="5">
        <f>952</f>
      </c>
      <c r="B959" s="5" t="s">
        <v>978</v>
      </c>
      <c r="C959" s="5" t="s">
        <v>26</v>
      </c>
      <c r="D959" s="5" t="s">
        <v>41</v>
      </c>
      <c r="E959" s="5">
        <v>25</v>
      </c>
      <c r="F959" s="5">
        <v>60</v>
      </c>
      <c r="G959" s="5">
        <v>0</v>
      </c>
      <c r="H959" s="5">
        <v>22</v>
      </c>
      <c r="I959" s="5">
        <v>30</v>
      </c>
      <c r="J959" s="5">
        <v>0</v>
      </c>
      <c r="K959" s="5">
        <v>0</v>
      </c>
      <c r="L959" s="5">
        <v>35</v>
      </c>
      <c r="M959" s="5">
        <v>0</v>
      </c>
      <c r="N959" s="5">
        <v>0</v>
      </c>
      <c r="O959" s="5">
        <v>18</v>
      </c>
      <c r="P959" s="5">
        <v>0</v>
      </c>
      <c r="Q959" s="5">
        <v>0</v>
      </c>
      <c r="R959" s="5">
        <v>0</v>
      </c>
      <c r="S959" s="5" t="s">
        <v>41</v>
      </c>
      <c r="T959" s="5"/>
    </row>
    <row r="960" spans="1:20" x14ac:dyDescent="0.25">
      <c r="A960" s="5">
        <f>953</f>
      </c>
      <c r="B960" s="5" t="s">
        <v>979</v>
      </c>
      <c r="C960" s="5" t="s">
        <v>26</v>
      </c>
      <c r="D960" s="5" t="s">
        <v>41</v>
      </c>
      <c r="E960" s="5">
        <v>25</v>
      </c>
      <c r="F960" s="5">
        <v>60</v>
      </c>
      <c r="G960" s="5">
        <v>0</v>
      </c>
      <c r="H960" s="5">
        <v>22</v>
      </c>
      <c r="I960" s="5">
        <v>30</v>
      </c>
      <c r="J960" s="5">
        <v>0</v>
      </c>
      <c r="K960" s="5">
        <v>0</v>
      </c>
      <c r="L960" s="5">
        <v>35</v>
      </c>
      <c r="M960" s="5">
        <v>0</v>
      </c>
      <c r="N960" s="5">
        <v>0</v>
      </c>
      <c r="O960" s="5">
        <v>18</v>
      </c>
      <c r="P960" s="5">
        <v>0</v>
      </c>
      <c r="Q960" s="5">
        <v>0</v>
      </c>
      <c r="R960" s="5">
        <v>0</v>
      </c>
      <c r="S960" s="5" t="s">
        <v>41</v>
      </c>
      <c r="T960" s="5"/>
    </row>
    <row r="961" spans="1:20" x14ac:dyDescent="0.25">
      <c r="A961" s="5">
        <f>954</f>
      </c>
      <c r="B961" s="5" t="s">
        <v>980</v>
      </c>
      <c r="C961" s="5" t="s">
        <v>26</v>
      </c>
      <c r="D961" s="5" t="s">
        <v>41</v>
      </c>
      <c r="E961" s="5">
        <v>25</v>
      </c>
      <c r="F961" s="5">
        <v>60</v>
      </c>
      <c r="G961" s="5">
        <v>0</v>
      </c>
      <c r="H961" s="5">
        <v>22</v>
      </c>
      <c r="I961" s="5">
        <v>30</v>
      </c>
      <c r="J961" s="5">
        <v>0</v>
      </c>
      <c r="K961" s="5">
        <v>0</v>
      </c>
      <c r="L961" s="5">
        <v>35</v>
      </c>
      <c r="M961" s="5">
        <v>0</v>
      </c>
      <c r="N961" s="5">
        <v>0</v>
      </c>
      <c r="O961" s="5">
        <v>18</v>
      </c>
      <c r="P961" s="5">
        <v>0</v>
      </c>
      <c r="Q961" s="5">
        <v>0</v>
      </c>
      <c r="R961" s="5">
        <v>0</v>
      </c>
      <c r="S961" s="5" t="s">
        <v>41</v>
      </c>
      <c r="T961" s="5"/>
    </row>
    <row r="962" spans="1:20" x14ac:dyDescent="0.25">
      <c r="A962" s="5">
        <f>955</f>
      </c>
      <c r="B962" s="5" t="s">
        <v>981</v>
      </c>
      <c r="C962" s="5" t="s">
        <v>26</v>
      </c>
      <c r="D962" s="5" t="s">
        <v>41</v>
      </c>
      <c r="E962" s="5">
        <v>25</v>
      </c>
      <c r="F962" s="5">
        <v>60</v>
      </c>
      <c r="G962" s="5">
        <v>0</v>
      </c>
      <c r="H962" s="5">
        <v>22</v>
      </c>
      <c r="I962" s="5">
        <v>30</v>
      </c>
      <c r="J962" s="5">
        <v>0</v>
      </c>
      <c r="K962" s="5">
        <v>0</v>
      </c>
      <c r="L962" s="5">
        <v>35</v>
      </c>
      <c r="M962" s="5">
        <v>0</v>
      </c>
      <c r="N962" s="5">
        <v>0</v>
      </c>
      <c r="O962" s="5">
        <v>18</v>
      </c>
      <c r="P962" s="5">
        <v>0</v>
      </c>
      <c r="Q962" s="5">
        <v>0</v>
      </c>
      <c r="R962" s="5">
        <v>0</v>
      </c>
      <c r="S962" s="5" t="s">
        <v>41</v>
      </c>
      <c r="T962" s="5"/>
    </row>
    <row r="963" spans="1:20" x14ac:dyDescent="0.25">
      <c r="A963" s="5">
        <f>956</f>
      </c>
      <c r="B963" s="5" t="s">
        <v>982</v>
      </c>
      <c r="C963" s="5" t="s">
        <v>26</v>
      </c>
      <c r="D963" s="5" t="s">
        <v>41</v>
      </c>
      <c r="E963" s="5">
        <v>25</v>
      </c>
      <c r="F963" s="5">
        <v>60</v>
      </c>
      <c r="G963" s="5">
        <v>0</v>
      </c>
      <c r="H963" s="5">
        <v>22</v>
      </c>
      <c r="I963" s="5">
        <v>30</v>
      </c>
      <c r="J963" s="5">
        <v>0</v>
      </c>
      <c r="K963" s="5">
        <v>0</v>
      </c>
      <c r="L963" s="5">
        <v>35</v>
      </c>
      <c r="M963" s="5">
        <v>0</v>
      </c>
      <c r="N963" s="5">
        <v>0</v>
      </c>
      <c r="O963" s="5">
        <v>18</v>
      </c>
      <c r="P963" s="5">
        <v>0</v>
      </c>
      <c r="Q963" s="5">
        <v>0</v>
      </c>
      <c r="R963" s="5">
        <v>0</v>
      </c>
      <c r="S963" s="5" t="s">
        <v>41</v>
      </c>
      <c r="T963" s="5"/>
    </row>
    <row r="964" spans="1:20" x14ac:dyDescent="0.25">
      <c r="A964" s="5">
        <f>957</f>
      </c>
      <c r="B964" s="5" t="s">
        <v>983</v>
      </c>
      <c r="C964" s="5" t="s">
        <v>26</v>
      </c>
      <c r="D964" s="5" t="s">
        <v>41</v>
      </c>
      <c r="E964" s="5">
        <v>25</v>
      </c>
      <c r="F964" s="5">
        <v>60</v>
      </c>
      <c r="G964" s="5">
        <v>0</v>
      </c>
      <c r="H964" s="5">
        <v>22</v>
      </c>
      <c r="I964" s="5">
        <v>30</v>
      </c>
      <c r="J964" s="5">
        <v>0</v>
      </c>
      <c r="K964" s="5">
        <v>0</v>
      </c>
      <c r="L964" s="5">
        <v>35</v>
      </c>
      <c r="M964" s="5">
        <v>0</v>
      </c>
      <c r="N964" s="5">
        <v>0</v>
      </c>
      <c r="O964" s="5">
        <v>18</v>
      </c>
      <c r="P964" s="5">
        <v>0</v>
      </c>
      <c r="Q964" s="5">
        <v>0</v>
      </c>
      <c r="R964" s="5">
        <v>0</v>
      </c>
      <c r="S964" s="5" t="s">
        <v>41</v>
      </c>
      <c r="T964" s="5"/>
    </row>
    <row r="965" spans="1:20" x14ac:dyDescent="0.25">
      <c r="A965" s="5">
        <f>958</f>
      </c>
      <c r="B965" s="5" t="s">
        <v>984</v>
      </c>
      <c r="C965" s="5" t="s">
        <v>26</v>
      </c>
      <c r="D965" s="5" t="s">
        <v>41</v>
      </c>
      <c r="E965" s="5">
        <v>25</v>
      </c>
      <c r="F965" s="5">
        <v>60</v>
      </c>
      <c r="G965" s="5">
        <v>0</v>
      </c>
      <c r="H965" s="5">
        <v>22</v>
      </c>
      <c r="I965" s="5">
        <v>30</v>
      </c>
      <c r="J965" s="5">
        <v>0</v>
      </c>
      <c r="K965" s="5">
        <v>0</v>
      </c>
      <c r="L965" s="5">
        <v>35</v>
      </c>
      <c r="M965" s="5">
        <v>0</v>
      </c>
      <c r="N965" s="5">
        <v>0</v>
      </c>
      <c r="O965" s="5">
        <v>18</v>
      </c>
      <c r="P965" s="5">
        <v>0</v>
      </c>
      <c r="Q965" s="5">
        <v>0</v>
      </c>
      <c r="R965" s="5">
        <v>0</v>
      </c>
      <c r="S965" s="5" t="s">
        <v>41</v>
      </c>
      <c r="T965" s="5"/>
    </row>
    <row r="966" spans="1:20" x14ac:dyDescent="0.25">
      <c r="A966" s="5">
        <f>959</f>
      </c>
      <c r="B966" s="5" t="s">
        <v>985</v>
      </c>
      <c r="C966" s="5" t="s">
        <v>26</v>
      </c>
      <c r="D966" s="5" t="s">
        <v>41</v>
      </c>
      <c r="E966" s="5">
        <v>25</v>
      </c>
      <c r="F966" s="5">
        <v>60</v>
      </c>
      <c r="G966" s="5">
        <v>0</v>
      </c>
      <c r="H966" s="5">
        <v>22</v>
      </c>
      <c r="I966" s="5">
        <v>30</v>
      </c>
      <c r="J966" s="5">
        <v>0</v>
      </c>
      <c r="K966" s="5">
        <v>0</v>
      </c>
      <c r="L966" s="5">
        <v>35</v>
      </c>
      <c r="M966" s="5">
        <v>0</v>
      </c>
      <c r="N966" s="5">
        <v>0</v>
      </c>
      <c r="O966" s="5">
        <v>18</v>
      </c>
      <c r="P966" s="5">
        <v>0</v>
      </c>
      <c r="Q966" s="5">
        <v>0</v>
      </c>
      <c r="R966" s="5">
        <v>0</v>
      </c>
      <c r="S966" s="5" t="s">
        <v>41</v>
      </c>
      <c r="T966" s="5"/>
    </row>
    <row r="967" spans="1:20" x14ac:dyDescent="0.25">
      <c r="A967" s="5">
        <f>960</f>
      </c>
      <c r="B967" s="5" t="s">
        <v>986</v>
      </c>
      <c r="C967" s="5" t="s">
        <v>26</v>
      </c>
      <c r="D967" s="5" t="s">
        <v>41</v>
      </c>
      <c r="E967" s="5">
        <v>25</v>
      </c>
      <c r="F967" s="5">
        <v>60</v>
      </c>
      <c r="G967" s="5">
        <v>0</v>
      </c>
      <c r="H967" s="5">
        <v>22</v>
      </c>
      <c r="I967" s="5">
        <v>30</v>
      </c>
      <c r="J967" s="5">
        <v>0</v>
      </c>
      <c r="K967" s="5">
        <v>0</v>
      </c>
      <c r="L967" s="5">
        <v>35</v>
      </c>
      <c r="M967" s="5">
        <v>0</v>
      </c>
      <c r="N967" s="5">
        <v>0</v>
      </c>
      <c r="O967" s="5">
        <v>18</v>
      </c>
      <c r="P967" s="5">
        <v>0</v>
      </c>
      <c r="Q967" s="5">
        <v>0</v>
      </c>
      <c r="R967" s="5">
        <v>0</v>
      </c>
      <c r="S967" s="5" t="s">
        <v>41</v>
      </c>
      <c r="T967" s="5"/>
    </row>
    <row r="968" spans="1:20" x14ac:dyDescent="0.25">
      <c r="A968" s="5">
        <f>961</f>
      </c>
      <c r="B968" s="5" t="s">
        <v>987</v>
      </c>
      <c r="C968" s="5" t="s">
        <v>26</v>
      </c>
      <c r="D968" s="5" t="s">
        <v>41</v>
      </c>
      <c r="E968" s="5">
        <v>25</v>
      </c>
      <c r="F968" s="5">
        <v>60</v>
      </c>
      <c r="G968" s="5">
        <v>0</v>
      </c>
      <c r="H968" s="5">
        <v>22</v>
      </c>
      <c r="I968" s="5">
        <v>30</v>
      </c>
      <c r="J968" s="5">
        <v>0</v>
      </c>
      <c r="K968" s="5">
        <v>0</v>
      </c>
      <c r="L968" s="5">
        <v>35</v>
      </c>
      <c r="M968" s="5">
        <v>0</v>
      </c>
      <c r="N968" s="5">
        <v>0</v>
      </c>
      <c r="O968" s="5">
        <v>18</v>
      </c>
      <c r="P968" s="5">
        <v>0</v>
      </c>
      <c r="Q968" s="5">
        <v>0</v>
      </c>
      <c r="R968" s="5">
        <v>0</v>
      </c>
      <c r="S968" s="5" t="s">
        <v>41</v>
      </c>
      <c r="T968" s="5"/>
    </row>
    <row r="969" spans="1:20" x14ac:dyDescent="0.25">
      <c r="A969" s="5">
        <f>962</f>
      </c>
      <c r="B969" s="5" t="s">
        <v>988</v>
      </c>
      <c r="C969" s="5" t="s">
        <v>26</v>
      </c>
      <c r="D969" s="5" t="s">
        <v>41</v>
      </c>
      <c r="E969" s="5">
        <v>25</v>
      </c>
      <c r="F969" s="5">
        <v>60</v>
      </c>
      <c r="G969" s="5">
        <v>0</v>
      </c>
      <c r="H969" s="5">
        <v>22</v>
      </c>
      <c r="I969" s="5">
        <v>30</v>
      </c>
      <c r="J969" s="5">
        <v>0</v>
      </c>
      <c r="K969" s="5">
        <v>0</v>
      </c>
      <c r="L969" s="5">
        <v>35</v>
      </c>
      <c r="M969" s="5">
        <v>0</v>
      </c>
      <c r="N969" s="5">
        <v>0</v>
      </c>
      <c r="O969" s="5">
        <v>18</v>
      </c>
      <c r="P969" s="5">
        <v>0</v>
      </c>
      <c r="Q969" s="5">
        <v>0</v>
      </c>
      <c r="R969" s="5">
        <v>0</v>
      </c>
      <c r="S969" s="5" t="s">
        <v>41</v>
      </c>
      <c r="T969" s="5"/>
    </row>
    <row r="970" spans="1:20" x14ac:dyDescent="0.25">
      <c r="A970" s="5">
        <f>963</f>
      </c>
      <c r="B970" s="5" t="s">
        <v>989</v>
      </c>
      <c r="C970" s="5" t="s">
        <v>26</v>
      </c>
      <c r="D970" s="5" t="s">
        <v>41</v>
      </c>
      <c r="E970" s="5">
        <v>25</v>
      </c>
      <c r="F970" s="5">
        <v>60</v>
      </c>
      <c r="G970" s="5">
        <v>0</v>
      </c>
      <c r="H970" s="5">
        <v>22</v>
      </c>
      <c r="I970" s="5">
        <v>30</v>
      </c>
      <c r="J970" s="5">
        <v>0</v>
      </c>
      <c r="K970" s="5">
        <v>0</v>
      </c>
      <c r="L970" s="5">
        <v>35</v>
      </c>
      <c r="M970" s="5">
        <v>0</v>
      </c>
      <c r="N970" s="5">
        <v>0</v>
      </c>
      <c r="O970" s="5">
        <v>18</v>
      </c>
      <c r="P970" s="5">
        <v>0</v>
      </c>
      <c r="Q970" s="5">
        <v>0</v>
      </c>
      <c r="R970" s="5">
        <v>0</v>
      </c>
      <c r="S970" s="5" t="s">
        <v>41</v>
      </c>
      <c r="T970" s="5"/>
    </row>
    <row r="971" spans="1:20" x14ac:dyDescent="0.25">
      <c r="A971" s="5">
        <f>964</f>
      </c>
      <c r="B971" s="5" t="s">
        <v>990</v>
      </c>
      <c r="C971" s="5" t="s">
        <v>26</v>
      </c>
      <c r="D971" s="5" t="s">
        <v>41</v>
      </c>
      <c r="E971" s="5">
        <v>25</v>
      </c>
      <c r="F971" s="5">
        <v>60</v>
      </c>
      <c r="G971" s="5">
        <v>0</v>
      </c>
      <c r="H971" s="5">
        <v>22</v>
      </c>
      <c r="I971" s="5">
        <v>30</v>
      </c>
      <c r="J971" s="5">
        <v>0</v>
      </c>
      <c r="K971" s="5">
        <v>0</v>
      </c>
      <c r="L971" s="5">
        <v>35</v>
      </c>
      <c r="M971" s="5">
        <v>0</v>
      </c>
      <c r="N971" s="5">
        <v>0</v>
      </c>
      <c r="O971" s="5">
        <v>18</v>
      </c>
      <c r="P971" s="5">
        <v>0</v>
      </c>
      <c r="Q971" s="5">
        <v>0</v>
      </c>
      <c r="R971" s="5">
        <v>0</v>
      </c>
      <c r="S971" s="5" t="s">
        <v>41</v>
      </c>
      <c r="T971" s="5"/>
    </row>
    <row r="972" spans="1:20" x14ac:dyDescent="0.25">
      <c r="A972" s="5">
        <f>965</f>
      </c>
      <c r="B972" s="5" t="s">
        <v>991</v>
      </c>
      <c r="C972" s="5" t="s">
        <v>26</v>
      </c>
      <c r="D972" s="5" t="s">
        <v>41</v>
      </c>
      <c r="E972" s="5">
        <v>25</v>
      </c>
      <c r="F972" s="5">
        <v>60</v>
      </c>
      <c r="G972" s="5">
        <v>0</v>
      </c>
      <c r="H972" s="5">
        <v>22</v>
      </c>
      <c r="I972" s="5">
        <v>30</v>
      </c>
      <c r="J972" s="5">
        <v>0</v>
      </c>
      <c r="K972" s="5">
        <v>0</v>
      </c>
      <c r="L972" s="5">
        <v>35</v>
      </c>
      <c r="M972" s="5">
        <v>0</v>
      </c>
      <c r="N972" s="5">
        <v>0</v>
      </c>
      <c r="O972" s="5">
        <v>18</v>
      </c>
      <c r="P972" s="5">
        <v>0</v>
      </c>
      <c r="Q972" s="5">
        <v>0</v>
      </c>
      <c r="R972" s="5">
        <v>0</v>
      </c>
      <c r="S972" s="5" t="s">
        <v>41</v>
      </c>
      <c r="T972" s="5"/>
    </row>
    <row r="973" spans="1:20" x14ac:dyDescent="0.25">
      <c r="A973" s="5">
        <f>966</f>
      </c>
      <c r="B973" s="5" t="s">
        <v>992</v>
      </c>
      <c r="C973" s="5" t="s">
        <v>26</v>
      </c>
      <c r="D973" s="5" t="s">
        <v>41</v>
      </c>
      <c r="E973" s="5">
        <v>25</v>
      </c>
      <c r="F973" s="5">
        <v>60</v>
      </c>
      <c r="G973" s="5">
        <v>0</v>
      </c>
      <c r="H973" s="5">
        <v>22</v>
      </c>
      <c r="I973" s="5">
        <v>30</v>
      </c>
      <c r="J973" s="5">
        <v>0</v>
      </c>
      <c r="K973" s="5">
        <v>0</v>
      </c>
      <c r="L973" s="5">
        <v>35</v>
      </c>
      <c r="M973" s="5">
        <v>0</v>
      </c>
      <c r="N973" s="5">
        <v>0</v>
      </c>
      <c r="O973" s="5">
        <v>18</v>
      </c>
      <c r="P973" s="5">
        <v>0</v>
      </c>
      <c r="Q973" s="5">
        <v>0</v>
      </c>
      <c r="R973" s="5">
        <v>0</v>
      </c>
      <c r="S973" s="5" t="s">
        <v>41</v>
      </c>
      <c r="T973" s="5"/>
    </row>
    <row r="974" spans="1:20" x14ac:dyDescent="0.25">
      <c r="A974" s="5">
        <f>967</f>
      </c>
      <c r="B974" s="5" t="s">
        <v>993</v>
      </c>
      <c r="C974" s="5" t="s">
        <v>26</v>
      </c>
      <c r="D974" s="5" t="s">
        <v>41</v>
      </c>
      <c r="E974" s="5">
        <v>25</v>
      </c>
      <c r="F974" s="5">
        <v>60</v>
      </c>
      <c r="G974" s="5">
        <v>0</v>
      </c>
      <c r="H974" s="5">
        <v>22</v>
      </c>
      <c r="I974" s="5">
        <v>30</v>
      </c>
      <c r="J974" s="5">
        <v>0</v>
      </c>
      <c r="K974" s="5">
        <v>0</v>
      </c>
      <c r="L974" s="5">
        <v>35</v>
      </c>
      <c r="M974" s="5">
        <v>0</v>
      </c>
      <c r="N974" s="5">
        <v>0</v>
      </c>
      <c r="O974" s="5">
        <v>18</v>
      </c>
      <c r="P974" s="5">
        <v>0</v>
      </c>
      <c r="Q974" s="5">
        <v>0</v>
      </c>
      <c r="R974" s="5">
        <v>0</v>
      </c>
      <c r="S974" s="5" t="s">
        <v>41</v>
      </c>
      <c r="T974" s="5"/>
    </row>
    <row r="975" spans="1:20" x14ac:dyDescent="0.25">
      <c r="A975" s="5">
        <f>968</f>
      </c>
      <c r="B975" s="5" t="s">
        <v>994</v>
      </c>
      <c r="C975" s="5" t="s">
        <v>26</v>
      </c>
      <c r="D975" s="5" t="s">
        <v>41</v>
      </c>
      <c r="E975" s="5">
        <v>25</v>
      </c>
      <c r="F975" s="5">
        <v>60</v>
      </c>
      <c r="G975" s="5">
        <v>0</v>
      </c>
      <c r="H975" s="5">
        <v>22</v>
      </c>
      <c r="I975" s="5">
        <v>28</v>
      </c>
      <c r="J975" s="5">
        <v>0</v>
      </c>
      <c r="K975" s="5">
        <v>0</v>
      </c>
      <c r="L975" s="5">
        <v>35</v>
      </c>
      <c r="M975" s="5">
        <v>0</v>
      </c>
      <c r="N975" s="5">
        <v>0</v>
      </c>
      <c r="O975" s="5">
        <v>18</v>
      </c>
      <c r="P975" s="5">
        <v>0</v>
      </c>
      <c r="Q975" s="5">
        <v>0</v>
      </c>
      <c r="R975" s="5">
        <v>0</v>
      </c>
      <c r="S975" s="5" t="s">
        <v>41</v>
      </c>
      <c r="T975" s="5"/>
    </row>
    <row r="976" spans="1:20" x14ac:dyDescent="0.25">
      <c r="A976" s="5">
        <f>969</f>
      </c>
      <c r="B976" s="5" t="s">
        <v>995</v>
      </c>
      <c r="C976" s="5" t="s">
        <v>26</v>
      </c>
      <c r="D976" s="5" t="s">
        <v>41</v>
      </c>
      <c r="E976" s="5">
        <v>25</v>
      </c>
      <c r="F976" s="5">
        <v>60</v>
      </c>
      <c r="G976" s="5">
        <v>0</v>
      </c>
      <c r="H976" s="5">
        <v>22</v>
      </c>
      <c r="I976" s="5">
        <v>36</v>
      </c>
      <c r="J976" s="5">
        <v>0</v>
      </c>
      <c r="K976" s="5">
        <v>0</v>
      </c>
      <c r="L976" s="5">
        <v>35</v>
      </c>
      <c r="M976" s="5">
        <v>0</v>
      </c>
      <c r="N976" s="5">
        <v>0</v>
      </c>
      <c r="O976" s="5">
        <v>18</v>
      </c>
      <c r="P976" s="5">
        <v>0</v>
      </c>
      <c r="Q976" s="5">
        <v>0</v>
      </c>
      <c r="R976" s="5">
        <v>0</v>
      </c>
      <c r="S976" s="5" t="s">
        <v>41</v>
      </c>
      <c r="T976" s="5"/>
    </row>
    <row r="977" spans="1:20" x14ac:dyDescent="0.25">
      <c r="A977" s="5">
        <f>970</f>
      </c>
      <c r="B977" s="5" t="s">
        <v>996</v>
      </c>
      <c r="C977" s="5" t="s">
        <v>26</v>
      </c>
      <c r="D977" s="5" t="s">
        <v>41</v>
      </c>
      <c r="E977" s="5">
        <v>25</v>
      </c>
      <c r="F977" s="5">
        <v>60</v>
      </c>
      <c r="G977" s="5">
        <v>0</v>
      </c>
      <c r="H977" s="5">
        <v>22</v>
      </c>
      <c r="I977" s="5">
        <v>36</v>
      </c>
      <c r="J977" s="5">
        <v>0</v>
      </c>
      <c r="K977" s="5">
        <v>0</v>
      </c>
      <c r="L977" s="5">
        <v>35</v>
      </c>
      <c r="M977" s="5">
        <v>0</v>
      </c>
      <c r="N977" s="5">
        <v>0</v>
      </c>
      <c r="O977" s="5">
        <v>18</v>
      </c>
      <c r="P977" s="5">
        <v>0</v>
      </c>
      <c r="Q977" s="5">
        <v>0</v>
      </c>
      <c r="R977" s="5">
        <v>0</v>
      </c>
      <c r="S977" s="5" t="s">
        <v>41</v>
      </c>
      <c r="T977" s="5"/>
    </row>
    <row r="978" spans="1:20" x14ac:dyDescent="0.25">
      <c r="A978" s="5">
        <f>971</f>
      </c>
      <c r="B978" s="5" t="s">
        <v>997</v>
      </c>
      <c r="C978" s="5" t="s">
        <v>26</v>
      </c>
      <c r="D978" s="5" t="s">
        <v>41</v>
      </c>
      <c r="E978" s="5">
        <v>25</v>
      </c>
      <c r="F978" s="5">
        <v>60</v>
      </c>
      <c r="G978" s="5">
        <v>0</v>
      </c>
      <c r="H978" s="5">
        <v>22</v>
      </c>
      <c r="I978" s="5">
        <v>36</v>
      </c>
      <c r="J978" s="5">
        <v>0</v>
      </c>
      <c r="K978" s="5">
        <v>0</v>
      </c>
      <c r="L978" s="5">
        <v>35</v>
      </c>
      <c r="M978" s="5">
        <v>0</v>
      </c>
      <c r="N978" s="5">
        <v>0</v>
      </c>
      <c r="O978" s="5">
        <v>18</v>
      </c>
      <c r="P978" s="5">
        <v>0</v>
      </c>
      <c r="Q978" s="5">
        <v>0</v>
      </c>
      <c r="R978" s="5">
        <v>0</v>
      </c>
      <c r="S978" s="5" t="s">
        <v>41</v>
      </c>
      <c r="T978" s="5"/>
    </row>
    <row r="979" spans="1:20" x14ac:dyDescent="0.25">
      <c r="A979" s="5">
        <f>972</f>
      </c>
      <c r="B979" s="5" t="s">
        <v>998</v>
      </c>
      <c r="C979" s="5" t="s">
        <v>26</v>
      </c>
      <c r="D979" s="5" t="s">
        <v>41</v>
      </c>
      <c r="E979" s="5">
        <v>25</v>
      </c>
      <c r="F979" s="5">
        <v>60</v>
      </c>
      <c r="G979" s="5">
        <v>0</v>
      </c>
      <c r="H979" s="5">
        <v>22</v>
      </c>
      <c r="I979" s="5">
        <v>36</v>
      </c>
      <c r="J979" s="5">
        <v>0</v>
      </c>
      <c r="K979" s="5">
        <v>0</v>
      </c>
      <c r="L979" s="5">
        <v>35</v>
      </c>
      <c r="M979" s="5">
        <v>0</v>
      </c>
      <c r="N979" s="5">
        <v>0</v>
      </c>
      <c r="O979" s="5">
        <v>18</v>
      </c>
      <c r="P979" s="5">
        <v>0</v>
      </c>
      <c r="Q979" s="5">
        <v>0</v>
      </c>
      <c r="R979" s="5">
        <v>0</v>
      </c>
      <c r="S979" s="5" t="s">
        <v>41</v>
      </c>
      <c r="T979" s="5"/>
    </row>
    <row r="980" spans="1:20" x14ac:dyDescent="0.25">
      <c r="A980" s="5">
        <f>973</f>
      </c>
      <c r="B980" s="5" t="s">
        <v>999</v>
      </c>
      <c r="C980" s="5" t="s">
        <v>26</v>
      </c>
      <c r="D980" s="5" t="s">
        <v>41</v>
      </c>
      <c r="E980" s="5">
        <v>25</v>
      </c>
      <c r="F980" s="5">
        <v>60</v>
      </c>
      <c r="G980" s="5">
        <v>0</v>
      </c>
      <c r="H980" s="5">
        <v>22</v>
      </c>
      <c r="I980" s="5">
        <v>36</v>
      </c>
      <c r="J980" s="5">
        <v>0</v>
      </c>
      <c r="K980" s="5">
        <v>0</v>
      </c>
      <c r="L980" s="5">
        <v>35</v>
      </c>
      <c r="M980" s="5">
        <v>0</v>
      </c>
      <c r="N980" s="5">
        <v>0</v>
      </c>
      <c r="O980" s="5">
        <v>18</v>
      </c>
      <c r="P980" s="5">
        <v>0</v>
      </c>
      <c r="Q980" s="5">
        <v>0</v>
      </c>
      <c r="R980" s="5">
        <v>0</v>
      </c>
      <c r="S980" s="5" t="s">
        <v>41</v>
      </c>
      <c r="T980" s="5"/>
    </row>
    <row r="981" spans="1:20" x14ac:dyDescent="0.25">
      <c r="A981" s="5">
        <f>974</f>
      </c>
      <c r="B981" s="5" t="s">
        <v>1000</v>
      </c>
      <c r="C981" s="5" t="s">
        <v>26</v>
      </c>
      <c r="D981" s="5" t="s">
        <v>41</v>
      </c>
      <c r="E981" s="5">
        <v>25</v>
      </c>
      <c r="F981" s="5">
        <v>60</v>
      </c>
      <c r="G981" s="5">
        <v>0</v>
      </c>
      <c r="H981" s="5">
        <v>22</v>
      </c>
      <c r="I981" s="5">
        <v>36</v>
      </c>
      <c r="J981" s="5">
        <v>0</v>
      </c>
      <c r="K981" s="5">
        <v>0</v>
      </c>
      <c r="L981" s="5">
        <v>35</v>
      </c>
      <c r="M981" s="5">
        <v>0</v>
      </c>
      <c r="N981" s="5">
        <v>0</v>
      </c>
      <c r="O981" s="5">
        <v>18</v>
      </c>
      <c r="P981" s="5">
        <v>0</v>
      </c>
      <c r="Q981" s="5">
        <v>0</v>
      </c>
      <c r="R981" s="5">
        <v>0</v>
      </c>
      <c r="S981" s="5" t="s">
        <v>41</v>
      </c>
      <c r="T981" s="5"/>
    </row>
    <row r="982" spans="1:20" x14ac:dyDescent="0.25">
      <c r="A982" s="5">
        <f>975</f>
      </c>
      <c r="B982" s="5" t="s">
        <v>1001</v>
      </c>
      <c r="C982" s="5" t="s">
        <v>26</v>
      </c>
      <c r="D982" s="5" t="s">
        <v>41</v>
      </c>
      <c r="E982" s="5">
        <v>25</v>
      </c>
      <c r="F982" s="5">
        <v>60</v>
      </c>
      <c r="G982" s="5">
        <v>0</v>
      </c>
      <c r="H982" s="5">
        <v>22</v>
      </c>
      <c r="I982" s="5">
        <v>36</v>
      </c>
      <c r="J982" s="5">
        <v>0</v>
      </c>
      <c r="K982" s="5">
        <v>0</v>
      </c>
      <c r="L982" s="5">
        <v>35</v>
      </c>
      <c r="M982" s="5">
        <v>0</v>
      </c>
      <c r="N982" s="5">
        <v>0</v>
      </c>
      <c r="O982" s="5">
        <v>18</v>
      </c>
      <c r="P982" s="5">
        <v>0</v>
      </c>
      <c r="Q982" s="5">
        <v>0</v>
      </c>
      <c r="R982" s="5">
        <v>0</v>
      </c>
      <c r="S982" s="5" t="s">
        <v>41</v>
      </c>
      <c r="T982" s="5"/>
    </row>
    <row r="983" spans="1:20" x14ac:dyDescent="0.25">
      <c r="A983" s="5">
        <f>976</f>
      </c>
      <c r="B983" s="5" t="s">
        <v>1002</v>
      </c>
      <c r="C983" s="5" t="s">
        <v>26</v>
      </c>
      <c r="D983" s="5" t="s">
        <v>41</v>
      </c>
      <c r="E983" s="5">
        <v>25</v>
      </c>
      <c r="F983" s="5">
        <v>60</v>
      </c>
      <c r="G983" s="5">
        <v>0</v>
      </c>
      <c r="H983" s="5">
        <v>22</v>
      </c>
      <c r="I983" s="5">
        <v>36</v>
      </c>
      <c r="J983" s="5">
        <v>0</v>
      </c>
      <c r="K983" s="5">
        <v>0</v>
      </c>
      <c r="L983" s="5">
        <v>35</v>
      </c>
      <c r="M983" s="5">
        <v>0</v>
      </c>
      <c r="N983" s="5">
        <v>0</v>
      </c>
      <c r="O983" s="5">
        <v>18</v>
      </c>
      <c r="P983" s="5">
        <v>0</v>
      </c>
      <c r="Q983" s="5">
        <v>0</v>
      </c>
      <c r="R983" s="5">
        <v>0</v>
      </c>
      <c r="S983" s="5" t="s">
        <v>41</v>
      </c>
      <c r="T983" s="5"/>
    </row>
    <row r="984" spans="1:20" x14ac:dyDescent="0.25">
      <c r="A984" s="5">
        <f>977</f>
      </c>
      <c r="B984" s="5" t="s">
        <v>1003</v>
      </c>
      <c r="C984" s="5" t="s">
        <v>26</v>
      </c>
      <c r="D984" s="5" t="s">
        <v>41</v>
      </c>
      <c r="E984" s="5">
        <v>25</v>
      </c>
      <c r="F984" s="5">
        <v>60</v>
      </c>
      <c r="G984" s="5">
        <v>0</v>
      </c>
      <c r="H984" s="5">
        <v>22</v>
      </c>
      <c r="I984" s="5">
        <v>36</v>
      </c>
      <c r="J984" s="5">
        <v>0</v>
      </c>
      <c r="K984" s="5">
        <v>0</v>
      </c>
      <c r="L984" s="5">
        <v>35</v>
      </c>
      <c r="M984" s="5">
        <v>0</v>
      </c>
      <c r="N984" s="5">
        <v>0</v>
      </c>
      <c r="O984" s="5">
        <v>18</v>
      </c>
      <c r="P984" s="5">
        <v>0</v>
      </c>
      <c r="Q984" s="5">
        <v>0</v>
      </c>
      <c r="R984" s="5">
        <v>0</v>
      </c>
      <c r="S984" s="5" t="s">
        <v>41</v>
      </c>
      <c r="T984" s="5"/>
    </row>
    <row r="985" spans="1:20" x14ac:dyDescent="0.25">
      <c r="A985" s="5">
        <f>978</f>
      </c>
      <c r="B985" s="5" t="s">
        <v>1004</v>
      </c>
      <c r="C985" s="5" t="s">
        <v>26</v>
      </c>
      <c r="D985" s="5" t="s">
        <v>41</v>
      </c>
      <c r="E985" s="5">
        <v>25</v>
      </c>
      <c r="F985" s="5">
        <v>60</v>
      </c>
      <c r="G985" s="5">
        <v>0</v>
      </c>
      <c r="H985" s="5">
        <v>22</v>
      </c>
      <c r="I985" s="5">
        <v>36</v>
      </c>
      <c r="J985" s="5">
        <v>0</v>
      </c>
      <c r="K985" s="5">
        <v>0</v>
      </c>
      <c r="L985" s="5">
        <v>35</v>
      </c>
      <c r="M985" s="5">
        <v>0</v>
      </c>
      <c r="N985" s="5">
        <v>0</v>
      </c>
      <c r="O985" s="5">
        <v>18</v>
      </c>
      <c r="P985" s="5">
        <v>0</v>
      </c>
      <c r="Q985" s="5">
        <v>0</v>
      </c>
      <c r="R985" s="5">
        <v>0</v>
      </c>
      <c r="S985" s="5" t="s">
        <v>41</v>
      </c>
      <c r="T985" s="5"/>
    </row>
    <row r="986" spans="1:20" x14ac:dyDescent="0.25">
      <c r="A986" s="5">
        <f>979</f>
      </c>
      <c r="B986" s="5" t="s">
        <v>1005</v>
      </c>
      <c r="C986" s="5" t="s">
        <v>26</v>
      </c>
      <c r="D986" s="5" t="s">
        <v>41</v>
      </c>
      <c r="E986" s="5">
        <v>25</v>
      </c>
      <c r="F986" s="5">
        <v>60</v>
      </c>
      <c r="G986" s="5">
        <v>0</v>
      </c>
      <c r="H986" s="5">
        <v>22</v>
      </c>
      <c r="I986" s="5">
        <v>36</v>
      </c>
      <c r="J986" s="5">
        <v>0</v>
      </c>
      <c r="K986" s="5">
        <v>0</v>
      </c>
      <c r="L986" s="5">
        <v>35</v>
      </c>
      <c r="M986" s="5">
        <v>0</v>
      </c>
      <c r="N986" s="5">
        <v>0</v>
      </c>
      <c r="O986" s="5">
        <v>18</v>
      </c>
      <c r="P986" s="5">
        <v>0</v>
      </c>
      <c r="Q986" s="5">
        <v>0</v>
      </c>
      <c r="R986" s="5">
        <v>0</v>
      </c>
      <c r="S986" s="5" t="s">
        <v>41</v>
      </c>
      <c r="T986" s="5"/>
    </row>
    <row r="987" spans="1:20" x14ac:dyDescent="0.25">
      <c r="A987" s="5">
        <f>980</f>
      </c>
      <c r="B987" s="5" t="s">
        <v>1006</v>
      </c>
      <c r="C987" s="5" t="s">
        <v>26</v>
      </c>
      <c r="D987" s="5" t="s">
        <v>41</v>
      </c>
      <c r="E987" s="5">
        <v>25</v>
      </c>
      <c r="F987" s="5">
        <v>60</v>
      </c>
      <c r="G987" s="5">
        <v>0</v>
      </c>
      <c r="H987" s="5">
        <v>22</v>
      </c>
      <c r="I987" s="5">
        <v>36</v>
      </c>
      <c r="J987" s="5">
        <v>0</v>
      </c>
      <c r="K987" s="5">
        <v>0</v>
      </c>
      <c r="L987" s="5">
        <v>35</v>
      </c>
      <c r="M987" s="5">
        <v>0</v>
      </c>
      <c r="N987" s="5">
        <v>0</v>
      </c>
      <c r="O987" s="5">
        <v>18</v>
      </c>
      <c r="P987" s="5">
        <v>0</v>
      </c>
      <c r="Q987" s="5">
        <v>0</v>
      </c>
      <c r="R987" s="5">
        <v>0</v>
      </c>
      <c r="S987" s="5" t="s">
        <v>41</v>
      </c>
      <c r="T987" s="5"/>
    </row>
    <row r="988" spans="1:20" x14ac:dyDescent="0.25">
      <c r="A988" s="5">
        <f>981</f>
      </c>
      <c r="B988" s="5" t="s">
        <v>1007</v>
      </c>
      <c r="C988" s="5" t="s">
        <v>26</v>
      </c>
      <c r="D988" s="5" t="s">
        <v>41</v>
      </c>
      <c r="E988" s="5">
        <v>25</v>
      </c>
      <c r="F988" s="5">
        <v>60</v>
      </c>
      <c r="G988" s="5">
        <v>0</v>
      </c>
      <c r="H988" s="5">
        <v>22</v>
      </c>
      <c r="I988" s="5">
        <v>36</v>
      </c>
      <c r="J988" s="5">
        <v>0</v>
      </c>
      <c r="K988" s="5">
        <v>0</v>
      </c>
      <c r="L988" s="5">
        <v>35</v>
      </c>
      <c r="M988" s="5">
        <v>0</v>
      </c>
      <c r="N988" s="5">
        <v>0</v>
      </c>
      <c r="O988" s="5">
        <v>18</v>
      </c>
      <c r="P988" s="5">
        <v>0</v>
      </c>
      <c r="Q988" s="5">
        <v>0</v>
      </c>
      <c r="R988" s="5">
        <v>0</v>
      </c>
      <c r="S988" s="5" t="s">
        <v>41</v>
      </c>
      <c r="T988" s="5"/>
    </row>
    <row r="989" spans="1:20" x14ac:dyDescent="0.25">
      <c r="A989" s="5">
        <f>982</f>
      </c>
      <c r="B989" s="5" t="s">
        <v>1008</v>
      </c>
      <c r="C989" s="5" t="s">
        <v>26</v>
      </c>
      <c r="D989" s="5" t="s">
        <v>41</v>
      </c>
      <c r="E989" s="5">
        <v>25</v>
      </c>
      <c r="F989" s="5">
        <v>60</v>
      </c>
      <c r="G989" s="5">
        <v>0</v>
      </c>
      <c r="H989" s="5">
        <v>22</v>
      </c>
      <c r="I989" s="5">
        <v>36</v>
      </c>
      <c r="J989" s="5">
        <v>0</v>
      </c>
      <c r="K989" s="5">
        <v>0</v>
      </c>
      <c r="L989" s="5">
        <v>35</v>
      </c>
      <c r="M989" s="5">
        <v>0</v>
      </c>
      <c r="N989" s="5">
        <v>0</v>
      </c>
      <c r="O989" s="5">
        <v>18</v>
      </c>
      <c r="P989" s="5">
        <v>0</v>
      </c>
      <c r="Q989" s="5">
        <v>0</v>
      </c>
      <c r="R989" s="5">
        <v>0</v>
      </c>
      <c r="S989" s="5" t="s">
        <v>41</v>
      </c>
      <c r="T989" s="5"/>
    </row>
    <row r="990" spans="1:20" x14ac:dyDescent="0.25">
      <c r="A990" s="5">
        <f>983</f>
      </c>
      <c r="B990" s="5" t="s">
        <v>1009</v>
      </c>
      <c r="C990" s="5" t="s">
        <v>26</v>
      </c>
      <c r="D990" s="5" t="s">
        <v>41</v>
      </c>
      <c r="E990" s="5">
        <v>25</v>
      </c>
      <c r="F990" s="5">
        <v>60</v>
      </c>
      <c r="G990" s="5">
        <v>0</v>
      </c>
      <c r="H990" s="5">
        <v>22</v>
      </c>
      <c r="I990" s="5">
        <v>36</v>
      </c>
      <c r="J990" s="5">
        <v>0</v>
      </c>
      <c r="K990" s="5">
        <v>0</v>
      </c>
      <c r="L990" s="5">
        <v>35</v>
      </c>
      <c r="M990" s="5">
        <v>0</v>
      </c>
      <c r="N990" s="5">
        <v>0</v>
      </c>
      <c r="O990" s="5">
        <v>18</v>
      </c>
      <c r="P990" s="5">
        <v>0</v>
      </c>
      <c r="Q990" s="5">
        <v>0</v>
      </c>
      <c r="R990" s="5">
        <v>0</v>
      </c>
      <c r="S990" s="5" t="s">
        <v>41</v>
      </c>
      <c r="T990" s="5"/>
    </row>
    <row r="991" spans="1:20" x14ac:dyDescent="0.25">
      <c r="A991" s="5">
        <f>984</f>
      </c>
      <c r="B991" s="5" t="s">
        <v>1010</v>
      </c>
      <c r="C991" s="5" t="s">
        <v>26</v>
      </c>
      <c r="D991" s="5" t="s">
        <v>41</v>
      </c>
      <c r="E991" s="5">
        <v>25</v>
      </c>
      <c r="F991" s="5">
        <v>60</v>
      </c>
      <c r="G991" s="5">
        <v>0</v>
      </c>
      <c r="H991" s="5">
        <v>22</v>
      </c>
      <c r="I991" s="5">
        <v>36</v>
      </c>
      <c r="J991" s="5">
        <v>0</v>
      </c>
      <c r="K991" s="5">
        <v>0</v>
      </c>
      <c r="L991" s="5">
        <v>35</v>
      </c>
      <c r="M991" s="5">
        <v>0</v>
      </c>
      <c r="N991" s="5">
        <v>0</v>
      </c>
      <c r="O991" s="5">
        <v>18</v>
      </c>
      <c r="P991" s="5">
        <v>0</v>
      </c>
      <c r="Q991" s="5">
        <v>0</v>
      </c>
      <c r="R991" s="5">
        <v>0</v>
      </c>
      <c r="S991" s="5" t="s">
        <v>41</v>
      </c>
      <c r="T991" s="5"/>
    </row>
    <row r="992" spans="1:20" x14ac:dyDescent="0.25">
      <c r="A992" s="5">
        <f>985</f>
      </c>
      <c r="B992" s="5" t="s">
        <v>1011</v>
      </c>
      <c r="C992" s="5" t="s">
        <v>26</v>
      </c>
      <c r="D992" s="5" t="s">
        <v>41</v>
      </c>
      <c r="E992" s="5">
        <v>25</v>
      </c>
      <c r="F992" s="5">
        <v>60</v>
      </c>
      <c r="G992" s="5">
        <v>0</v>
      </c>
      <c r="H992" s="5">
        <v>22</v>
      </c>
      <c r="I992" s="5">
        <v>36</v>
      </c>
      <c r="J992" s="5">
        <v>0</v>
      </c>
      <c r="K992" s="5">
        <v>0</v>
      </c>
      <c r="L992" s="5">
        <v>35</v>
      </c>
      <c r="M992" s="5">
        <v>0</v>
      </c>
      <c r="N992" s="5">
        <v>0</v>
      </c>
      <c r="O992" s="5">
        <v>18</v>
      </c>
      <c r="P992" s="5">
        <v>0</v>
      </c>
      <c r="Q992" s="5">
        <v>0</v>
      </c>
      <c r="R992" s="5">
        <v>0</v>
      </c>
      <c r="S992" s="5" t="s">
        <v>41</v>
      </c>
      <c r="T992" s="5"/>
    </row>
    <row r="993" spans="1:20" x14ac:dyDescent="0.25">
      <c r="A993" s="5">
        <f>986</f>
      </c>
      <c r="B993" s="5" t="s">
        <v>1012</v>
      </c>
      <c r="C993" s="5" t="s">
        <v>26</v>
      </c>
      <c r="D993" s="5" t="s">
        <v>41</v>
      </c>
      <c r="E993" s="5">
        <v>25</v>
      </c>
      <c r="F993" s="5">
        <v>60</v>
      </c>
      <c r="G993" s="5">
        <v>0</v>
      </c>
      <c r="H993" s="5">
        <v>22</v>
      </c>
      <c r="I993" s="5">
        <v>36</v>
      </c>
      <c r="J993" s="5">
        <v>0</v>
      </c>
      <c r="K993" s="5">
        <v>0</v>
      </c>
      <c r="L993" s="5">
        <v>35</v>
      </c>
      <c r="M993" s="5">
        <v>0</v>
      </c>
      <c r="N993" s="5">
        <v>0</v>
      </c>
      <c r="O993" s="5">
        <v>18</v>
      </c>
      <c r="P993" s="5">
        <v>0</v>
      </c>
      <c r="Q993" s="5">
        <v>0</v>
      </c>
      <c r="R993" s="5">
        <v>0</v>
      </c>
      <c r="S993" s="5" t="s">
        <v>41</v>
      </c>
      <c r="T993" s="5"/>
    </row>
    <row r="994" spans="1:20" x14ac:dyDescent="0.25">
      <c r="A994" s="5">
        <f>987</f>
      </c>
      <c r="B994" s="5" t="s">
        <v>1013</v>
      </c>
      <c r="C994" s="5" t="s">
        <v>26</v>
      </c>
      <c r="D994" s="5" t="s">
        <v>41</v>
      </c>
      <c r="E994" s="5">
        <v>25</v>
      </c>
      <c r="F994" s="5">
        <v>60</v>
      </c>
      <c r="G994" s="5">
        <v>0</v>
      </c>
      <c r="H994" s="5">
        <v>22</v>
      </c>
      <c r="I994" s="5">
        <v>36</v>
      </c>
      <c r="J994" s="5">
        <v>0</v>
      </c>
      <c r="K994" s="5">
        <v>0</v>
      </c>
      <c r="L994" s="5">
        <v>35</v>
      </c>
      <c r="M994" s="5">
        <v>0</v>
      </c>
      <c r="N994" s="5">
        <v>0</v>
      </c>
      <c r="O994" s="5">
        <v>18</v>
      </c>
      <c r="P994" s="5">
        <v>0</v>
      </c>
      <c r="Q994" s="5">
        <v>0</v>
      </c>
      <c r="R994" s="5">
        <v>0</v>
      </c>
      <c r="S994" s="5" t="s">
        <v>41</v>
      </c>
      <c r="T994" s="5"/>
    </row>
    <row r="995" spans="1:20" x14ac:dyDescent="0.25">
      <c r="A995" s="5">
        <f>988</f>
      </c>
      <c r="B995" s="5" t="s">
        <v>1014</v>
      </c>
      <c r="C995" s="5" t="s">
        <v>26</v>
      </c>
      <c r="D995" s="5" t="s">
        <v>41</v>
      </c>
      <c r="E995" s="5">
        <v>25</v>
      </c>
      <c r="F995" s="5">
        <v>60</v>
      </c>
      <c r="G995" s="5">
        <v>0</v>
      </c>
      <c r="H995" s="5">
        <v>22</v>
      </c>
      <c r="I995" s="5">
        <v>36</v>
      </c>
      <c r="J995" s="5">
        <v>0</v>
      </c>
      <c r="K995" s="5">
        <v>0</v>
      </c>
      <c r="L995" s="5">
        <v>35</v>
      </c>
      <c r="M995" s="5">
        <v>0</v>
      </c>
      <c r="N995" s="5">
        <v>0</v>
      </c>
      <c r="O995" s="5">
        <v>18</v>
      </c>
      <c r="P995" s="5">
        <v>0</v>
      </c>
      <c r="Q995" s="5">
        <v>0</v>
      </c>
      <c r="R995" s="5">
        <v>0</v>
      </c>
      <c r="S995" s="5" t="s">
        <v>41</v>
      </c>
      <c r="T995" s="5"/>
    </row>
    <row r="996" spans="1:20" x14ac:dyDescent="0.25">
      <c r="A996" s="5">
        <f>989</f>
      </c>
      <c r="B996" s="5" t="s">
        <v>1015</v>
      </c>
      <c r="C996" s="5" t="s">
        <v>26</v>
      </c>
      <c r="D996" s="5" t="s">
        <v>41</v>
      </c>
      <c r="E996" s="5">
        <v>25</v>
      </c>
      <c r="F996" s="5">
        <v>60</v>
      </c>
      <c r="G996" s="5">
        <v>0</v>
      </c>
      <c r="H996" s="5">
        <v>22</v>
      </c>
      <c r="I996" s="5">
        <v>36</v>
      </c>
      <c r="J996" s="5">
        <v>0</v>
      </c>
      <c r="K996" s="5">
        <v>0</v>
      </c>
      <c r="L996" s="5">
        <v>35</v>
      </c>
      <c r="M996" s="5">
        <v>0</v>
      </c>
      <c r="N996" s="5">
        <v>0</v>
      </c>
      <c r="O996" s="5">
        <v>18</v>
      </c>
      <c r="P996" s="5">
        <v>0</v>
      </c>
      <c r="Q996" s="5">
        <v>0</v>
      </c>
      <c r="R996" s="5">
        <v>0</v>
      </c>
      <c r="S996" s="5" t="s">
        <v>41</v>
      </c>
      <c r="T996" s="5"/>
    </row>
    <row r="997" spans="1:20" x14ac:dyDescent="0.25">
      <c r="A997" s="5">
        <f>990</f>
      </c>
      <c r="B997" s="5" t="s">
        <v>1016</v>
      </c>
      <c r="C997" s="5" t="s">
        <v>26</v>
      </c>
      <c r="D997" s="5" t="s">
        <v>41</v>
      </c>
      <c r="E997" s="5">
        <v>25</v>
      </c>
      <c r="F997" s="5">
        <v>60</v>
      </c>
      <c r="G997" s="5">
        <v>0</v>
      </c>
      <c r="H997" s="5">
        <v>22</v>
      </c>
      <c r="I997" s="5">
        <v>36</v>
      </c>
      <c r="J997" s="5">
        <v>0</v>
      </c>
      <c r="K997" s="5">
        <v>0</v>
      </c>
      <c r="L997" s="5">
        <v>35</v>
      </c>
      <c r="M997" s="5">
        <v>0</v>
      </c>
      <c r="N997" s="5">
        <v>0</v>
      </c>
      <c r="O997" s="5">
        <v>18</v>
      </c>
      <c r="P997" s="5">
        <v>0</v>
      </c>
      <c r="Q997" s="5">
        <v>0</v>
      </c>
      <c r="R997" s="5">
        <v>0</v>
      </c>
      <c r="S997" s="5" t="s">
        <v>41</v>
      </c>
      <c r="T997" s="5"/>
    </row>
    <row r="998" spans="1:20" x14ac:dyDescent="0.25">
      <c r="A998" s="5">
        <f>991</f>
      </c>
      <c r="B998" s="5" t="s">
        <v>1017</v>
      </c>
      <c r="C998" s="5" t="s">
        <v>26</v>
      </c>
      <c r="D998" s="5" t="s">
        <v>41</v>
      </c>
      <c r="E998" s="5">
        <v>25</v>
      </c>
      <c r="F998" s="5">
        <v>60</v>
      </c>
      <c r="G998" s="5">
        <v>0</v>
      </c>
      <c r="H998" s="5">
        <v>22</v>
      </c>
      <c r="I998" s="5">
        <v>36</v>
      </c>
      <c r="J998" s="5">
        <v>0</v>
      </c>
      <c r="K998" s="5">
        <v>0</v>
      </c>
      <c r="L998" s="5">
        <v>35</v>
      </c>
      <c r="M998" s="5">
        <v>0</v>
      </c>
      <c r="N998" s="5">
        <v>0</v>
      </c>
      <c r="O998" s="5">
        <v>18</v>
      </c>
      <c r="P998" s="5">
        <v>0</v>
      </c>
      <c r="Q998" s="5">
        <v>0</v>
      </c>
      <c r="R998" s="5">
        <v>0</v>
      </c>
      <c r="S998" s="5" t="s">
        <v>41</v>
      </c>
      <c r="T998" s="5"/>
    </row>
    <row r="999" spans="1:20" x14ac:dyDescent="0.25">
      <c r="A999" s="5">
        <f>992</f>
      </c>
      <c r="B999" s="5" t="s">
        <v>1018</v>
      </c>
      <c r="C999" s="5" t="s">
        <v>26</v>
      </c>
      <c r="D999" s="5" t="s">
        <v>41</v>
      </c>
      <c r="E999" s="5">
        <v>25</v>
      </c>
      <c r="F999" s="5">
        <v>60</v>
      </c>
      <c r="G999" s="5">
        <v>0</v>
      </c>
      <c r="H999" s="5">
        <v>22</v>
      </c>
      <c r="I999" s="5">
        <v>36</v>
      </c>
      <c r="J999" s="5">
        <v>0</v>
      </c>
      <c r="K999" s="5">
        <v>0</v>
      </c>
      <c r="L999" s="5">
        <v>35</v>
      </c>
      <c r="M999" s="5">
        <v>0</v>
      </c>
      <c r="N999" s="5">
        <v>0</v>
      </c>
      <c r="O999" s="5">
        <v>18</v>
      </c>
      <c r="P999" s="5">
        <v>0</v>
      </c>
      <c r="Q999" s="5">
        <v>0</v>
      </c>
      <c r="R999" s="5">
        <v>0</v>
      </c>
      <c r="S999" s="5" t="s">
        <v>41</v>
      </c>
      <c r="T999" s="5"/>
    </row>
    <row r="1000" spans="1:20" x14ac:dyDescent="0.25">
      <c r="A1000" s="5">
        <f>993</f>
      </c>
      <c r="B1000" s="5" t="s">
        <v>1019</v>
      </c>
      <c r="C1000" s="5" t="s">
        <v>26</v>
      </c>
      <c r="D1000" s="5" t="s">
        <v>41</v>
      </c>
      <c r="E1000" s="5">
        <v>25</v>
      </c>
      <c r="F1000" s="5">
        <v>60</v>
      </c>
      <c r="G1000" s="5">
        <v>0</v>
      </c>
      <c r="H1000" s="5">
        <v>22</v>
      </c>
      <c r="I1000" s="5">
        <v>36</v>
      </c>
      <c r="J1000" s="5">
        <v>0</v>
      </c>
      <c r="K1000" s="5">
        <v>0</v>
      </c>
      <c r="L1000" s="5">
        <v>35</v>
      </c>
      <c r="M1000" s="5">
        <v>0</v>
      </c>
      <c r="N1000" s="5">
        <v>0</v>
      </c>
      <c r="O1000" s="5">
        <v>18</v>
      </c>
      <c r="P1000" s="5">
        <v>0</v>
      </c>
      <c r="Q1000" s="5">
        <v>0</v>
      </c>
      <c r="R1000" s="5">
        <v>0</v>
      </c>
      <c r="S1000" s="5" t="s">
        <v>41</v>
      </c>
      <c r="T1000" s="5"/>
    </row>
    <row r="1001" spans="1:20" x14ac:dyDescent="0.25">
      <c r="A1001" s="5">
        <f>994</f>
      </c>
      <c r="B1001" s="5" t="s">
        <v>1020</v>
      </c>
      <c r="C1001" s="5" t="s">
        <v>26</v>
      </c>
      <c r="D1001" s="5" t="s">
        <v>41</v>
      </c>
      <c r="E1001" s="5">
        <v>25</v>
      </c>
      <c r="F1001" s="5">
        <v>60</v>
      </c>
      <c r="G1001" s="5">
        <v>0</v>
      </c>
      <c r="H1001" s="5">
        <v>22</v>
      </c>
      <c r="I1001" s="5">
        <v>36</v>
      </c>
      <c r="J1001" s="5">
        <v>0</v>
      </c>
      <c r="K1001" s="5">
        <v>0</v>
      </c>
      <c r="L1001" s="5">
        <v>35</v>
      </c>
      <c r="M1001" s="5">
        <v>0</v>
      </c>
      <c r="N1001" s="5">
        <v>0</v>
      </c>
      <c r="O1001" s="5">
        <v>18</v>
      </c>
      <c r="P1001" s="5">
        <v>0</v>
      </c>
      <c r="Q1001" s="5">
        <v>0</v>
      </c>
      <c r="R1001" s="5">
        <v>0</v>
      </c>
      <c r="S1001" s="5" t="s">
        <v>41</v>
      </c>
      <c r="T1001" s="5"/>
    </row>
    <row r="1002" spans="1:20" x14ac:dyDescent="0.25">
      <c r="A1002" s="5">
        <f>995</f>
      </c>
      <c r="B1002" s="5" t="s">
        <v>1021</v>
      </c>
      <c r="C1002" s="5" t="s">
        <v>26</v>
      </c>
      <c r="D1002" s="5" t="s">
        <v>41</v>
      </c>
      <c r="E1002" s="5">
        <v>25</v>
      </c>
      <c r="F1002" s="5">
        <v>60</v>
      </c>
      <c r="G1002" s="5">
        <v>0</v>
      </c>
      <c r="H1002" s="5">
        <v>22</v>
      </c>
      <c r="I1002" s="5">
        <v>36</v>
      </c>
      <c r="J1002" s="5">
        <v>0</v>
      </c>
      <c r="K1002" s="5">
        <v>0</v>
      </c>
      <c r="L1002" s="5">
        <v>35</v>
      </c>
      <c r="M1002" s="5">
        <v>0</v>
      </c>
      <c r="N1002" s="5">
        <v>0</v>
      </c>
      <c r="O1002" s="5">
        <v>18</v>
      </c>
      <c r="P1002" s="5">
        <v>0</v>
      </c>
      <c r="Q1002" s="5">
        <v>0</v>
      </c>
      <c r="R1002" s="5">
        <v>0</v>
      </c>
      <c r="S1002" s="5" t="s">
        <v>41</v>
      </c>
      <c r="T1002" s="5"/>
    </row>
    <row r="1003" spans="1:20" x14ac:dyDescent="0.25">
      <c r="A1003" s="5">
        <f>996</f>
      </c>
      <c r="B1003" s="5" t="s">
        <v>1022</v>
      </c>
      <c r="C1003" s="5" t="s">
        <v>26</v>
      </c>
      <c r="D1003" s="5" t="s">
        <v>41</v>
      </c>
      <c r="E1003" s="5">
        <v>25</v>
      </c>
      <c r="F1003" s="5">
        <v>60</v>
      </c>
      <c r="G1003" s="5">
        <v>0</v>
      </c>
      <c r="H1003" s="5">
        <v>22</v>
      </c>
      <c r="I1003" s="5">
        <v>36</v>
      </c>
      <c r="J1003" s="5">
        <v>0</v>
      </c>
      <c r="K1003" s="5">
        <v>0</v>
      </c>
      <c r="L1003" s="5">
        <v>35</v>
      </c>
      <c r="M1003" s="5">
        <v>0</v>
      </c>
      <c r="N1003" s="5">
        <v>0</v>
      </c>
      <c r="O1003" s="5">
        <v>18</v>
      </c>
      <c r="P1003" s="5">
        <v>0</v>
      </c>
      <c r="Q1003" s="5">
        <v>0</v>
      </c>
      <c r="R1003" s="5">
        <v>0</v>
      </c>
      <c r="S1003" s="5" t="s">
        <v>41</v>
      </c>
      <c r="T1003" s="5"/>
    </row>
    <row r="1004" spans="1:20" x14ac:dyDescent="0.25">
      <c r="A1004" s="5">
        <f>997</f>
      </c>
      <c r="B1004" s="5" t="s">
        <v>1023</v>
      </c>
      <c r="C1004" s="5" t="s">
        <v>26</v>
      </c>
      <c r="D1004" s="5" t="s">
        <v>41</v>
      </c>
      <c r="E1004" s="5">
        <v>25</v>
      </c>
      <c r="F1004" s="5">
        <v>60</v>
      </c>
      <c r="G1004" s="5">
        <v>0</v>
      </c>
      <c r="H1004" s="5">
        <v>22</v>
      </c>
      <c r="I1004" s="5">
        <v>18</v>
      </c>
      <c r="J1004" s="5">
        <v>0</v>
      </c>
      <c r="K1004" s="5">
        <v>0</v>
      </c>
      <c r="L1004" s="5">
        <v>35</v>
      </c>
      <c r="M1004" s="5">
        <v>0</v>
      </c>
      <c r="N1004" s="5">
        <v>0</v>
      </c>
      <c r="O1004" s="5">
        <v>18</v>
      </c>
      <c r="P1004" s="5">
        <v>0</v>
      </c>
      <c r="Q1004" s="5">
        <v>0</v>
      </c>
      <c r="R1004" s="5">
        <v>0</v>
      </c>
      <c r="S1004" s="5" t="s">
        <v>41</v>
      </c>
      <c r="T1004" s="5"/>
    </row>
    <row r="1005" spans="1:20" x14ac:dyDescent="0.25">
      <c r="A1005" s="5">
        <f>998</f>
      </c>
      <c r="B1005" s="5" t="s">
        <v>1024</v>
      </c>
      <c r="C1005" s="5" t="s">
        <v>26</v>
      </c>
      <c r="D1005" s="5" t="s">
        <v>41</v>
      </c>
      <c r="E1005" s="5">
        <v>25</v>
      </c>
      <c r="F1005" s="5">
        <v>60</v>
      </c>
      <c r="G1005" s="5">
        <v>0</v>
      </c>
      <c r="H1005" s="5">
        <v>22</v>
      </c>
      <c r="I1005" s="5">
        <v>1818</v>
      </c>
      <c r="J1005" s="5">
        <v>0</v>
      </c>
      <c r="K1005" s="5">
        <v>0</v>
      </c>
      <c r="L1005" s="5">
        <v>35</v>
      </c>
      <c r="M1005" s="5">
        <v>0</v>
      </c>
      <c r="N1005" s="5">
        <v>0</v>
      </c>
      <c r="O1005" s="5">
        <v>18</v>
      </c>
      <c r="P1005" s="5">
        <v>0</v>
      </c>
      <c r="Q1005" s="5">
        <v>0</v>
      </c>
      <c r="R1005" s="5">
        <v>0</v>
      </c>
      <c r="S1005" s="5" t="s">
        <v>41</v>
      </c>
      <c r="T1005" s="5"/>
    </row>
    <row r="1006" spans="1:20" x14ac:dyDescent="0.25">
      <c r="A1006" s="5">
        <f>999</f>
      </c>
      <c r="B1006" s="5" t="s">
        <v>1025</v>
      </c>
      <c r="C1006" s="5" t="s">
        <v>26</v>
      </c>
      <c r="D1006" s="5" t="s">
        <v>41</v>
      </c>
      <c r="E1006" s="5">
        <v>25</v>
      </c>
      <c r="F1006" s="5">
        <v>60</v>
      </c>
      <c r="G1006" s="5">
        <v>0</v>
      </c>
      <c r="H1006" s="5">
        <v>22</v>
      </c>
      <c r="I1006" s="5">
        <v>1818</v>
      </c>
      <c r="J1006" s="5">
        <v>0</v>
      </c>
      <c r="K1006" s="5">
        <v>0</v>
      </c>
      <c r="L1006" s="5">
        <v>35</v>
      </c>
      <c r="M1006" s="5">
        <v>0</v>
      </c>
      <c r="N1006" s="5">
        <v>0</v>
      </c>
      <c r="O1006" s="5">
        <v>18</v>
      </c>
      <c r="P1006" s="5">
        <v>0</v>
      </c>
      <c r="Q1006" s="5">
        <v>0</v>
      </c>
      <c r="R1006" s="5">
        <v>0</v>
      </c>
      <c r="S1006" s="5" t="s">
        <v>41</v>
      </c>
      <c r="T1006" s="5"/>
    </row>
    <row r="1007" spans="1:20" x14ac:dyDescent="0.25">
      <c r="A1007" s="5">
        <f>1000</f>
      </c>
      <c r="B1007" s="5" t="s">
        <v>1026</v>
      </c>
      <c r="C1007" s="5" t="s">
        <v>26</v>
      </c>
      <c r="D1007" s="5" t="s">
        <v>41</v>
      </c>
      <c r="E1007" s="5">
        <v>25</v>
      </c>
      <c r="F1007" s="5">
        <v>60</v>
      </c>
      <c r="G1007" s="5">
        <v>0</v>
      </c>
      <c r="H1007" s="5">
        <v>22</v>
      </c>
      <c r="I1007" s="5">
        <v>1818</v>
      </c>
      <c r="J1007" s="5">
        <v>0</v>
      </c>
      <c r="K1007" s="5">
        <v>0</v>
      </c>
      <c r="L1007" s="5">
        <v>35</v>
      </c>
      <c r="M1007" s="5">
        <v>0</v>
      </c>
      <c r="N1007" s="5">
        <v>0</v>
      </c>
      <c r="O1007" s="5">
        <v>18</v>
      </c>
      <c r="P1007" s="5">
        <v>0</v>
      </c>
      <c r="Q1007" s="5">
        <v>0</v>
      </c>
      <c r="R1007" s="5">
        <v>0</v>
      </c>
      <c r="S1007" s="5" t="s">
        <v>41</v>
      </c>
      <c r="T1007" s="5"/>
    </row>
    <row r="1008" spans="1:20" x14ac:dyDescent="0.25">
      <c r="A1008" s="5">
        <f>1001</f>
      </c>
      <c r="B1008" s="5" t="s">
        <v>1027</v>
      </c>
      <c r="C1008" s="5" t="s">
        <v>26</v>
      </c>
      <c r="D1008" s="5" t="s">
        <v>41</v>
      </c>
      <c r="E1008" s="5">
        <v>25</v>
      </c>
      <c r="F1008" s="5">
        <v>60</v>
      </c>
      <c r="G1008" s="5">
        <v>0</v>
      </c>
      <c r="H1008" s="5">
        <v>22</v>
      </c>
      <c r="I1008" s="5">
        <v>25</v>
      </c>
      <c r="J1008" s="5">
        <v>0</v>
      </c>
      <c r="K1008" s="5">
        <v>0</v>
      </c>
      <c r="L1008" s="5">
        <v>35</v>
      </c>
      <c r="M1008" s="5">
        <v>0</v>
      </c>
      <c r="N1008" s="5">
        <v>0</v>
      </c>
      <c r="O1008" s="5">
        <v>18</v>
      </c>
      <c r="P1008" s="5">
        <v>0</v>
      </c>
      <c r="Q1008" s="5">
        <v>0</v>
      </c>
      <c r="R1008" s="5">
        <v>0</v>
      </c>
      <c r="S1008" s="5" t="s">
        <v>41</v>
      </c>
      <c r="T1008" s="5"/>
    </row>
    <row r="1009" spans="1:20" x14ac:dyDescent="0.25">
      <c r="A1009" s="5">
        <f>1002</f>
      </c>
      <c r="B1009" s="5" t="s">
        <v>1028</v>
      </c>
      <c r="C1009" s="5" t="s">
        <v>26</v>
      </c>
      <c r="D1009" s="5" t="s">
        <v>41</v>
      </c>
      <c r="E1009" s="5">
        <v>25</v>
      </c>
      <c r="F1009" s="5">
        <v>60</v>
      </c>
      <c r="G1009" s="5">
        <v>0</v>
      </c>
      <c r="H1009" s="5">
        <v>22</v>
      </c>
      <c r="I1009" s="5">
        <v>15</v>
      </c>
      <c r="J1009" s="5">
        <v>0</v>
      </c>
      <c r="K1009" s="5">
        <v>0</v>
      </c>
      <c r="L1009" s="5">
        <v>35</v>
      </c>
      <c r="M1009" s="5">
        <v>0</v>
      </c>
      <c r="N1009" s="5">
        <v>0</v>
      </c>
      <c r="O1009" s="5">
        <v>18</v>
      </c>
      <c r="P1009" s="5">
        <v>0</v>
      </c>
      <c r="Q1009" s="5">
        <v>0</v>
      </c>
      <c r="R1009" s="5">
        <v>0</v>
      </c>
      <c r="S1009" s="5" t="s">
        <v>41</v>
      </c>
      <c r="T1009" s="5"/>
    </row>
    <row r="1010" spans="1:20" x14ac:dyDescent="0.25">
      <c r="A1010" s="5">
        <f>1003</f>
      </c>
      <c r="B1010" s="5" t="s">
        <v>1029</v>
      </c>
      <c r="C1010" s="5" t="s">
        <v>26</v>
      </c>
      <c r="D1010" s="5" t="s">
        <v>41</v>
      </c>
      <c r="E1010" s="5">
        <v>25</v>
      </c>
      <c r="F1010" s="5">
        <v>60</v>
      </c>
      <c r="G1010" s="5">
        <v>0</v>
      </c>
      <c r="H1010" s="5">
        <v>22</v>
      </c>
      <c r="I1010" s="5">
        <v>15</v>
      </c>
      <c r="J1010" s="5">
        <v>0</v>
      </c>
      <c r="K1010" s="5">
        <v>0</v>
      </c>
      <c r="L1010" s="5">
        <v>35</v>
      </c>
      <c r="M1010" s="5">
        <v>0</v>
      </c>
      <c r="N1010" s="5">
        <v>0</v>
      </c>
      <c r="O1010" s="5">
        <v>18</v>
      </c>
      <c r="P1010" s="5">
        <v>0</v>
      </c>
      <c r="Q1010" s="5">
        <v>0</v>
      </c>
      <c r="R1010" s="5">
        <v>0</v>
      </c>
      <c r="S1010" s="5" t="s">
        <v>41</v>
      </c>
      <c r="T1010" s="5"/>
    </row>
    <row r="1011" spans="1:20" x14ac:dyDescent="0.25">
      <c r="A1011" s="5">
        <f>1004</f>
      </c>
      <c r="B1011" s="5" t="s">
        <v>1030</v>
      </c>
      <c r="C1011" s="5" t="s">
        <v>26</v>
      </c>
      <c r="D1011" s="5" t="s">
        <v>41</v>
      </c>
      <c r="E1011" s="5">
        <v>25</v>
      </c>
      <c r="F1011" s="5">
        <v>60</v>
      </c>
      <c r="G1011" s="5">
        <v>0</v>
      </c>
      <c r="H1011" s="5">
        <v>22</v>
      </c>
      <c r="I1011" s="5">
        <v>15</v>
      </c>
      <c r="J1011" s="5">
        <v>0</v>
      </c>
      <c r="K1011" s="5">
        <v>0</v>
      </c>
      <c r="L1011" s="5">
        <v>35</v>
      </c>
      <c r="M1011" s="5">
        <v>0</v>
      </c>
      <c r="N1011" s="5">
        <v>0</v>
      </c>
      <c r="O1011" s="5">
        <v>18</v>
      </c>
      <c r="P1011" s="5">
        <v>0</v>
      </c>
      <c r="Q1011" s="5">
        <v>0</v>
      </c>
      <c r="R1011" s="5">
        <v>0</v>
      </c>
      <c r="S1011" s="5" t="s">
        <v>41</v>
      </c>
      <c r="T1011" s="5"/>
    </row>
    <row r="1012" spans="1:20" x14ac:dyDescent="0.25">
      <c r="A1012" s="5">
        <f>1005</f>
      </c>
      <c r="B1012" s="5" t="s">
        <v>1031</v>
      </c>
      <c r="C1012" s="5" t="s">
        <v>26</v>
      </c>
      <c r="D1012" s="5" t="s">
        <v>41</v>
      </c>
      <c r="E1012" s="5">
        <v>25</v>
      </c>
      <c r="F1012" s="5">
        <v>60</v>
      </c>
      <c r="G1012" s="5">
        <v>0</v>
      </c>
      <c r="H1012" s="5">
        <v>22</v>
      </c>
      <c r="I1012" s="5">
        <v>15</v>
      </c>
      <c r="J1012" s="5">
        <v>0</v>
      </c>
      <c r="K1012" s="5">
        <v>0</v>
      </c>
      <c r="L1012" s="5">
        <v>35</v>
      </c>
      <c r="M1012" s="5">
        <v>0</v>
      </c>
      <c r="N1012" s="5">
        <v>0</v>
      </c>
      <c r="O1012" s="5">
        <v>18</v>
      </c>
      <c r="P1012" s="5">
        <v>0</v>
      </c>
      <c r="Q1012" s="5">
        <v>0</v>
      </c>
      <c r="R1012" s="5">
        <v>0</v>
      </c>
      <c r="S1012" s="5" t="s">
        <v>41</v>
      </c>
      <c r="T1012" s="5"/>
    </row>
    <row r="1013" spans="1:20" x14ac:dyDescent="0.25">
      <c r="A1013" s="5">
        <f>1006</f>
      </c>
      <c r="B1013" s="5" t="s">
        <v>1032</v>
      </c>
      <c r="C1013" s="5" t="s">
        <v>26</v>
      </c>
      <c r="D1013" s="5" t="s">
        <v>41</v>
      </c>
      <c r="E1013" s="5">
        <v>25</v>
      </c>
      <c r="F1013" s="5">
        <v>60</v>
      </c>
      <c r="G1013" s="5">
        <v>0</v>
      </c>
      <c r="H1013" s="5">
        <v>22</v>
      </c>
      <c r="I1013" s="5">
        <v>15</v>
      </c>
      <c r="J1013" s="5">
        <v>0</v>
      </c>
      <c r="K1013" s="5">
        <v>0</v>
      </c>
      <c r="L1013" s="5">
        <v>35</v>
      </c>
      <c r="M1013" s="5">
        <v>0</v>
      </c>
      <c r="N1013" s="5">
        <v>0</v>
      </c>
      <c r="O1013" s="5">
        <v>18</v>
      </c>
      <c r="P1013" s="5">
        <v>0</v>
      </c>
      <c r="Q1013" s="5">
        <v>0</v>
      </c>
      <c r="R1013" s="5">
        <v>0</v>
      </c>
      <c r="S1013" s="5" t="s">
        <v>41</v>
      </c>
      <c r="T1013" s="5"/>
    </row>
    <row r="1014" spans="1:20" x14ac:dyDescent="0.25">
      <c r="A1014" s="5">
        <f>1007</f>
      </c>
      <c r="B1014" s="5" t="s">
        <v>1033</v>
      </c>
      <c r="C1014" s="5" t="s">
        <v>26</v>
      </c>
      <c r="D1014" s="5" t="s">
        <v>41</v>
      </c>
      <c r="E1014" s="5">
        <v>25</v>
      </c>
      <c r="F1014" s="5">
        <v>60</v>
      </c>
      <c r="G1014" s="5">
        <v>0</v>
      </c>
      <c r="H1014" s="5">
        <v>22</v>
      </c>
      <c r="I1014" s="5">
        <v>15</v>
      </c>
      <c r="J1014" s="5">
        <v>0</v>
      </c>
      <c r="K1014" s="5">
        <v>0</v>
      </c>
      <c r="L1014" s="5">
        <v>35</v>
      </c>
      <c r="M1014" s="5">
        <v>0</v>
      </c>
      <c r="N1014" s="5">
        <v>0</v>
      </c>
      <c r="O1014" s="5">
        <v>18</v>
      </c>
      <c r="P1014" s="5">
        <v>0</v>
      </c>
      <c r="Q1014" s="5">
        <v>0</v>
      </c>
      <c r="R1014" s="5">
        <v>0</v>
      </c>
      <c r="S1014" s="5" t="s">
        <v>41</v>
      </c>
      <c r="T1014" s="5"/>
    </row>
    <row r="1015" spans="1:20" x14ac:dyDescent="0.25">
      <c r="A1015" s="5">
        <f>1008</f>
      </c>
      <c r="B1015" s="5" t="s">
        <v>1034</v>
      </c>
      <c r="C1015" s="5" t="s">
        <v>26</v>
      </c>
      <c r="D1015" s="5" t="s">
        <v>41</v>
      </c>
      <c r="E1015" s="5">
        <v>25</v>
      </c>
      <c r="F1015" s="5">
        <v>60</v>
      </c>
      <c r="G1015" s="5">
        <v>0</v>
      </c>
      <c r="H1015" s="5">
        <v>22</v>
      </c>
      <c r="I1015" s="5">
        <v>15</v>
      </c>
      <c r="J1015" s="5">
        <v>0</v>
      </c>
      <c r="K1015" s="5">
        <v>0</v>
      </c>
      <c r="L1015" s="5">
        <v>35</v>
      </c>
      <c r="M1015" s="5">
        <v>0</v>
      </c>
      <c r="N1015" s="5">
        <v>0</v>
      </c>
      <c r="O1015" s="5">
        <v>18</v>
      </c>
      <c r="P1015" s="5">
        <v>0</v>
      </c>
      <c r="Q1015" s="5">
        <v>0</v>
      </c>
      <c r="R1015" s="5">
        <v>0</v>
      </c>
      <c r="S1015" s="5" t="s">
        <v>41</v>
      </c>
      <c r="T1015" s="5"/>
    </row>
    <row r="1016" spans="1:20" x14ac:dyDescent="0.25">
      <c r="A1016" s="5">
        <f>1009</f>
      </c>
      <c r="B1016" s="5" t="s">
        <v>1035</v>
      </c>
      <c r="C1016" s="5" t="s">
        <v>26</v>
      </c>
      <c r="D1016" s="5" t="s">
        <v>41</v>
      </c>
      <c r="E1016" s="5">
        <v>25</v>
      </c>
      <c r="F1016" s="5">
        <v>60</v>
      </c>
      <c r="G1016" s="5">
        <v>0</v>
      </c>
      <c r="H1016" s="5">
        <v>22</v>
      </c>
      <c r="I1016" s="5">
        <v>15</v>
      </c>
      <c r="J1016" s="5">
        <v>0</v>
      </c>
      <c r="K1016" s="5">
        <v>0</v>
      </c>
      <c r="L1016" s="5">
        <v>35</v>
      </c>
      <c r="M1016" s="5">
        <v>0</v>
      </c>
      <c r="N1016" s="5">
        <v>0</v>
      </c>
      <c r="O1016" s="5">
        <v>18</v>
      </c>
      <c r="P1016" s="5">
        <v>0</v>
      </c>
      <c r="Q1016" s="5">
        <v>0</v>
      </c>
      <c r="R1016" s="5">
        <v>0</v>
      </c>
      <c r="S1016" s="5" t="s">
        <v>41</v>
      </c>
      <c r="T1016" s="5"/>
    </row>
    <row r="1017" spans="1:20" x14ac:dyDescent="0.25">
      <c r="A1017" s="5">
        <f>1010</f>
      </c>
      <c r="B1017" s="5" t="s">
        <v>1036</v>
      </c>
      <c r="C1017" s="5" t="s">
        <v>26</v>
      </c>
      <c r="D1017" s="5" t="s">
        <v>41</v>
      </c>
      <c r="E1017" s="5">
        <v>25</v>
      </c>
      <c r="F1017" s="5">
        <v>60</v>
      </c>
      <c r="G1017" s="5">
        <v>0</v>
      </c>
      <c r="H1017" s="5">
        <v>22</v>
      </c>
      <c r="I1017" s="5">
        <v>15</v>
      </c>
      <c r="J1017" s="5">
        <v>0</v>
      </c>
      <c r="K1017" s="5">
        <v>0</v>
      </c>
      <c r="L1017" s="5">
        <v>35</v>
      </c>
      <c r="M1017" s="5">
        <v>0</v>
      </c>
      <c r="N1017" s="5">
        <v>0</v>
      </c>
      <c r="O1017" s="5">
        <v>18</v>
      </c>
      <c r="P1017" s="5">
        <v>0</v>
      </c>
      <c r="Q1017" s="5">
        <v>0</v>
      </c>
      <c r="R1017" s="5">
        <v>0</v>
      </c>
      <c r="S1017" s="5" t="s">
        <v>41</v>
      </c>
      <c r="T1017" s="5"/>
    </row>
    <row r="1018" spans="1:20" x14ac:dyDescent="0.25">
      <c r="A1018" s="5">
        <f>1011</f>
      </c>
      <c r="B1018" s="5" t="s">
        <v>1037</v>
      </c>
      <c r="C1018" s="5" t="s">
        <v>26</v>
      </c>
      <c r="D1018" s="5" t="s">
        <v>41</v>
      </c>
      <c r="E1018" s="5">
        <v>25</v>
      </c>
      <c r="F1018" s="5">
        <v>60</v>
      </c>
      <c r="G1018" s="5">
        <v>0</v>
      </c>
      <c r="H1018" s="5">
        <v>22</v>
      </c>
      <c r="I1018" s="5">
        <v>15</v>
      </c>
      <c r="J1018" s="5">
        <v>0</v>
      </c>
      <c r="K1018" s="5">
        <v>0</v>
      </c>
      <c r="L1018" s="5">
        <v>35</v>
      </c>
      <c r="M1018" s="5">
        <v>0</v>
      </c>
      <c r="N1018" s="5">
        <v>0</v>
      </c>
      <c r="O1018" s="5">
        <v>18</v>
      </c>
      <c r="P1018" s="5">
        <v>0</v>
      </c>
      <c r="Q1018" s="5">
        <v>0</v>
      </c>
      <c r="R1018" s="5">
        <v>0</v>
      </c>
      <c r="S1018" s="5" t="s">
        <v>41</v>
      </c>
      <c r="T1018" s="5"/>
    </row>
    <row r="1019" spans="1:20" x14ac:dyDescent="0.25">
      <c r="A1019" s="5">
        <f>1012</f>
      </c>
      <c r="B1019" s="5" t="s">
        <v>1038</v>
      </c>
      <c r="C1019" s="5" t="s">
        <v>26</v>
      </c>
      <c r="D1019" s="5" t="s">
        <v>41</v>
      </c>
      <c r="E1019" s="5">
        <v>25</v>
      </c>
      <c r="F1019" s="5">
        <v>60</v>
      </c>
      <c r="G1019" s="5">
        <v>0</v>
      </c>
      <c r="H1019" s="5">
        <v>22</v>
      </c>
      <c r="I1019" s="5">
        <v>15</v>
      </c>
      <c r="J1019" s="5">
        <v>0</v>
      </c>
      <c r="K1019" s="5">
        <v>0</v>
      </c>
      <c r="L1019" s="5">
        <v>35</v>
      </c>
      <c r="M1019" s="5">
        <v>0</v>
      </c>
      <c r="N1019" s="5">
        <v>0</v>
      </c>
      <c r="O1019" s="5">
        <v>18</v>
      </c>
      <c r="P1019" s="5">
        <v>0</v>
      </c>
      <c r="Q1019" s="5">
        <v>0</v>
      </c>
      <c r="R1019" s="5">
        <v>0</v>
      </c>
      <c r="S1019" s="5" t="s">
        <v>41</v>
      </c>
      <c r="T1019" s="5"/>
    </row>
    <row r="1020" spans="1:20" x14ac:dyDescent="0.25">
      <c r="A1020" s="5">
        <f>1013</f>
      </c>
      <c r="B1020" s="5" t="s">
        <v>1039</v>
      </c>
      <c r="C1020" s="5" t="s">
        <v>26</v>
      </c>
      <c r="D1020" s="5" t="s">
        <v>41</v>
      </c>
      <c r="E1020" s="5">
        <v>25</v>
      </c>
      <c r="F1020" s="5">
        <v>60</v>
      </c>
      <c r="G1020" s="5">
        <v>0</v>
      </c>
      <c r="H1020" s="5">
        <v>22</v>
      </c>
      <c r="I1020" s="5">
        <v>15</v>
      </c>
      <c r="J1020" s="5">
        <v>0</v>
      </c>
      <c r="K1020" s="5">
        <v>0</v>
      </c>
      <c r="L1020" s="5">
        <v>35</v>
      </c>
      <c r="M1020" s="5">
        <v>0</v>
      </c>
      <c r="N1020" s="5">
        <v>0</v>
      </c>
      <c r="O1020" s="5">
        <v>18</v>
      </c>
      <c r="P1020" s="5">
        <v>0</v>
      </c>
      <c r="Q1020" s="5">
        <v>0</v>
      </c>
      <c r="R1020" s="5">
        <v>0</v>
      </c>
      <c r="S1020" s="5" t="s">
        <v>41</v>
      </c>
      <c r="T1020" s="5"/>
    </row>
    <row r="1021" spans="1:20" x14ac:dyDescent="0.25">
      <c r="A1021" s="5">
        <f>1014</f>
      </c>
      <c r="B1021" s="5" t="s">
        <v>1040</v>
      </c>
      <c r="C1021" s="5" t="s">
        <v>26</v>
      </c>
      <c r="D1021" s="5" t="s">
        <v>41</v>
      </c>
      <c r="E1021" s="5">
        <v>25</v>
      </c>
      <c r="F1021" s="5">
        <v>60</v>
      </c>
      <c r="G1021" s="5">
        <v>0</v>
      </c>
      <c r="H1021" s="5">
        <v>22</v>
      </c>
      <c r="I1021" s="5">
        <v>15</v>
      </c>
      <c r="J1021" s="5">
        <v>0</v>
      </c>
      <c r="K1021" s="5">
        <v>0</v>
      </c>
      <c r="L1021" s="5">
        <v>35</v>
      </c>
      <c r="M1021" s="5">
        <v>0</v>
      </c>
      <c r="N1021" s="5">
        <v>0</v>
      </c>
      <c r="O1021" s="5">
        <v>18</v>
      </c>
      <c r="P1021" s="5">
        <v>0</v>
      </c>
      <c r="Q1021" s="5">
        <v>0</v>
      </c>
      <c r="R1021" s="5">
        <v>0</v>
      </c>
      <c r="S1021" s="5" t="s">
        <v>41</v>
      </c>
      <c r="T1021" s="5"/>
    </row>
    <row r="1022" spans="1:20" x14ac:dyDescent="0.25">
      <c r="A1022" s="5">
        <f>1015</f>
      </c>
      <c r="B1022" s="5" t="s">
        <v>1041</v>
      </c>
      <c r="C1022" s="5" t="s">
        <v>26</v>
      </c>
      <c r="D1022" s="5" t="s">
        <v>41</v>
      </c>
      <c r="E1022" s="5">
        <v>25</v>
      </c>
      <c r="F1022" s="5">
        <v>60</v>
      </c>
      <c r="G1022" s="5">
        <v>0</v>
      </c>
      <c r="H1022" s="5">
        <v>22</v>
      </c>
      <c r="I1022" s="5">
        <v>15</v>
      </c>
      <c r="J1022" s="5">
        <v>0</v>
      </c>
      <c r="K1022" s="5">
        <v>0</v>
      </c>
      <c r="L1022" s="5">
        <v>35</v>
      </c>
      <c r="M1022" s="5">
        <v>0</v>
      </c>
      <c r="N1022" s="5">
        <v>0</v>
      </c>
      <c r="O1022" s="5">
        <v>18</v>
      </c>
      <c r="P1022" s="5">
        <v>0</v>
      </c>
      <c r="Q1022" s="5">
        <v>0</v>
      </c>
      <c r="R1022" s="5">
        <v>0</v>
      </c>
      <c r="S1022" s="5" t="s">
        <v>41</v>
      </c>
      <c r="T1022" s="5"/>
    </row>
    <row r="1023" spans="1:20" x14ac:dyDescent="0.25">
      <c r="A1023" s="5">
        <f>1016</f>
      </c>
      <c r="B1023" s="5" t="s">
        <v>1042</v>
      </c>
      <c r="C1023" s="5" t="s">
        <v>26</v>
      </c>
      <c r="D1023" s="5" t="s">
        <v>41</v>
      </c>
      <c r="E1023" s="5">
        <v>25</v>
      </c>
      <c r="F1023" s="5">
        <v>60</v>
      </c>
      <c r="G1023" s="5">
        <v>0</v>
      </c>
      <c r="H1023" s="5">
        <v>22</v>
      </c>
      <c r="I1023" s="5">
        <v>15</v>
      </c>
      <c r="J1023" s="5">
        <v>0</v>
      </c>
      <c r="K1023" s="5">
        <v>0</v>
      </c>
      <c r="L1023" s="5">
        <v>35</v>
      </c>
      <c r="M1023" s="5">
        <v>0</v>
      </c>
      <c r="N1023" s="5">
        <v>0</v>
      </c>
      <c r="O1023" s="5">
        <v>18</v>
      </c>
      <c r="P1023" s="5">
        <v>0</v>
      </c>
      <c r="Q1023" s="5">
        <v>0</v>
      </c>
      <c r="R1023" s="5">
        <v>0</v>
      </c>
      <c r="S1023" s="5" t="s">
        <v>41</v>
      </c>
      <c r="T1023" s="5"/>
    </row>
    <row r="1024" spans="1:20" x14ac:dyDescent="0.25">
      <c r="A1024" s="5">
        <f>1017</f>
      </c>
      <c r="B1024" s="5" t="s">
        <v>1043</v>
      </c>
      <c r="C1024" s="5" t="s">
        <v>26</v>
      </c>
      <c r="D1024" s="5" t="s">
        <v>41</v>
      </c>
      <c r="E1024" s="5">
        <v>25</v>
      </c>
      <c r="F1024" s="5">
        <v>60</v>
      </c>
      <c r="G1024" s="5">
        <v>0</v>
      </c>
      <c r="H1024" s="5">
        <v>22</v>
      </c>
      <c r="I1024" s="5">
        <v>15</v>
      </c>
      <c r="J1024" s="5">
        <v>0</v>
      </c>
      <c r="K1024" s="5">
        <v>0</v>
      </c>
      <c r="L1024" s="5">
        <v>35</v>
      </c>
      <c r="M1024" s="5">
        <v>0</v>
      </c>
      <c r="N1024" s="5">
        <v>0</v>
      </c>
      <c r="O1024" s="5">
        <v>18</v>
      </c>
      <c r="P1024" s="5">
        <v>0</v>
      </c>
      <c r="Q1024" s="5">
        <v>0</v>
      </c>
      <c r="R1024" s="5">
        <v>0</v>
      </c>
      <c r="S1024" s="5" t="s">
        <v>41</v>
      </c>
      <c r="T1024" s="5"/>
    </row>
    <row r="1025" spans="1:20" x14ac:dyDescent="0.25">
      <c r="A1025" s="5">
        <f>1018</f>
      </c>
      <c r="B1025" s="5" t="s">
        <v>1044</v>
      </c>
      <c r="C1025" s="5" t="s">
        <v>26</v>
      </c>
      <c r="D1025" s="5" t="s">
        <v>41</v>
      </c>
      <c r="E1025" s="5">
        <v>25</v>
      </c>
      <c r="F1025" s="5">
        <v>60</v>
      </c>
      <c r="G1025" s="5">
        <v>0</v>
      </c>
      <c r="H1025" s="5">
        <v>22</v>
      </c>
      <c r="I1025" s="5">
        <v>15</v>
      </c>
      <c r="J1025" s="5">
        <v>0</v>
      </c>
      <c r="K1025" s="5">
        <v>0</v>
      </c>
      <c r="L1025" s="5">
        <v>35</v>
      </c>
      <c r="M1025" s="5">
        <v>0</v>
      </c>
      <c r="N1025" s="5">
        <v>0</v>
      </c>
      <c r="O1025" s="5">
        <v>18</v>
      </c>
      <c r="P1025" s="5">
        <v>0</v>
      </c>
      <c r="Q1025" s="5">
        <v>0</v>
      </c>
      <c r="R1025" s="5">
        <v>0</v>
      </c>
      <c r="S1025" s="5" t="s">
        <v>41</v>
      </c>
      <c r="T1025" s="5"/>
    </row>
    <row r="1026" spans="1:20" x14ac:dyDescent="0.25">
      <c r="A1026" s="5">
        <f>1019</f>
      </c>
      <c r="B1026" s="5" t="s">
        <v>1045</v>
      </c>
      <c r="C1026" s="5" t="s">
        <v>26</v>
      </c>
      <c r="D1026" s="5" t="s">
        <v>41</v>
      </c>
      <c r="E1026" s="5">
        <v>25</v>
      </c>
      <c r="F1026" s="5">
        <v>60</v>
      </c>
      <c r="G1026" s="5">
        <v>0</v>
      </c>
      <c r="H1026" s="5">
        <v>22</v>
      </c>
      <c r="I1026" s="5">
        <v>15</v>
      </c>
      <c r="J1026" s="5">
        <v>0</v>
      </c>
      <c r="K1026" s="5">
        <v>0</v>
      </c>
      <c r="L1026" s="5">
        <v>35</v>
      </c>
      <c r="M1026" s="5">
        <v>0</v>
      </c>
      <c r="N1026" s="5">
        <v>0</v>
      </c>
      <c r="O1026" s="5">
        <v>18</v>
      </c>
      <c r="P1026" s="5">
        <v>0</v>
      </c>
      <c r="Q1026" s="5">
        <v>0</v>
      </c>
      <c r="R1026" s="5">
        <v>0</v>
      </c>
      <c r="S1026" s="5" t="s">
        <v>41</v>
      </c>
      <c r="T1026" s="5"/>
    </row>
    <row r="1027" spans="1:20" x14ac:dyDescent="0.25">
      <c r="A1027" s="5">
        <f>1020</f>
      </c>
      <c r="B1027" s="5" t="s">
        <v>1046</v>
      </c>
      <c r="C1027" s="5" t="s">
        <v>26</v>
      </c>
      <c r="D1027" s="5" t="s">
        <v>41</v>
      </c>
      <c r="E1027" s="5">
        <v>25</v>
      </c>
      <c r="F1027" s="5">
        <v>60</v>
      </c>
      <c r="G1027" s="5">
        <v>0</v>
      </c>
      <c r="H1027" s="5">
        <v>22</v>
      </c>
      <c r="I1027" s="5">
        <v>15</v>
      </c>
      <c r="J1027" s="5">
        <v>0</v>
      </c>
      <c r="K1027" s="5">
        <v>0</v>
      </c>
      <c r="L1027" s="5">
        <v>35</v>
      </c>
      <c r="M1027" s="5">
        <v>0</v>
      </c>
      <c r="N1027" s="5">
        <v>0</v>
      </c>
      <c r="O1027" s="5">
        <v>18</v>
      </c>
      <c r="P1027" s="5">
        <v>0</v>
      </c>
      <c r="Q1027" s="5">
        <v>0</v>
      </c>
      <c r="R1027" s="5">
        <v>0</v>
      </c>
      <c r="S1027" s="5" t="s">
        <v>41</v>
      </c>
      <c r="T1027" s="5"/>
    </row>
    <row r="1028" spans="1:20" x14ac:dyDescent="0.25">
      <c r="A1028" s="5">
        <f>1021</f>
      </c>
      <c r="B1028" s="5" t="s">
        <v>1047</v>
      </c>
      <c r="C1028" s="5" t="s">
        <v>26</v>
      </c>
      <c r="D1028" s="5" t="s">
        <v>41</v>
      </c>
      <c r="E1028" s="5">
        <v>25</v>
      </c>
      <c r="F1028" s="5">
        <v>60</v>
      </c>
      <c r="G1028" s="5">
        <v>0</v>
      </c>
      <c r="H1028" s="5">
        <v>22</v>
      </c>
      <c r="I1028" s="5">
        <v>15</v>
      </c>
      <c r="J1028" s="5">
        <v>0</v>
      </c>
      <c r="K1028" s="5">
        <v>0</v>
      </c>
      <c r="L1028" s="5">
        <v>35</v>
      </c>
      <c r="M1028" s="5">
        <v>0</v>
      </c>
      <c r="N1028" s="5">
        <v>0</v>
      </c>
      <c r="O1028" s="5">
        <v>18</v>
      </c>
      <c r="P1028" s="5">
        <v>0</v>
      </c>
      <c r="Q1028" s="5">
        <v>0</v>
      </c>
      <c r="R1028" s="5">
        <v>0</v>
      </c>
      <c r="S1028" s="5" t="s">
        <v>41</v>
      </c>
      <c r="T1028" s="5"/>
    </row>
    <row r="1029" spans="1:20" x14ac:dyDescent="0.25">
      <c r="A1029" s="5">
        <f>1022</f>
      </c>
      <c r="B1029" s="5" t="s">
        <v>1048</v>
      </c>
      <c r="C1029" s="5" t="s">
        <v>26</v>
      </c>
      <c r="D1029" s="5" t="s">
        <v>41</v>
      </c>
      <c r="E1029" s="5">
        <v>25</v>
      </c>
      <c r="F1029" s="5">
        <v>60</v>
      </c>
      <c r="G1029" s="5">
        <v>0</v>
      </c>
      <c r="H1029" s="5">
        <v>22</v>
      </c>
      <c r="I1029" s="5">
        <v>15</v>
      </c>
      <c r="J1029" s="5">
        <v>0</v>
      </c>
      <c r="K1029" s="5">
        <v>0</v>
      </c>
      <c r="L1029" s="5">
        <v>35</v>
      </c>
      <c r="M1029" s="5">
        <v>0</v>
      </c>
      <c r="N1029" s="5">
        <v>0</v>
      </c>
      <c r="O1029" s="5">
        <v>18</v>
      </c>
      <c r="P1029" s="5">
        <v>0</v>
      </c>
      <c r="Q1029" s="5">
        <v>0</v>
      </c>
      <c r="R1029" s="5">
        <v>0</v>
      </c>
      <c r="S1029" s="5" t="s">
        <v>41</v>
      </c>
      <c r="T1029" s="5"/>
    </row>
    <row r="1030" spans="1:20" x14ac:dyDescent="0.25">
      <c r="A1030" s="5">
        <f>1023</f>
      </c>
      <c r="B1030" s="5" t="s">
        <v>1049</v>
      </c>
      <c r="C1030" s="5" t="s">
        <v>26</v>
      </c>
      <c r="D1030" s="5" t="s">
        <v>41</v>
      </c>
      <c r="E1030" s="5">
        <v>25</v>
      </c>
      <c r="F1030" s="5">
        <v>60</v>
      </c>
      <c r="G1030" s="5">
        <v>0</v>
      </c>
      <c r="H1030" s="5">
        <v>22</v>
      </c>
      <c r="I1030" s="5">
        <v>15</v>
      </c>
      <c r="J1030" s="5">
        <v>0</v>
      </c>
      <c r="K1030" s="5">
        <v>0</v>
      </c>
      <c r="L1030" s="5">
        <v>35</v>
      </c>
      <c r="M1030" s="5">
        <v>0</v>
      </c>
      <c r="N1030" s="5">
        <v>0</v>
      </c>
      <c r="O1030" s="5">
        <v>18</v>
      </c>
      <c r="P1030" s="5">
        <v>0</v>
      </c>
      <c r="Q1030" s="5">
        <v>0</v>
      </c>
      <c r="R1030" s="5">
        <v>0</v>
      </c>
      <c r="S1030" s="5" t="s">
        <v>41</v>
      </c>
      <c r="T1030" s="5"/>
    </row>
    <row r="1031" spans="1:20" x14ac:dyDescent="0.25">
      <c r="A1031" s="5">
        <f>1024</f>
      </c>
      <c r="B1031" s="5" t="s">
        <v>1050</v>
      </c>
      <c r="C1031" s="5" t="s">
        <v>26</v>
      </c>
      <c r="D1031" s="5" t="s">
        <v>41</v>
      </c>
      <c r="E1031" s="5">
        <v>25</v>
      </c>
      <c r="F1031" s="5">
        <v>60</v>
      </c>
      <c r="G1031" s="5">
        <v>0</v>
      </c>
      <c r="H1031" s="5">
        <v>22</v>
      </c>
      <c r="I1031" s="5">
        <v>15</v>
      </c>
      <c r="J1031" s="5">
        <v>0</v>
      </c>
      <c r="K1031" s="5">
        <v>0</v>
      </c>
      <c r="L1031" s="5">
        <v>35</v>
      </c>
      <c r="M1031" s="5">
        <v>0</v>
      </c>
      <c r="N1031" s="5">
        <v>0</v>
      </c>
      <c r="O1031" s="5">
        <v>18</v>
      </c>
      <c r="P1031" s="5">
        <v>0</v>
      </c>
      <c r="Q1031" s="5">
        <v>0</v>
      </c>
      <c r="R1031" s="5">
        <v>0</v>
      </c>
      <c r="S1031" s="5" t="s">
        <v>41</v>
      </c>
      <c r="T1031" s="5"/>
    </row>
    <row r="1032" spans="1:20" x14ac:dyDescent="0.25">
      <c r="A1032" s="5">
        <f>1025</f>
      </c>
      <c r="B1032" s="5" t="s">
        <v>1051</v>
      </c>
      <c r="C1032" s="5" t="s">
        <v>26</v>
      </c>
      <c r="D1032" s="5" t="s">
        <v>41</v>
      </c>
      <c r="E1032" s="5">
        <v>25</v>
      </c>
      <c r="F1032" s="5">
        <v>60</v>
      </c>
      <c r="G1032" s="5">
        <v>0</v>
      </c>
      <c r="H1032" s="5">
        <v>22</v>
      </c>
      <c r="I1032" s="5">
        <v>15</v>
      </c>
      <c r="J1032" s="5">
        <v>0</v>
      </c>
      <c r="K1032" s="5">
        <v>0</v>
      </c>
      <c r="L1032" s="5">
        <v>35</v>
      </c>
      <c r="M1032" s="5">
        <v>0</v>
      </c>
      <c r="N1032" s="5">
        <v>0</v>
      </c>
      <c r="O1032" s="5">
        <v>18</v>
      </c>
      <c r="P1032" s="5">
        <v>0</v>
      </c>
      <c r="Q1032" s="5">
        <v>0</v>
      </c>
      <c r="R1032" s="5">
        <v>0</v>
      </c>
      <c r="S1032" s="5" t="s">
        <v>41</v>
      </c>
      <c r="T1032" s="5"/>
    </row>
    <row r="1033" spans="1:20" x14ac:dyDescent="0.25">
      <c r="A1033" s="5">
        <f>1026</f>
      </c>
      <c r="B1033" s="5" t="s">
        <v>1052</v>
      </c>
      <c r="C1033" s="5" t="s">
        <v>26</v>
      </c>
      <c r="D1033" s="5" t="s">
        <v>41</v>
      </c>
      <c r="E1033" s="5">
        <v>25</v>
      </c>
      <c r="F1033" s="5">
        <v>60</v>
      </c>
      <c r="G1033" s="5">
        <v>0</v>
      </c>
      <c r="H1033" s="5">
        <v>22</v>
      </c>
      <c r="I1033" s="5">
        <v>15</v>
      </c>
      <c r="J1033" s="5">
        <v>0</v>
      </c>
      <c r="K1033" s="5">
        <v>0</v>
      </c>
      <c r="L1033" s="5">
        <v>35</v>
      </c>
      <c r="M1033" s="5">
        <v>0</v>
      </c>
      <c r="N1033" s="5">
        <v>0</v>
      </c>
      <c r="O1033" s="5">
        <v>18</v>
      </c>
      <c r="P1033" s="5">
        <v>0</v>
      </c>
      <c r="Q1033" s="5">
        <v>0</v>
      </c>
      <c r="R1033" s="5">
        <v>0</v>
      </c>
      <c r="S1033" s="5" t="s">
        <v>41</v>
      </c>
      <c r="T1033" s="5"/>
    </row>
    <row r="1034" spans="1:20" x14ac:dyDescent="0.25">
      <c r="A1034" s="5">
        <f>1027</f>
      </c>
      <c r="B1034" s="5" t="s">
        <v>1053</v>
      </c>
      <c r="C1034" s="5" t="s">
        <v>26</v>
      </c>
      <c r="D1034" s="5" t="s">
        <v>26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0</v>
      </c>
      <c r="R1034" s="5">
        <v>0</v>
      </c>
      <c r="S1034" s="5" t="s">
        <v>26</v>
      </c>
      <c r="T1034" s="5"/>
    </row>
    <row r="1035" spans="1:20" x14ac:dyDescent="0.25">
      <c r="A1035" s="5">
        <f>1028</f>
      </c>
      <c r="B1035" s="5" t="s">
        <v>1054</v>
      </c>
      <c r="C1035" s="5" t="s">
        <v>26</v>
      </c>
      <c r="D1035" s="5" t="s">
        <v>26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0</v>
      </c>
      <c r="R1035" s="5">
        <v>0</v>
      </c>
      <c r="S1035" s="5" t="s">
        <v>26</v>
      </c>
      <c r="T1035" s="5"/>
    </row>
    <row r="1036" spans="1:20" x14ac:dyDescent="0.25">
      <c r="A1036" s="5">
        <f>1029</f>
      </c>
      <c r="B1036" s="5" t="s">
        <v>1055</v>
      </c>
      <c r="C1036" s="5" t="s">
        <v>26</v>
      </c>
      <c r="D1036" s="5" t="s">
        <v>26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0</v>
      </c>
      <c r="R1036" s="5">
        <v>0</v>
      </c>
      <c r="S1036" s="5" t="s">
        <v>26</v>
      </c>
      <c r="T1036" s="5"/>
    </row>
    <row r="1037" spans="1:20" x14ac:dyDescent="0.25">
      <c r="A1037" s="5">
        <f>1030</f>
      </c>
      <c r="B1037" s="5" t="s">
        <v>1056</v>
      </c>
      <c r="C1037" s="5" t="s">
        <v>41</v>
      </c>
      <c r="D1037" s="5" t="s">
        <v>26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0</v>
      </c>
      <c r="R1037" s="5">
        <v>0</v>
      </c>
      <c r="S1037" s="5" t="s">
        <v>26</v>
      </c>
      <c r="T1037" s="5"/>
    </row>
    <row r="1038" spans="1:20" x14ac:dyDescent="0.25">
      <c r="A1038" s="5">
        <f>1031</f>
      </c>
      <c r="B1038" s="5" t="s">
        <v>1057</v>
      </c>
      <c r="C1038" s="5" t="s">
        <v>41</v>
      </c>
      <c r="D1038" s="5" t="s">
        <v>26</v>
      </c>
      <c r="E1038" s="5">
        <v>25</v>
      </c>
      <c r="F1038" s="5">
        <v>0</v>
      </c>
      <c r="G1038" s="5">
        <v>0</v>
      </c>
      <c r="H1038" s="5">
        <v>18</v>
      </c>
      <c r="I1038" s="5">
        <v>0</v>
      </c>
      <c r="J1038" s="5">
        <v>0</v>
      </c>
      <c r="K1038" s="5">
        <v>27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0</v>
      </c>
      <c r="R1038" s="5">
        <v>0</v>
      </c>
      <c r="S1038" s="5" t="s">
        <v>41</v>
      </c>
      <c r="T1038" s="5"/>
    </row>
    <row r="1039" spans="1:20" x14ac:dyDescent="0.25">
      <c r="A1039" s="5">
        <f>1032</f>
      </c>
      <c r="B1039" s="5" t="s">
        <v>1058</v>
      </c>
      <c r="C1039" s="5" t="s">
        <v>41</v>
      </c>
      <c r="D1039" s="5" t="s">
        <v>26</v>
      </c>
      <c r="E1039" s="5">
        <v>25</v>
      </c>
      <c r="F1039" s="5">
        <v>0</v>
      </c>
      <c r="G1039" s="5">
        <v>0</v>
      </c>
      <c r="H1039" s="5">
        <v>18</v>
      </c>
      <c r="I1039" s="5">
        <v>0</v>
      </c>
      <c r="J1039" s="5">
        <v>0</v>
      </c>
      <c r="K1039" s="5">
        <v>27</v>
      </c>
      <c r="L1039" s="5">
        <v>0</v>
      </c>
      <c r="M1039" s="5">
        <v>0</v>
      </c>
      <c r="N1039" s="5">
        <v>30</v>
      </c>
      <c r="O1039" s="5">
        <v>0</v>
      </c>
      <c r="P1039" s="5">
        <v>10</v>
      </c>
      <c r="Q1039" s="5">
        <v>0</v>
      </c>
      <c r="R1039" s="5">
        <v>0</v>
      </c>
      <c r="S1039" s="5" t="s">
        <v>41</v>
      </c>
      <c r="T1039" s="5"/>
    </row>
    <row r="1040" spans="1:20" x14ac:dyDescent="0.25">
      <c r="A1040" s="5">
        <f>1033</f>
      </c>
      <c r="B1040" s="5" t="s">
        <v>1059</v>
      </c>
      <c r="C1040" s="5" t="s">
        <v>41</v>
      </c>
      <c r="D1040" s="5" t="s">
        <v>26</v>
      </c>
      <c r="E1040" s="5">
        <v>25</v>
      </c>
      <c r="F1040" s="5">
        <v>0</v>
      </c>
      <c r="G1040" s="5">
        <v>0</v>
      </c>
      <c r="H1040" s="5">
        <v>18</v>
      </c>
      <c r="I1040" s="5">
        <v>0</v>
      </c>
      <c r="J1040" s="5">
        <v>0</v>
      </c>
      <c r="K1040" s="5">
        <v>27</v>
      </c>
      <c r="L1040" s="5">
        <v>0</v>
      </c>
      <c r="M1040" s="5">
        <v>0</v>
      </c>
      <c r="N1040" s="5">
        <v>30</v>
      </c>
      <c r="O1040" s="5">
        <v>0</v>
      </c>
      <c r="P1040" s="5">
        <v>10</v>
      </c>
      <c r="Q1040" s="5">
        <v>0</v>
      </c>
      <c r="R1040" s="5">
        <v>0</v>
      </c>
      <c r="S1040" s="5" t="s">
        <v>41</v>
      </c>
      <c r="T1040" s="5"/>
    </row>
    <row r="1041" spans="1:20" x14ac:dyDescent="0.25">
      <c r="A1041" s="5">
        <f>1034</f>
      </c>
      <c r="B1041" s="5" t="s">
        <v>1060</v>
      </c>
      <c r="C1041" s="5" t="s">
        <v>41</v>
      </c>
      <c r="D1041" s="5" t="s">
        <v>26</v>
      </c>
      <c r="E1041" s="5">
        <v>25</v>
      </c>
      <c r="F1041" s="5">
        <v>0</v>
      </c>
      <c r="G1041" s="5">
        <v>0</v>
      </c>
      <c r="H1041" s="5">
        <v>18</v>
      </c>
      <c r="I1041" s="5">
        <v>0</v>
      </c>
      <c r="J1041" s="5">
        <v>0</v>
      </c>
      <c r="K1041" s="5">
        <v>27</v>
      </c>
      <c r="L1041" s="5">
        <v>0</v>
      </c>
      <c r="M1041" s="5">
        <v>0</v>
      </c>
      <c r="N1041" s="5">
        <v>30</v>
      </c>
      <c r="O1041" s="5">
        <v>0</v>
      </c>
      <c r="P1041" s="5">
        <v>10</v>
      </c>
      <c r="Q1041" s="5">
        <v>0</v>
      </c>
      <c r="R1041" s="5">
        <v>0</v>
      </c>
      <c r="S1041" s="5" t="s">
        <v>41</v>
      </c>
      <c r="T1041" s="5"/>
    </row>
    <row r="1042" spans="1:20" x14ac:dyDescent="0.25">
      <c r="A1042" s="5">
        <f>1035</f>
      </c>
      <c r="B1042" s="5" t="s">
        <v>1061</v>
      </c>
      <c r="C1042" s="5" t="s">
        <v>41</v>
      </c>
      <c r="D1042" s="5" t="s">
        <v>26</v>
      </c>
      <c r="E1042" s="5">
        <v>25</v>
      </c>
      <c r="F1042" s="5">
        <v>0</v>
      </c>
      <c r="G1042" s="5">
        <v>0</v>
      </c>
      <c r="H1042" s="5">
        <v>18</v>
      </c>
      <c r="I1042" s="5">
        <v>18</v>
      </c>
      <c r="J1042" s="5">
        <v>0</v>
      </c>
      <c r="K1042" s="5">
        <v>27</v>
      </c>
      <c r="L1042" s="5">
        <v>27</v>
      </c>
      <c r="M1042" s="5">
        <v>0</v>
      </c>
      <c r="N1042" s="5">
        <v>30</v>
      </c>
      <c r="O1042" s="5">
        <v>0</v>
      </c>
      <c r="P1042" s="5">
        <v>10</v>
      </c>
      <c r="Q1042" s="5">
        <v>0</v>
      </c>
      <c r="R1042" s="5">
        <v>0</v>
      </c>
      <c r="S1042" s="5" t="s">
        <v>41</v>
      </c>
      <c r="T1042" s="5"/>
    </row>
    <row r="1043" spans="1:20" x14ac:dyDescent="0.25">
      <c r="A1043" s="5">
        <f>1036</f>
      </c>
      <c r="B1043" s="5" t="s">
        <v>1062</v>
      </c>
      <c r="C1043" s="5" t="s">
        <v>41</v>
      </c>
      <c r="D1043" s="5" t="s">
        <v>26</v>
      </c>
      <c r="E1043" s="5">
        <v>25</v>
      </c>
      <c r="F1043" s="5">
        <v>0</v>
      </c>
      <c r="G1043" s="5">
        <v>0</v>
      </c>
      <c r="H1043" s="5">
        <v>18</v>
      </c>
      <c r="I1043" s="5">
        <v>18</v>
      </c>
      <c r="J1043" s="5">
        <v>0</v>
      </c>
      <c r="K1043" s="5">
        <v>27</v>
      </c>
      <c r="L1043" s="5">
        <v>27</v>
      </c>
      <c r="M1043" s="5">
        <v>0</v>
      </c>
      <c r="N1043" s="5">
        <v>30</v>
      </c>
      <c r="O1043" s="5">
        <v>30</v>
      </c>
      <c r="P1043" s="5">
        <v>10</v>
      </c>
      <c r="Q1043" s="5">
        <v>0</v>
      </c>
      <c r="R1043" s="5">
        <v>0</v>
      </c>
      <c r="S1043" s="5" t="s">
        <v>41</v>
      </c>
      <c r="T1043" s="5"/>
    </row>
    <row r="1044" spans="1:20" x14ac:dyDescent="0.25">
      <c r="A1044" s="5">
        <f>1037</f>
      </c>
      <c r="B1044" s="5" t="s">
        <v>1063</v>
      </c>
      <c r="C1044" s="5" t="s">
        <v>41</v>
      </c>
      <c r="D1044" s="5" t="s">
        <v>26</v>
      </c>
      <c r="E1044" s="5">
        <v>25</v>
      </c>
      <c r="F1044" s="5">
        <v>0</v>
      </c>
      <c r="G1044" s="5">
        <v>0</v>
      </c>
      <c r="H1044" s="5">
        <v>18</v>
      </c>
      <c r="I1044" s="5">
        <v>18</v>
      </c>
      <c r="J1044" s="5">
        <v>0</v>
      </c>
      <c r="K1044" s="5">
        <v>27</v>
      </c>
      <c r="L1044" s="5">
        <v>20</v>
      </c>
      <c r="M1044" s="5">
        <v>0</v>
      </c>
      <c r="N1044" s="5">
        <v>30</v>
      </c>
      <c r="O1044" s="5">
        <v>30</v>
      </c>
      <c r="P1044" s="5">
        <v>10</v>
      </c>
      <c r="Q1044" s="5">
        <v>0</v>
      </c>
      <c r="R1044" s="5">
        <v>0</v>
      </c>
      <c r="S1044" s="5" t="s">
        <v>41</v>
      </c>
      <c r="T1044" s="5"/>
    </row>
    <row r="1045" spans="1:20" x14ac:dyDescent="0.25">
      <c r="A1045" s="5">
        <f>1038</f>
      </c>
      <c r="B1045" s="5" t="s">
        <v>1064</v>
      </c>
      <c r="C1045" s="5" t="s">
        <v>26</v>
      </c>
      <c r="D1045" s="5" t="s">
        <v>41</v>
      </c>
      <c r="E1045" s="5">
        <v>25</v>
      </c>
      <c r="F1045" s="5">
        <v>0</v>
      </c>
      <c r="G1045" s="5">
        <v>0</v>
      </c>
      <c r="H1045" s="5">
        <v>18</v>
      </c>
      <c r="I1045" s="5">
        <v>18</v>
      </c>
      <c r="J1045" s="5">
        <v>0</v>
      </c>
      <c r="K1045" s="5">
        <v>27</v>
      </c>
      <c r="L1045" s="5">
        <v>20</v>
      </c>
      <c r="M1045" s="5">
        <v>0</v>
      </c>
      <c r="N1045" s="5">
        <v>30</v>
      </c>
      <c r="O1045" s="5">
        <v>30</v>
      </c>
      <c r="P1045" s="5">
        <v>10</v>
      </c>
      <c r="Q1045" s="5">
        <v>0</v>
      </c>
      <c r="R1045" s="5">
        <v>0</v>
      </c>
      <c r="S1045" s="5" t="s">
        <v>41</v>
      </c>
      <c r="T1045" s="5"/>
    </row>
    <row r="1046" spans="1:20" x14ac:dyDescent="0.25">
      <c r="A1046" s="5">
        <f>1039</f>
      </c>
      <c r="B1046" s="5" t="s">
        <v>1065</v>
      </c>
      <c r="C1046" s="5" t="s">
        <v>26</v>
      </c>
      <c r="D1046" s="5" t="s">
        <v>41</v>
      </c>
      <c r="E1046" s="5">
        <v>25</v>
      </c>
      <c r="F1046" s="5">
        <v>0</v>
      </c>
      <c r="G1046" s="5">
        <v>0</v>
      </c>
      <c r="H1046" s="5">
        <v>18</v>
      </c>
      <c r="I1046" s="5">
        <v>18</v>
      </c>
      <c r="J1046" s="5">
        <v>0</v>
      </c>
      <c r="K1046" s="5">
        <v>27</v>
      </c>
      <c r="L1046" s="5">
        <v>20</v>
      </c>
      <c r="M1046" s="5">
        <v>0</v>
      </c>
      <c r="N1046" s="5">
        <v>30</v>
      </c>
      <c r="O1046" s="5">
        <v>30</v>
      </c>
      <c r="P1046" s="5">
        <v>10</v>
      </c>
      <c r="Q1046" s="5">
        <v>0</v>
      </c>
      <c r="R1046" s="5">
        <v>0</v>
      </c>
      <c r="S1046" s="5" t="s">
        <v>41</v>
      </c>
      <c r="T1046" s="5"/>
    </row>
    <row r="1047" spans="1:20" x14ac:dyDescent="0.25">
      <c r="A1047" s="5">
        <f>1040</f>
      </c>
      <c r="B1047" s="5" t="s">
        <v>1066</v>
      </c>
      <c r="C1047" s="5" t="s">
        <v>41</v>
      </c>
      <c r="D1047" s="5" t="s">
        <v>26</v>
      </c>
      <c r="E1047" s="5">
        <v>25</v>
      </c>
      <c r="F1047" s="5">
        <v>0</v>
      </c>
      <c r="G1047" s="5">
        <v>0</v>
      </c>
      <c r="H1047" s="5">
        <v>18</v>
      </c>
      <c r="I1047" s="5">
        <v>18</v>
      </c>
      <c r="J1047" s="5">
        <v>0</v>
      </c>
      <c r="K1047" s="5">
        <v>27</v>
      </c>
      <c r="L1047" s="5">
        <v>20</v>
      </c>
      <c r="M1047" s="5">
        <v>0</v>
      </c>
      <c r="N1047" s="5">
        <v>30</v>
      </c>
      <c r="O1047" s="5">
        <v>30</v>
      </c>
      <c r="P1047" s="5">
        <v>10</v>
      </c>
      <c r="Q1047" s="5">
        <v>0</v>
      </c>
      <c r="R1047" s="5">
        <v>0</v>
      </c>
      <c r="S1047" s="5" t="s">
        <v>41</v>
      </c>
      <c r="T1047" s="5"/>
    </row>
    <row r="1048" spans="1:20" x14ac:dyDescent="0.25">
      <c r="A1048" s="5">
        <f>1041</f>
      </c>
      <c r="B1048" s="5" t="s">
        <v>1067</v>
      </c>
      <c r="C1048" s="5" t="s">
        <v>41</v>
      </c>
      <c r="D1048" s="5" t="s">
        <v>26</v>
      </c>
      <c r="E1048" s="5">
        <v>25</v>
      </c>
      <c r="F1048" s="5">
        <v>0</v>
      </c>
      <c r="G1048" s="5">
        <v>0</v>
      </c>
      <c r="H1048" s="5">
        <v>18</v>
      </c>
      <c r="I1048" s="5">
        <v>18</v>
      </c>
      <c r="J1048" s="5">
        <v>0</v>
      </c>
      <c r="K1048" s="5">
        <v>27</v>
      </c>
      <c r="L1048" s="5">
        <v>20</v>
      </c>
      <c r="M1048" s="5">
        <v>0</v>
      </c>
      <c r="N1048" s="5">
        <v>30</v>
      </c>
      <c r="O1048" s="5">
        <v>30</v>
      </c>
      <c r="P1048" s="5">
        <v>10</v>
      </c>
      <c r="Q1048" s="5">
        <v>0</v>
      </c>
      <c r="R1048" s="5">
        <v>0</v>
      </c>
      <c r="S1048" s="5" t="s">
        <v>41</v>
      </c>
      <c r="T1048" s="5"/>
    </row>
    <row r="1049" spans="1:20" x14ac:dyDescent="0.25">
      <c r="A1049" s="5">
        <f>1042</f>
      </c>
      <c r="B1049" s="5" t="s">
        <v>1068</v>
      </c>
      <c r="C1049" s="5" t="s">
        <v>41</v>
      </c>
      <c r="D1049" s="5" t="s">
        <v>26</v>
      </c>
      <c r="E1049" s="5">
        <v>25</v>
      </c>
      <c r="F1049" s="5">
        <v>0</v>
      </c>
      <c r="G1049" s="5">
        <v>0</v>
      </c>
      <c r="H1049" s="5">
        <v>18</v>
      </c>
      <c r="I1049" s="5">
        <v>18</v>
      </c>
      <c r="J1049" s="5">
        <v>0</v>
      </c>
      <c r="K1049" s="5">
        <v>27</v>
      </c>
      <c r="L1049" s="5">
        <v>20</v>
      </c>
      <c r="M1049" s="5">
        <v>0</v>
      </c>
      <c r="N1049" s="5">
        <v>30</v>
      </c>
      <c r="O1049" s="5">
        <v>30</v>
      </c>
      <c r="P1049" s="5">
        <v>10</v>
      </c>
      <c r="Q1049" s="5">
        <v>0</v>
      </c>
      <c r="R1049" s="5">
        <v>0</v>
      </c>
      <c r="S1049" s="5" t="s">
        <v>41</v>
      </c>
      <c r="T1049" s="5"/>
    </row>
    <row r="1050" spans="1:20" x14ac:dyDescent="0.25">
      <c r="A1050" s="5">
        <f>1043</f>
      </c>
      <c r="B1050" s="5" t="s">
        <v>1069</v>
      </c>
      <c r="C1050" s="5" t="s">
        <v>41</v>
      </c>
      <c r="D1050" s="5" t="s">
        <v>26</v>
      </c>
      <c r="E1050" s="5">
        <v>25</v>
      </c>
      <c r="F1050" s="5">
        <v>0</v>
      </c>
      <c r="G1050" s="5">
        <v>0</v>
      </c>
      <c r="H1050" s="5">
        <v>18</v>
      </c>
      <c r="I1050" s="5">
        <v>18</v>
      </c>
      <c r="J1050" s="5">
        <v>0</v>
      </c>
      <c r="K1050" s="5">
        <v>27</v>
      </c>
      <c r="L1050" s="5">
        <v>20</v>
      </c>
      <c r="M1050" s="5">
        <v>0</v>
      </c>
      <c r="N1050" s="5">
        <v>30</v>
      </c>
      <c r="O1050" s="5">
        <v>35</v>
      </c>
      <c r="P1050" s="5">
        <v>10</v>
      </c>
      <c r="Q1050" s="5">
        <v>0</v>
      </c>
      <c r="R1050" s="5">
        <v>0</v>
      </c>
      <c r="S1050" s="5" t="s">
        <v>41</v>
      </c>
      <c r="T1050" s="5"/>
    </row>
    <row r="1051" spans="1:20" x14ac:dyDescent="0.25">
      <c r="A1051" s="5">
        <f>1044</f>
      </c>
      <c r="B1051" s="5" t="s">
        <v>1070</v>
      </c>
      <c r="C1051" s="5" t="s">
        <v>41</v>
      </c>
      <c r="D1051" s="5" t="s">
        <v>26</v>
      </c>
      <c r="E1051" s="5">
        <v>25</v>
      </c>
      <c r="F1051" s="5">
        <v>0</v>
      </c>
      <c r="G1051" s="5">
        <v>0</v>
      </c>
      <c r="H1051" s="5">
        <v>18</v>
      </c>
      <c r="I1051" s="5">
        <v>18</v>
      </c>
      <c r="J1051" s="5">
        <v>0</v>
      </c>
      <c r="K1051" s="5">
        <v>27</v>
      </c>
      <c r="L1051" s="5">
        <v>20</v>
      </c>
      <c r="M1051" s="5">
        <v>0</v>
      </c>
      <c r="N1051" s="5">
        <v>30</v>
      </c>
      <c r="O1051" s="5">
        <v>35</v>
      </c>
      <c r="P1051" s="5">
        <v>10</v>
      </c>
      <c r="Q1051" s="5">
        <v>0</v>
      </c>
      <c r="R1051" s="5">
        <v>0</v>
      </c>
      <c r="S1051" s="5" t="s">
        <v>41</v>
      </c>
      <c r="T1051" s="5"/>
    </row>
    <row r="1052" spans="1:20" x14ac:dyDescent="0.25">
      <c r="A1052" s="5">
        <f>1045</f>
      </c>
      <c r="B1052" s="5" t="s">
        <v>1071</v>
      </c>
      <c r="C1052" s="5" t="s">
        <v>41</v>
      </c>
      <c r="D1052" s="5" t="s">
        <v>26</v>
      </c>
      <c r="E1052" s="5">
        <v>25</v>
      </c>
      <c r="F1052" s="5">
        <v>0</v>
      </c>
      <c r="G1052" s="5">
        <v>0</v>
      </c>
      <c r="H1052" s="5">
        <v>18</v>
      </c>
      <c r="I1052" s="5">
        <v>18</v>
      </c>
      <c r="J1052" s="5">
        <v>0</v>
      </c>
      <c r="K1052" s="5">
        <v>27</v>
      </c>
      <c r="L1052" s="5">
        <v>20</v>
      </c>
      <c r="M1052" s="5">
        <v>0</v>
      </c>
      <c r="N1052" s="5">
        <v>30</v>
      </c>
      <c r="O1052" s="5">
        <v>35</v>
      </c>
      <c r="P1052" s="5">
        <v>10</v>
      </c>
      <c r="Q1052" s="5">
        <v>0</v>
      </c>
      <c r="R1052" s="5">
        <v>0</v>
      </c>
      <c r="S1052" s="5" t="s">
        <v>41</v>
      </c>
      <c r="T1052" s="5"/>
    </row>
    <row r="1053" spans="1:20" x14ac:dyDescent="0.25">
      <c r="A1053" s="5">
        <f>1046</f>
      </c>
      <c r="B1053" s="5" t="s">
        <v>1072</v>
      </c>
      <c r="C1053" s="5" t="s">
        <v>41</v>
      </c>
      <c r="D1053" s="5" t="s">
        <v>26</v>
      </c>
      <c r="E1053" s="5">
        <v>25</v>
      </c>
      <c r="F1053" s="5">
        <v>0</v>
      </c>
      <c r="G1053" s="5">
        <v>0</v>
      </c>
      <c r="H1053" s="5">
        <v>18</v>
      </c>
      <c r="I1053" s="5">
        <v>18</v>
      </c>
      <c r="J1053" s="5">
        <v>0</v>
      </c>
      <c r="K1053" s="5">
        <v>27</v>
      </c>
      <c r="L1053" s="5">
        <v>20</v>
      </c>
      <c r="M1053" s="5">
        <v>0</v>
      </c>
      <c r="N1053" s="5">
        <v>30</v>
      </c>
      <c r="O1053" s="5">
        <v>35</v>
      </c>
      <c r="P1053" s="5">
        <v>10</v>
      </c>
      <c r="Q1053" s="5">
        <v>0</v>
      </c>
      <c r="R1053" s="5">
        <v>0</v>
      </c>
      <c r="S1053" s="5" t="s">
        <v>41</v>
      </c>
      <c r="T1053" s="5"/>
    </row>
    <row r="1054" spans="1:20" x14ac:dyDescent="0.25">
      <c r="A1054" s="5">
        <f>1047</f>
      </c>
      <c r="B1054" s="5" t="s">
        <v>1073</v>
      </c>
      <c r="C1054" s="5" t="s">
        <v>41</v>
      </c>
      <c r="D1054" s="5" t="s">
        <v>26</v>
      </c>
      <c r="E1054" s="5">
        <v>25</v>
      </c>
      <c r="F1054" s="5">
        <v>0</v>
      </c>
      <c r="G1054" s="5">
        <v>0</v>
      </c>
      <c r="H1054" s="5">
        <v>18</v>
      </c>
      <c r="I1054" s="5">
        <v>18</v>
      </c>
      <c r="J1054" s="5">
        <v>0</v>
      </c>
      <c r="K1054" s="5">
        <v>27</v>
      </c>
      <c r="L1054" s="5">
        <v>20</v>
      </c>
      <c r="M1054" s="5">
        <v>0</v>
      </c>
      <c r="N1054" s="5">
        <v>30</v>
      </c>
      <c r="O1054" s="5">
        <v>35</v>
      </c>
      <c r="P1054" s="5">
        <v>10</v>
      </c>
      <c r="Q1054" s="5">
        <v>0</v>
      </c>
      <c r="R1054" s="5">
        <v>0</v>
      </c>
      <c r="S1054" s="5" t="s">
        <v>41</v>
      </c>
      <c r="T1054" s="5"/>
    </row>
    <row r="1055" spans="1:20" x14ac:dyDescent="0.25">
      <c r="A1055" s="5">
        <f>1048</f>
      </c>
      <c r="B1055" s="5" t="s">
        <v>1074</v>
      </c>
      <c r="C1055" s="5" t="s">
        <v>41</v>
      </c>
      <c r="D1055" s="5" t="s">
        <v>26</v>
      </c>
      <c r="E1055" s="5">
        <v>25</v>
      </c>
      <c r="F1055" s="5">
        <v>0</v>
      </c>
      <c r="G1055" s="5">
        <v>0</v>
      </c>
      <c r="H1055" s="5">
        <v>18</v>
      </c>
      <c r="I1055" s="5">
        <v>18</v>
      </c>
      <c r="J1055" s="5">
        <v>0</v>
      </c>
      <c r="K1055" s="5">
        <v>27</v>
      </c>
      <c r="L1055" s="5">
        <v>20</v>
      </c>
      <c r="M1055" s="5">
        <v>0</v>
      </c>
      <c r="N1055" s="5">
        <v>30</v>
      </c>
      <c r="O1055" s="5">
        <v>35</v>
      </c>
      <c r="P1055" s="5">
        <v>10</v>
      </c>
      <c r="Q1055" s="5">
        <v>0</v>
      </c>
      <c r="R1055" s="5">
        <v>0</v>
      </c>
      <c r="S1055" s="5" t="s">
        <v>41</v>
      </c>
      <c r="T1055" s="5"/>
    </row>
    <row r="1056" spans="1:20" x14ac:dyDescent="0.25">
      <c r="A1056" s="5">
        <f>1049</f>
      </c>
      <c r="B1056" s="5" t="s">
        <v>1075</v>
      </c>
      <c r="C1056" s="5" t="s">
        <v>41</v>
      </c>
      <c r="D1056" s="5" t="s">
        <v>26</v>
      </c>
      <c r="E1056" s="5">
        <v>25</v>
      </c>
      <c r="F1056" s="5">
        <v>0</v>
      </c>
      <c r="G1056" s="5">
        <v>0</v>
      </c>
      <c r="H1056" s="5">
        <v>18</v>
      </c>
      <c r="I1056" s="5">
        <v>18</v>
      </c>
      <c r="J1056" s="5">
        <v>0</v>
      </c>
      <c r="K1056" s="5">
        <v>27</v>
      </c>
      <c r="L1056" s="5">
        <v>20</v>
      </c>
      <c r="M1056" s="5">
        <v>0</v>
      </c>
      <c r="N1056" s="5">
        <v>30</v>
      </c>
      <c r="O1056" s="5">
        <v>35</v>
      </c>
      <c r="P1056" s="5">
        <v>10</v>
      </c>
      <c r="Q1056" s="5">
        <v>0</v>
      </c>
      <c r="R1056" s="5">
        <v>0</v>
      </c>
      <c r="S1056" s="5" t="s">
        <v>41</v>
      </c>
      <c r="T1056" s="5"/>
    </row>
    <row r="1057" spans="1:20" x14ac:dyDescent="0.25">
      <c r="A1057" s="5">
        <f>1050</f>
      </c>
      <c r="B1057" s="5" t="s">
        <v>1076</v>
      </c>
      <c r="C1057" s="5" t="s">
        <v>41</v>
      </c>
      <c r="D1057" s="5" t="s">
        <v>26</v>
      </c>
      <c r="E1057" s="5">
        <v>25</v>
      </c>
      <c r="F1057" s="5">
        <v>0</v>
      </c>
      <c r="G1057" s="5">
        <v>0</v>
      </c>
      <c r="H1057" s="5">
        <v>18</v>
      </c>
      <c r="I1057" s="5">
        <v>18</v>
      </c>
      <c r="J1057" s="5">
        <v>0</v>
      </c>
      <c r="K1057" s="5">
        <v>27</v>
      </c>
      <c r="L1057" s="5">
        <v>20</v>
      </c>
      <c r="M1057" s="5">
        <v>0</v>
      </c>
      <c r="N1057" s="5">
        <v>30</v>
      </c>
      <c r="O1057" s="5">
        <v>35</v>
      </c>
      <c r="P1057" s="5">
        <v>10</v>
      </c>
      <c r="Q1057" s="5">
        <v>0</v>
      </c>
      <c r="R1057" s="5">
        <v>0</v>
      </c>
      <c r="S1057" s="5" t="s">
        <v>41</v>
      </c>
      <c r="T1057" s="5"/>
    </row>
    <row r="1058" spans="1:20" x14ac:dyDescent="0.25">
      <c r="A1058" s="5">
        <f>1051</f>
      </c>
      <c r="B1058" s="5" t="s">
        <v>1077</v>
      </c>
      <c r="C1058" s="5" t="s">
        <v>26</v>
      </c>
      <c r="D1058" s="5" t="s">
        <v>41</v>
      </c>
      <c r="E1058" s="5">
        <v>25</v>
      </c>
      <c r="F1058" s="5">
        <v>0</v>
      </c>
      <c r="G1058" s="5">
        <v>0</v>
      </c>
      <c r="H1058" s="5">
        <v>18</v>
      </c>
      <c r="I1058" s="5">
        <v>18</v>
      </c>
      <c r="J1058" s="5">
        <v>0</v>
      </c>
      <c r="K1058" s="5">
        <v>27</v>
      </c>
      <c r="L1058" s="5">
        <v>20</v>
      </c>
      <c r="M1058" s="5">
        <v>0</v>
      </c>
      <c r="N1058" s="5">
        <v>30</v>
      </c>
      <c r="O1058" s="5">
        <v>35</v>
      </c>
      <c r="P1058" s="5">
        <v>10</v>
      </c>
      <c r="Q1058" s="5">
        <v>0</v>
      </c>
      <c r="R1058" s="5">
        <v>0</v>
      </c>
      <c r="S1058" s="5" t="s">
        <v>41</v>
      </c>
      <c r="T1058" s="5"/>
    </row>
    <row r="1059" spans="1:20" x14ac:dyDescent="0.25">
      <c r="A1059" s="5">
        <f>1052</f>
      </c>
      <c r="B1059" s="5" t="s">
        <v>1078</v>
      </c>
      <c r="C1059" s="5" t="s">
        <v>41</v>
      </c>
      <c r="D1059" s="5" t="s">
        <v>26</v>
      </c>
      <c r="E1059" s="5">
        <v>22</v>
      </c>
      <c r="F1059" s="5">
        <v>0</v>
      </c>
      <c r="G1059" s="5">
        <v>0</v>
      </c>
      <c r="H1059" s="5">
        <v>18</v>
      </c>
      <c r="I1059" s="5">
        <v>20</v>
      </c>
      <c r="J1059" s="5">
        <v>0</v>
      </c>
      <c r="K1059" s="5">
        <v>27</v>
      </c>
      <c r="L1059" s="5">
        <v>26</v>
      </c>
      <c r="M1059" s="5">
        <v>0</v>
      </c>
      <c r="N1059" s="5">
        <v>30</v>
      </c>
      <c r="O1059" s="5">
        <v>35</v>
      </c>
      <c r="P1059" s="5">
        <v>10</v>
      </c>
      <c r="Q1059" s="5">
        <v>0</v>
      </c>
      <c r="R1059" s="5">
        <v>0</v>
      </c>
      <c r="S1059" s="5" t="s">
        <v>41</v>
      </c>
      <c r="T1059" s="5"/>
    </row>
    <row r="1060" spans="1:20" x14ac:dyDescent="0.25">
      <c r="A1060" s="5">
        <f>1053</f>
      </c>
      <c r="B1060" s="5" t="s">
        <v>1079</v>
      </c>
      <c r="C1060" s="5" t="s">
        <v>41</v>
      </c>
      <c r="D1060" s="5" t="s">
        <v>26</v>
      </c>
      <c r="E1060" s="5">
        <v>24</v>
      </c>
      <c r="F1060" s="5">
        <v>0</v>
      </c>
      <c r="G1060" s="5">
        <v>0</v>
      </c>
      <c r="H1060" s="5">
        <v>18</v>
      </c>
      <c r="I1060" s="5">
        <v>17</v>
      </c>
      <c r="J1060" s="5">
        <v>0</v>
      </c>
      <c r="K1060" s="5">
        <v>27</v>
      </c>
      <c r="L1060" s="5">
        <v>30</v>
      </c>
      <c r="M1060" s="5">
        <v>0</v>
      </c>
      <c r="N1060" s="5">
        <v>30</v>
      </c>
      <c r="O1060" s="5">
        <v>35</v>
      </c>
      <c r="P1060" s="5">
        <v>10</v>
      </c>
      <c r="Q1060" s="5">
        <v>0</v>
      </c>
      <c r="R1060" s="5">
        <v>0</v>
      </c>
      <c r="S1060" s="5" t="s">
        <v>41</v>
      </c>
      <c r="T1060" s="5"/>
    </row>
    <row r="1061" spans="1:20" x14ac:dyDescent="0.25">
      <c r="A1061" s="5">
        <f>1054</f>
      </c>
      <c r="B1061" s="5" t="s">
        <v>1080</v>
      </c>
      <c r="C1061" s="5" t="s">
        <v>41</v>
      </c>
      <c r="D1061" s="5" t="s">
        <v>26</v>
      </c>
      <c r="E1061" s="5">
        <v>24</v>
      </c>
      <c r="F1061" s="5">
        <v>0</v>
      </c>
      <c r="G1061" s="5">
        <v>0</v>
      </c>
      <c r="H1061" s="5">
        <v>18</v>
      </c>
      <c r="I1061" s="5">
        <v>24</v>
      </c>
      <c r="J1061" s="5">
        <v>0</v>
      </c>
      <c r="K1061" s="5">
        <v>27</v>
      </c>
      <c r="L1061" s="5">
        <v>30</v>
      </c>
      <c r="M1061" s="5">
        <v>0</v>
      </c>
      <c r="N1061" s="5">
        <v>30</v>
      </c>
      <c r="O1061" s="5">
        <v>17</v>
      </c>
      <c r="P1061" s="5">
        <v>10</v>
      </c>
      <c r="Q1061" s="5">
        <v>0</v>
      </c>
      <c r="R1061" s="5">
        <v>0</v>
      </c>
      <c r="S1061" s="5" t="s">
        <v>41</v>
      </c>
      <c r="T1061" s="5"/>
    </row>
    <row r="1062" spans="1:20" x14ac:dyDescent="0.25">
      <c r="A1062" s="5">
        <f>1055</f>
      </c>
      <c r="B1062" s="5" t="s">
        <v>1081</v>
      </c>
      <c r="C1062" s="5" t="s">
        <v>41</v>
      </c>
      <c r="D1062" s="5" t="s">
        <v>26</v>
      </c>
      <c r="E1062" s="5">
        <v>18</v>
      </c>
      <c r="F1062" s="5">
        <v>0</v>
      </c>
      <c r="G1062" s="5">
        <v>0</v>
      </c>
      <c r="H1062" s="5">
        <v>18</v>
      </c>
      <c r="I1062" s="5">
        <v>22</v>
      </c>
      <c r="J1062" s="5">
        <v>0</v>
      </c>
      <c r="K1062" s="5">
        <v>27</v>
      </c>
      <c r="L1062" s="5">
        <v>28</v>
      </c>
      <c r="M1062" s="5">
        <v>0</v>
      </c>
      <c r="N1062" s="5">
        <v>30</v>
      </c>
      <c r="O1062" s="5">
        <v>30</v>
      </c>
      <c r="P1062" s="5">
        <v>10</v>
      </c>
      <c r="Q1062" s="5">
        <v>0</v>
      </c>
      <c r="R1062" s="5">
        <v>0</v>
      </c>
      <c r="S1062" s="5" t="s">
        <v>41</v>
      </c>
      <c r="T1062" s="5"/>
    </row>
    <row r="1063" spans="1:20" x14ac:dyDescent="0.25">
      <c r="A1063" s="5">
        <f>1056</f>
      </c>
      <c r="B1063" s="5" t="s">
        <v>1082</v>
      </c>
      <c r="C1063" s="5" t="s">
        <v>26</v>
      </c>
      <c r="D1063" s="5" t="s">
        <v>41</v>
      </c>
      <c r="E1063" s="5">
        <v>18</v>
      </c>
      <c r="F1063" s="5">
        <v>0</v>
      </c>
      <c r="G1063" s="5">
        <v>0</v>
      </c>
      <c r="H1063" s="5">
        <v>18</v>
      </c>
      <c r="I1063" s="5">
        <v>22</v>
      </c>
      <c r="J1063" s="5">
        <v>0</v>
      </c>
      <c r="K1063" s="5">
        <v>27</v>
      </c>
      <c r="L1063" s="5">
        <v>28</v>
      </c>
      <c r="M1063" s="5">
        <v>0</v>
      </c>
      <c r="N1063" s="5">
        <v>30</v>
      </c>
      <c r="O1063" s="5">
        <v>30</v>
      </c>
      <c r="P1063" s="5">
        <v>10</v>
      </c>
      <c r="Q1063" s="5">
        <v>0</v>
      </c>
      <c r="R1063" s="5">
        <v>0</v>
      </c>
      <c r="S1063" s="5" t="s">
        <v>41</v>
      </c>
      <c r="T1063" s="5"/>
    </row>
    <row r="1064" spans="1:20" x14ac:dyDescent="0.25">
      <c r="A1064" s="5">
        <f>1057</f>
      </c>
      <c r="B1064" s="5" t="s">
        <v>1083</v>
      </c>
      <c r="C1064" s="5" t="s">
        <v>26</v>
      </c>
      <c r="D1064" s="5" t="s">
        <v>41</v>
      </c>
      <c r="E1064" s="5">
        <v>18</v>
      </c>
      <c r="F1064" s="5">
        <v>0</v>
      </c>
      <c r="G1064" s="5">
        <v>0</v>
      </c>
      <c r="H1064" s="5">
        <v>18</v>
      </c>
      <c r="I1064" s="5">
        <v>22</v>
      </c>
      <c r="J1064" s="5">
        <v>0</v>
      </c>
      <c r="K1064" s="5">
        <v>27</v>
      </c>
      <c r="L1064" s="5">
        <v>28</v>
      </c>
      <c r="M1064" s="5">
        <v>0</v>
      </c>
      <c r="N1064" s="5">
        <v>30</v>
      </c>
      <c r="O1064" s="5">
        <v>30</v>
      </c>
      <c r="P1064" s="5">
        <v>10</v>
      </c>
      <c r="Q1064" s="5">
        <v>0</v>
      </c>
      <c r="R1064" s="5">
        <v>0</v>
      </c>
      <c r="S1064" s="5" t="s">
        <v>41</v>
      </c>
      <c r="T1064" s="5"/>
    </row>
    <row r="1065" spans="1:20" x14ac:dyDescent="0.25">
      <c r="A1065" s="5">
        <f>1058</f>
      </c>
      <c r="B1065" s="5" t="s">
        <v>1084</v>
      </c>
      <c r="C1065" s="5" t="s">
        <v>41</v>
      </c>
      <c r="D1065" s="5" t="s">
        <v>26</v>
      </c>
      <c r="E1065" s="5">
        <v>18</v>
      </c>
      <c r="F1065" s="5">
        <v>0</v>
      </c>
      <c r="G1065" s="5">
        <v>0</v>
      </c>
      <c r="H1065" s="5">
        <v>18</v>
      </c>
      <c r="I1065" s="5">
        <v>22</v>
      </c>
      <c r="J1065" s="5">
        <v>0</v>
      </c>
      <c r="K1065" s="5">
        <v>27</v>
      </c>
      <c r="L1065" s="5">
        <v>28</v>
      </c>
      <c r="M1065" s="5">
        <v>0</v>
      </c>
      <c r="N1065" s="5">
        <v>30</v>
      </c>
      <c r="O1065" s="5">
        <v>30</v>
      </c>
      <c r="P1065" s="5">
        <v>10</v>
      </c>
      <c r="Q1065" s="5">
        <v>0</v>
      </c>
      <c r="R1065" s="5">
        <v>0</v>
      </c>
      <c r="S1065" s="5" t="s">
        <v>41</v>
      </c>
      <c r="T1065" s="5"/>
    </row>
    <row r="1066" spans="1:20" x14ac:dyDescent="0.25">
      <c r="A1066" s="5">
        <f>1059</f>
      </c>
      <c r="B1066" s="5" t="s">
        <v>1085</v>
      </c>
      <c r="C1066" s="5" t="s">
        <v>41</v>
      </c>
      <c r="D1066" s="5" t="s">
        <v>26</v>
      </c>
      <c r="E1066" s="5">
        <v>18</v>
      </c>
      <c r="F1066" s="5">
        <v>0</v>
      </c>
      <c r="G1066" s="5">
        <v>0</v>
      </c>
      <c r="H1066" s="5">
        <v>18</v>
      </c>
      <c r="I1066" s="5">
        <v>22</v>
      </c>
      <c r="J1066" s="5">
        <v>0</v>
      </c>
      <c r="K1066" s="5">
        <v>27</v>
      </c>
      <c r="L1066" s="5">
        <v>28</v>
      </c>
      <c r="M1066" s="5">
        <v>0</v>
      </c>
      <c r="N1066" s="5">
        <v>30</v>
      </c>
      <c r="O1066" s="5">
        <v>30</v>
      </c>
      <c r="P1066" s="5">
        <v>10</v>
      </c>
      <c r="Q1066" s="5">
        <v>0</v>
      </c>
      <c r="R1066" s="5">
        <v>0</v>
      </c>
      <c r="S1066" s="5" t="s">
        <v>41</v>
      </c>
      <c r="T1066" s="5"/>
    </row>
    <row r="1067" spans="1:20" x14ac:dyDescent="0.25">
      <c r="A1067" s="5">
        <f>1060</f>
      </c>
      <c r="B1067" s="5" t="s">
        <v>1086</v>
      </c>
      <c r="C1067" s="5" t="s">
        <v>41</v>
      </c>
      <c r="D1067" s="5" t="s">
        <v>26</v>
      </c>
      <c r="E1067" s="5">
        <v>18</v>
      </c>
      <c r="F1067" s="5">
        <v>0</v>
      </c>
      <c r="G1067" s="5">
        <v>0</v>
      </c>
      <c r="H1067" s="5">
        <v>18</v>
      </c>
      <c r="I1067" s="5">
        <v>22</v>
      </c>
      <c r="J1067" s="5">
        <v>0</v>
      </c>
      <c r="K1067" s="5">
        <v>27</v>
      </c>
      <c r="L1067" s="5">
        <v>28</v>
      </c>
      <c r="M1067" s="5">
        <v>0</v>
      </c>
      <c r="N1067" s="5">
        <v>30</v>
      </c>
      <c r="O1067" s="5">
        <v>30</v>
      </c>
      <c r="P1067" s="5">
        <v>10</v>
      </c>
      <c r="Q1067" s="5">
        <v>0</v>
      </c>
      <c r="R1067" s="5">
        <v>0</v>
      </c>
      <c r="S1067" s="5" t="s">
        <v>41</v>
      </c>
      <c r="T1067" s="5"/>
    </row>
    <row r="1068" spans="1:20" x14ac:dyDescent="0.25">
      <c r="A1068" s="5">
        <f>1061</f>
      </c>
      <c r="B1068" s="5" t="s">
        <v>1087</v>
      </c>
      <c r="C1068" s="5" t="s">
        <v>41</v>
      </c>
      <c r="D1068" s="5" t="s">
        <v>26</v>
      </c>
      <c r="E1068" s="5">
        <v>18</v>
      </c>
      <c r="F1068" s="5">
        <v>0</v>
      </c>
      <c r="G1068" s="5">
        <v>0</v>
      </c>
      <c r="H1068" s="5">
        <v>18</v>
      </c>
      <c r="I1068" s="5">
        <v>22</v>
      </c>
      <c r="J1068" s="5">
        <v>0</v>
      </c>
      <c r="K1068" s="5">
        <v>27</v>
      </c>
      <c r="L1068" s="5">
        <v>28</v>
      </c>
      <c r="M1068" s="5">
        <v>0</v>
      </c>
      <c r="N1068" s="5">
        <v>30</v>
      </c>
      <c r="O1068" s="5">
        <v>30</v>
      </c>
      <c r="P1068" s="5">
        <v>10</v>
      </c>
      <c r="Q1068" s="5">
        <v>0</v>
      </c>
      <c r="R1068" s="5">
        <v>0</v>
      </c>
      <c r="S1068" s="5" t="s">
        <v>41</v>
      </c>
      <c r="T1068" s="5"/>
    </row>
    <row r="1069" spans="1:20" x14ac:dyDescent="0.25">
      <c r="A1069" s="5">
        <f>1062</f>
      </c>
      <c r="B1069" s="5" t="s">
        <v>1088</v>
      </c>
      <c r="C1069" s="5" t="s">
        <v>41</v>
      </c>
      <c r="D1069" s="5" t="s">
        <v>26</v>
      </c>
      <c r="E1069" s="5">
        <v>18</v>
      </c>
      <c r="F1069" s="5">
        <v>0</v>
      </c>
      <c r="G1069" s="5">
        <v>0</v>
      </c>
      <c r="H1069" s="5">
        <v>18</v>
      </c>
      <c r="I1069" s="5">
        <v>22</v>
      </c>
      <c r="J1069" s="5">
        <v>0</v>
      </c>
      <c r="K1069" s="5">
        <v>27</v>
      </c>
      <c r="L1069" s="5">
        <v>28</v>
      </c>
      <c r="M1069" s="5">
        <v>0</v>
      </c>
      <c r="N1069" s="5">
        <v>30</v>
      </c>
      <c r="O1069" s="5">
        <v>30</v>
      </c>
      <c r="P1069" s="5">
        <v>10</v>
      </c>
      <c r="Q1069" s="5">
        <v>0</v>
      </c>
      <c r="R1069" s="5">
        <v>0</v>
      </c>
      <c r="S1069" s="5" t="s">
        <v>41</v>
      </c>
      <c r="T1069" s="5"/>
    </row>
    <row r="1070" spans="1:20" x14ac:dyDescent="0.25">
      <c r="A1070" s="5">
        <f>1063</f>
      </c>
      <c r="B1070" s="5" t="s">
        <v>1089</v>
      </c>
      <c r="C1070" s="5" t="s">
        <v>41</v>
      </c>
      <c r="D1070" s="5" t="s">
        <v>26</v>
      </c>
      <c r="E1070" s="5">
        <v>18</v>
      </c>
      <c r="F1070" s="5">
        <v>0</v>
      </c>
      <c r="G1070" s="5">
        <v>0</v>
      </c>
      <c r="H1070" s="5">
        <v>18</v>
      </c>
      <c r="I1070" s="5">
        <v>22</v>
      </c>
      <c r="J1070" s="5">
        <v>0</v>
      </c>
      <c r="K1070" s="5">
        <v>27</v>
      </c>
      <c r="L1070" s="5">
        <v>28</v>
      </c>
      <c r="M1070" s="5">
        <v>0</v>
      </c>
      <c r="N1070" s="5">
        <v>30</v>
      </c>
      <c r="O1070" s="5">
        <v>30</v>
      </c>
      <c r="P1070" s="5">
        <v>10</v>
      </c>
      <c r="Q1070" s="5">
        <v>0</v>
      </c>
      <c r="R1070" s="5">
        <v>0</v>
      </c>
      <c r="S1070" s="5" t="s">
        <v>41</v>
      </c>
      <c r="T1070" s="5"/>
    </row>
    <row r="1071" spans="1:20" x14ac:dyDescent="0.25">
      <c r="A1071" s="5">
        <f>1064</f>
      </c>
      <c r="B1071" s="5" t="s">
        <v>1090</v>
      </c>
      <c r="C1071" s="5" t="s">
        <v>41</v>
      </c>
      <c r="D1071" s="5" t="s">
        <v>26</v>
      </c>
      <c r="E1071" s="5">
        <v>18</v>
      </c>
      <c r="F1071" s="5">
        <v>0</v>
      </c>
      <c r="G1071" s="5">
        <v>0</v>
      </c>
      <c r="H1071" s="5">
        <v>18</v>
      </c>
      <c r="I1071" s="5">
        <v>22</v>
      </c>
      <c r="J1071" s="5">
        <v>0</v>
      </c>
      <c r="K1071" s="5">
        <v>27</v>
      </c>
      <c r="L1071" s="5">
        <v>28</v>
      </c>
      <c r="M1071" s="5">
        <v>0</v>
      </c>
      <c r="N1071" s="5">
        <v>30</v>
      </c>
      <c r="O1071" s="5">
        <v>30</v>
      </c>
      <c r="P1071" s="5">
        <v>10</v>
      </c>
      <c r="Q1071" s="5">
        <v>0</v>
      </c>
      <c r="R1071" s="5">
        <v>0</v>
      </c>
      <c r="S1071" s="5" t="s">
        <v>41</v>
      </c>
      <c r="T1071" s="5"/>
    </row>
    <row r="1072" spans="1:20" x14ac:dyDescent="0.25">
      <c r="A1072" s="5">
        <f>1065</f>
      </c>
      <c r="B1072" s="5" t="s">
        <v>1091</v>
      </c>
      <c r="C1072" s="5" t="s">
        <v>41</v>
      </c>
      <c r="D1072" s="5" t="s">
        <v>26</v>
      </c>
      <c r="E1072" s="5">
        <v>18</v>
      </c>
      <c r="F1072" s="5">
        <v>0</v>
      </c>
      <c r="G1072" s="5">
        <v>0</v>
      </c>
      <c r="H1072" s="5">
        <v>18</v>
      </c>
      <c r="I1072" s="5">
        <v>22</v>
      </c>
      <c r="J1072" s="5">
        <v>0</v>
      </c>
      <c r="K1072" s="5">
        <v>27</v>
      </c>
      <c r="L1072" s="5">
        <v>28</v>
      </c>
      <c r="M1072" s="5">
        <v>0</v>
      </c>
      <c r="N1072" s="5">
        <v>30</v>
      </c>
      <c r="O1072" s="5">
        <v>30</v>
      </c>
      <c r="P1072" s="5">
        <v>10</v>
      </c>
      <c r="Q1072" s="5">
        <v>0</v>
      </c>
      <c r="R1072" s="5">
        <v>0</v>
      </c>
      <c r="S1072" s="5" t="s">
        <v>41</v>
      </c>
      <c r="T1072" s="5"/>
    </row>
    <row r="1073" spans="1:20" x14ac:dyDescent="0.25">
      <c r="A1073" s="5">
        <f>1066</f>
      </c>
      <c r="B1073" s="5" t="s">
        <v>1092</v>
      </c>
      <c r="C1073" s="5" t="s">
        <v>41</v>
      </c>
      <c r="D1073" s="5" t="s">
        <v>26</v>
      </c>
      <c r="E1073" s="5">
        <v>18</v>
      </c>
      <c r="F1073" s="5">
        <v>0</v>
      </c>
      <c r="G1073" s="5">
        <v>0</v>
      </c>
      <c r="H1073" s="5">
        <v>18</v>
      </c>
      <c r="I1073" s="5">
        <v>22</v>
      </c>
      <c r="J1073" s="5">
        <v>0</v>
      </c>
      <c r="K1073" s="5">
        <v>27</v>
      </c>
      <c r="L1073" s="5">
        <v>28</v>
      </c>
      <c r="M1073" s="5">
        <v>0</v>
      </c>
      <c r="N1073" s="5">
        <v>30</v>
      </c>
      <c r="O1073" s="5">
        <v>30</v>
      </c>
      <c r="P1073" s="5">
        <v>10</v>
      </c>
      <c r="Q1073" s="5">
        <v>0</v>
      </c>
      <c r="R1073" s="5">
        <v>0</v>
      </c>
      <c r="S1073" s="5" t="s">
        <v>41</v>
      </c>
      <c r="T1073" s="5"/>
    </row>
    <row r="1074" spans="1:20" x14ac:dyDescent="0.25">
      <c r="A1074" s="5">
        <f>1067</f>
      </c>
      <c r="B1074" s="5" t="s">
        <v>1093</v>
      </c>
      <c r="C1074" s="5" t="s">
        <v>41</v>
      </c>
      <c r="D1074" s="5" t="s">
        <v>26</v>
      </c>
      <c r="E1074" s="5">
        <v>18</v>
      </c>
      <c r="F1074" s="5">
        <v>0</v>
      </c>
      <c r="G1074" s="5">
        <v>0</v>
      </c>
      <c r="H1074" s="5">
        <v>18</v>
      </c>
      <c r="I1074" s="5">
        <v>22</v>
      </c>
      <c r="J1074" s="5">
        <v>0</v>
      </c>
      <c r="K1074" s="5">
        <v>27</v>
      </c>
      <c r="L1074" s="5">
        <v>28</v>
      </c>
      <c r="M1074" s="5">
        <v>0</v>
      </c>
      <c r="N1074" s="5">
        <v>30</v>
      </c>
      <c r="O1074" s="5">
        <v>30</v>
      </c>
      <c r="P1074" s="5">
        <v>10</v>
      </c>
      <c r="Q1074" s="5">
        <v>0</v>
      </c>
      <c r="R1074" s="5">
        <v>0</v>
      </c>
      <c r="S1074" s="5" t="s">
        <v>41</v>
      </c>
      <c r="T1074" s="5"/>
    </row>
    <row r="1075" spans="1:20" x14ac:dyDescent="0.25">
      <c r="A1075" s="5">
        <f>1068</f>
      </c>
      <c r="B1075" s="5" t="s">
        <v>1094</v>
      </c>
      <c r="C1075" s="5" t="s">
        <v>41</v>
      </c>
      <c r="D1075" s="5" t="s">
        <v>26</v>
      </c>
      <c r="E1075" s="5">
        <v>18</v>
      </c>
      <c r="F1075" s="5">
        <v>0</v>
      </c>
      <c r="G1075" s="5">
        <v>0</v>
      </c>
      <c r="H1075" s="5">
        <v>18</v>
      </c>
      <c r="I1075" s="5">
        <v>22</v>
      </c>
      <c r="J1075" s="5">
        <v>0</v>
      </c>
      <c r="K1075" s="5">
        <v>27</v>
      </c>
      <c r="L1075" s="5">
        <v>28</v>
      </c>
      <c r="M1075" s="5">
        <v>0</v>
      </c>
      <c r="N1075" s="5">
        <v>30</v>
      </c>
      <c r="O1075" s="5">
        <v>30</v>
      </c>
      <c r="P1075" s="5">
        <v>10</v>
      </c>
      <c r="Q1075" s="5">
        <v>0</v>
      </c>
      <c r="R1075" s="5">
        <v>0</v>
      </c>
      <c r="S1075" s="5" t="s">
        <v>41</v>
      </c>
      <c r="T1075" s="5"/>
    </row>
    <row r="1076" spans="1:20" x14ac:dyDescent="0.25">
      <c r="A1076" s="5">
        <f>1069</f>
      </c>
      <c r="B1076" s="5" t="s">
        <v>1095</v>
      </c>
      <c r="C1076" s="5" t="s">
        <v>41</v>
      </c>
      <c r="D1076" s="5" t="s">
        <v>26</v>
      </c>
      <c r="E1076" s="5">
        <v>18</v>
      </c>
      <c r="F1076" s="5">
        <v>0</v>
      </c>
      <c r="G1076" s="5">
        <v>0</v>
      </c>
      <c r="H1076" s="5">
        <v>18</v>
      </c>
      <c r="I1076" s="5">
        <v>22</v>
      </c>
      <c r="J1076" s="5">
        <v>0</v>
      </c>
      <c r="K1076" s="5">
        <v>27</v>
      </c>
      <c r="L1076" s="5">
        <v>28</v>
      </c>
      <c r="M1076" s="5">
        <v>0</v>
      </c>
      <c r="N1076" s="5">
        <v>30</v>
      </c>
      <c r="O1076" s="5">
        <v>30</v>
      </c>
      <c r="P1076" s="5">
        <v>10</v>
      </c>
      <c r="Q1076" s="5">
        <v>0</v>
      </c>
      <c r="R1076" s="5">
        <v>0</v>
      </c>
      <c r="S1076" s="5" t="s">
        <v>41</v>
      </c>
      <c r="T1076" s="5"/>
    </row>
    <row r="1077" spans="1:20" x14ac:dyDescent="0.25">
      <c r="A1077" s="5">
        <f>1070</f>
      </c>
      <c r="B1077" s="5" t="s">
        <v>1096</v>
      </c>
      <c r="C1077" s="5" t="s">
        <v>41</v>
      </c>
      <c r="D1077" s="5" t="s">
        <v>26</v>
      </c>
      <c r="E1077" s="5">
        <v>18</v>
      </c>
      <c r="F1077" s="5">
        <v>0</v>
      </c>
      <c r="G1077" s="5">
        <v>0</v>
      </c>
      <c r="H1077" s="5">
        <v>18</v>
      </c>
      <c r="I1077" s="5">
        <v>22</v>
      </c>
      <c r="J1077" s="5">
        <v>0</v>
      </c>
      <c r="K1077" s="5">
        <v>27</v>
      </c>
      <c r="L1077" s="5">
        <v>28</v>
      </c>
      <c r="M1077" s="5">
        <v>0</v>
      </c>
      <c r="N1077" s="5">
        <v>30</v>
      </c>
      <c r="O1077" s="5">
        <v>30</v>
      </c>
      <c r="P1077" s="5">
        <v>10</v>
      </c>
      <c r="Q1077" s="5">
        <v>0</v>
      </c>
      <c r="R1077" s="5">
        <v>0</v>
      </c>
      <c r="S1077" s="5" t="s">
        <v>41</v>
      </c>
      <c r="T1077" s="5"/>
    </row>
    <row r="1078" spans="1:20" x14ac:dyDescent="0.25">
      <c r="A1078" s="5">
        <f>1071</f>
      </c>
      <c r="B1078" s="5" t="s">
        <v>1097</v>
      </c>
      <c r="C1078" s="5" t="s">
        <v>41</v>
      </c>
      <c r="D1078" s="5" t="s">
        <v>26</v>
      </c>
      <c r="E1078" s="5">
        <v>18</v>
      </c>
      <c r="F1078" s="5">
        <v>0</v>
      </c>
      <c r="G1078" s="5">
        <v>0</v>
      </c>
      <c r="H1078" s="5">
        <v>18</v>
      </c>
      <c r="I1078" s="5">
        <v>22</v>
      </c>
      <c r="J1078" s="5">
        <v>0</v>
      </c>
      <c r="K1078" s="5">
        <v>27</v>
      </c>
      <c r="L1078" s="5">
        <v>28</v>
      </c>
      <c r="M1078" s="5">
        <v>0</v>
      </c>
      <c r="N1078" s="5">
        <v>30</v>
      </c>
      <c r="O1078" s="5">
        <v>30</v>
      </c>
      <c r="P1078" s="5">
        <v>10</v>
      </c>
      <c r="Q1078" s="5">
        <v>0</v>
      </c>
      <c r="R1078" s="5">
        <v>0</v>
      </c>
      <c r="S1078" s="5" t="s">
        <v>41</v>
      </c>
      <c r="T1078" s="5"/>
    </row>
    <row r="1079" spans="1:20" x14ac:dyDescent="0.25">
      <c r="A1079" s="5">
        <f>1072</f>
      </c>
      <c r="B1079" s="5" t="s">
        <v>1098</v>
      </c>
      <c r="C1079" s="5" t="s">
        <v>41</v>
      </c>
      <c r="D1079" s="5" t="s">
        <v>26</v>
      </c>
      <c r="E1079" s="5">
        <v>18</v>
      </c>
      <c r="F1079" s="5">
        <v>0</v>
      </c>
      <c r="G1079" s="5">
        <v>0</v>
      </c>
      <c r="H1079" s="5">
        <v>18</v>
      </c>
      <c r="I1079" s="5">
        <v>22</v>
      </c>
      <c r="J1079" s="5">
        <v>0</v>
      </c>
      <c r="K1079" s="5">
        <v>27</v>
      </c>
      <c r="L1079" s="5">
        <v>28</v>
      </c>
      <c r="M1079" s="5">
        <v>0</v>
      </c>
      <c r="N1079" s="5">
        <v>30</v>
      </c>
      <c r="O1079" s="5">
        <v>30</v>
      </c>
      <c r="P1079" s="5">
        <v>10</v>
      </c>
      <c r="Q1079" s="5">
        <v>0</v>
      </c>
      <c r="R1079" s="5">
        <v>0</v>
      </c>
      <c r="S1079" s="5" t="s">
        <v>41</v>
      </c>
      <c r="T1079" s="5"/>
    </row>
    <row r="1080" spans="1:20" x14ac:dyDescent="0.25">
      <c r="A1080" s="5">
        <f>1073</f>
      </c>
      <c r="B1080" s="5" t="s">
        <v>1099</v>
      </c>
      <c r="C1080" s="5" t="s">
        <v>41</v>
      </c>
      <c r="D1080" s="5" t="s">
        <v>26</v>
      </c>
      <c r="E1080" s="5">
        <v>18</v>
      </c>
      <c r="F1080" s="5">
        <v>0</v>
      </c>
      <c r="G1080" s="5">
        <v>0</v>
      </c>
      <c r="H1080" s="5">
        <v>18</v>
      </c>
      <c r="I1080" s="5">
        <v>22</v>
      </c>
      <c r="J1080" s="5">
        <v>0</v>
      </c>
      <c r="K1080" s="5">
        <v>27</v>
      </c>
      <c r="L1080" s="5">
        <v>28</v>
      </c>
      <c r="M1080" s="5">
        <v>0</v>
      </c>
      <c r="N1080" s="5">
        <v>30</v>
      </c>
      <c r="O1080" s="5">
        <v>30</v>
      </c>
      <c r="P1080" s="5">
        <v>10</v>
      </c>
      <c r="Q1080" s="5">
        <v>0</v>
      </c>
      <c r="R1080" s="5">
        <v>0</v>
      </c>
      <c r="S1080" s="5" t="s">
        <v>41</v>
      </c>
      <c r="T1080" s="5"/>
    </row>
    <row r="1081" spans="1:20" x14ac:dyDescent="0.25">
      <c r="A1081" s="5">
        <f>1074</f>
      </c>
      <c r="B1081" s="5" t="s">
        <v>1100</v>
      </c>
      <c r="C1081" s="5" t="s">
        <v>41</v>
      </c>
      <c r="D1081" s="5" t="s">
        <v>26</v>
      </c>
      <c r="E1081" s="5">
        <v>18</v>
      </c>
      <c r="F1081" s="5">
        <v>0</v>
      </c>
      <c r="G1081" s="5">
        <v>0</v>
      </c>
      <c r="H1081" s="5">
        <v>18</v>
      </c>
      <c r="I1081" s="5">
        <v>22</v>
      </c>
      <c r="J1081" s="5">
        <v>0</v>
      </c>
      <c r="K1081" s="5">
        <v>27</v>
      </c>
      <c r="L1081" s="5">
        <v>28</v>
      </c>
      <c r="M1081" s="5">
        <v>0</v>
      </c>
      <c r="N1081" s="5">
        <v>30</v>
      </c>
      <c r="O1081" s="5">
        <v>30</v>
      </c>
      <c r="P1081" s="5">
        <v>10</v>
      </c>
      <c r="Q1081" s="5">
        <v>0</v>
      </c>
      <c r="R1081" s="5">
        <v>0</v>
      </c>
      <c r="S1081" s="5" t="s">
        <v>41</v>
      </c>
      <c r="T1081" s="5"/>
    </row>
    <row r="1082" spans="1:20" x14ac:dyDescent="0.25">
      <c r="A1082" s="5">
        <f>1075</f>
      </c>
      <c r="B1082" s="5" t="s">
        <v>1101</v>
      </c>
      <c r="C1082" s="5" t="s">
        <v>41</v>
      </c>
      <c r="D1082" s="5" t="s">
        <v>26</v>
      </c>
      <c r="E1082" s="5">
        <v>18</v>
      </c>
      <c r="F1082" s="5">
        <v>0</v>
      </c>
      <c r="G1082" s="5">
        <v>0</v>
      </c>
      <c r="H1082" s="5">
        <v>18</v>
      </c>
      <c r="I1082" s="5">
        <v>22</v>
      </c>
      <c r="J1082" s="5">
        <v>0</v>
      </c>
      <c r="K1082" s="5">
        <v>27</v>
      </c>
      <c r="L1082" s="5">
        <v>28</v>
      </c>
      <c r="M1082" s="5">
        <v>0</v>
      </c>
      <c r="N1082" s="5">
        <v>30</v>
      </c>
      <c r="O1082" s="5">
        <v>30</v>
      </c>
      <c r="P1082" s="5">
        <v>10</v>
      </c>
      <c r="Q1082" s="5">
        <v>0</v>
      </c>
      <c r="R1082" s="5">
        <v>0</v>
      </c>
      <c r="S1082" s="5" t="s">
        <v>41</v>
      </c>
      <c r="T1082" s="5"/>
    </row>
    <row r="1083" spans="1:20" x14ac:dyDescent="0.25">
      <c r="A1083" s="5">
        <f>1076</f>
      </c>
      <c r="B1083" s="5" t="s">
        <v>1102</v>
      </c>
      <c r="C1083" s="5" t="s">
        <v>41</v>
      </c>
      <c r="D1083" s="5" t="s">
        <v>26</v>
      </c>
      <c r="E1083" s="5">
        <v>18</v>
      </c>
      <c r="F1083" s="5">
        <v>0</v>
      </c>
      <c r="G1083" s="5">
        <v>0</v>
      </c>
      <c r="H1083" s="5">
        <v>18</v>
      </c>
      <c r="I1083" s="5">
        <v>22</v>
      </c>
      <c r="J1083" s="5">
        <v>0</v>
      </c>
      <c r="K1083" s="5">
        <v>27</v>
      </c>
      <c r="L1083" s="5">
        <v>28</v>
      </c>
      <c r="M1083" s="5">
        <v>0</v>
      </c>
      <c r="N1083" s="5">
        <v>30</v>
      </c>
      <c r="O1083" s="5">
        <v>30</v>
      </c>
      <c r="P1083" s="5">
        <v>10</v>
      </c>
      <c r="Q1083" s="5">
        <v>0</v>
      </c>
      <c r="R1083" s="5">
        <v>0</v>
      </c>
      <c r="S1083" s="5" t="s">
        <v>41</v>
      </c>
      <c r="T1083" s="5"/>
    </row>
    <row r="1084" spans="1:20" x14ac:dyDescent="0.25">
      <c r="A1084" s="5">
        <f>1077</f>
      </c>
      <c r="B1084" s="5" t="s">
        <v>1103</v>
      </c>
      <c r="C1084" s="5" t="s">
        <v>41</v>
      </c>
      <c r="D1084" s="5" t="s">
        <v>26</v>
      </c>
      <c r="E1084" s="5">
        <v>18</v>
      </c>
      <c r="F1084" s="5">
        <v>0</v>
      </c>
      <c r="G1084" s="5">
        <v>0</v>
      </c>
      <c r="H1084" s="5">
        <v>18</v>
      </c>
      <c r="I1084" s="5">
        <v>22</v>
      </c>
      <c r="J1084" s="5">
        <v>0</v>
      </c>
      <c r="K1084" s="5">
        <v>27</v>
      </c>
      <c r="L1084" s="5">
        <v>28</v>
      </c>
      <c r="M1084" s="5">
        <v>0</v>
      </c>
      <c r="N1084" s="5">
        <v>30</v>
      </c>
      <c r="O1084" s="5">
        <v>30</v>
      </c>
      <c r="P1084" s="5">
        <v>10</v>
      </c>
      <c r="Q1084" s="5">
        <v>0</v>
      </c>
      <c r="R1084" s="5">
        <v>0</v>
      </c>
      <c r="S1084" s="5" t="s">
        <v>41</v>
      </c>
      <c r="T1084" s="5"/>
    </row>
    <row r="1085" spans="1:20" x14ac:dyDescent="0.25">
      <c r="A1085" s="5">
        <f>1078</f>
      </c>
      <c r="B1085" s="5" t="s">
        <v>1104</v>
      </c>
      <c r="C1085" s="5" t="s">
        <v>41</v>
      </c>
      <c r="D1085" s="5" t="s">
        <v>26</v>
      </c>
      <c r="E1085" s="5">
        <v>18</v>
      </c>
      <c r="F1085" s="5">
        <v>0</v>
      </c>
      <c r="G1085" s="5">
        <v>0</v>
      </c>
      <c r="H1085" s="5">
        <v>18</v>
      </c>
      <c r="I1085" s="5">
        <v>22</v>
      </c>
      <c r="J1085" s="5">
        <v>0</v>
      </c>
      <c r="K1085" s="5">
        <v>27</v>
      </c>
      <c r="L1085" s="5">
        <v>28</v>
      </c>
      <c r="M1085" s="5">
        <v>0</v>
      </c>
      <c r="N1085" s="5">
        <v>30</v>
      </c>
      <c r="O1085" s="5">
        <v>30</v>
      </c>
      <c r="P1085" s="5">
        <v>10</v>
      </c>
      <c r="Q1085" s="5">
        <v>0</v>
      </c>
      <c r="R1085" s="5">
        <v>0</v>
      </c>
      <c r="S1085" s="5" t="s">
        <v>41</v>
      </c>
      <c r="T1085" s="5"/>
    </row>
    <row r="1086" spans="1:20" x14ac:dyDescent="0.25">
      <c r="A1086" s="5">
        <f>1079</f>
      </c>
      <c r="B1086" s="5" t="s">
        <v>1105</v>
      </c>
      <c r="C1086" s="5" t="s">
        <v>41</v>
      </c>
      <c r="D1086" s="5" t="s">
        <v>26</v>
      </c>
      <c r="E1086" s="5">
        <v>18</v>
      </c>
      <c r="F1086" s="5">
        <v>0</v>
      </c>
      <c r="G1086" s="5">
        <v>0</v>
      </c>
      <c r="H1086" s="5">
        <v>18</v>
      </c>
      <c r="I1086" s="5">
        <v>22</v>
      </c>
      <c r="J1086" s="5">
        <v>0</v>
      </c>
      <c r="K1086" s="5">
        <v>27</v>
      </c>
      <c r="L1086" s="5">
        <v>28</v>
      </c>
      <c r="M1086" s="5">
        <v>0</v>
      </c>
      <c r="N1086" s="5">
        <v>30</v>
      </c>
      <c r="O1086" s="5">
        <v>30</v>
      </c>
      <c r="P1086" s="5">
        <v>10</v>
      </c>
      <c r="Q1086" s="5">
        <v>0</v>
      </c>
      <c r="R1086" s="5">
        <v>0</v>
      </c>
      <c r="S1086" s="5" t="s">
        <v>41</v>
      </c>
      <c r="T1086" s="5"/>
    </row>
    <row r="1087" spans="1:20" x14ac:dyDescent="0.25">
      <c r="A1087" s="5">
        <f>1080</f>
      </c>
      <c r="B1087" s="5" t="s">
        <v>1106</v>
      </c>
      <c r="C1087" s="5" t="s">
        <v>41</v>
      </c>
      <c r="D1087" s="5" t="s">
        <v>26</v>
      </c>
      <c r="E1087" s="5">
        <v>18</v>
      </c>
      <c r="F1087" s="5">
        <v>0</v>
      </c>
      <c r="G1087" s="5">
        <v>0</v>
      </c>
      <c r="H1087" s="5">
        <v>18</v>
      </c>
      <c r="I1087" s="5">
        <v>22</v>
      </c>
      <c r="J1087" s="5">
        <v>0</v>
      </c>
      <c r="K1087" s="5">
        <v>27</v>
      </c>
      <c r="L1087" s="5">
        <v>28</v>
      </c>
      <c r="M1087" s="5">
        <v>0</v>
      </c>
      <c r="N1087" s="5">
        <v>30</v>
      </c>
      <c r="O1087" s="5">
        <v>30</v>
      </c>
      <c r="P1087" s="5">
        <v>10</v>
      </c>
      <c r="Q1087" s="5">
        <v>0</v>
      </c>
      <c r="R1087" s="5">
        <v>0</v>
      </c>
      <c r="S1087" s="5" t="s">
        <v>41</v>
      </c>
      <c r="T1087" s="5"/>
    </row>
    <row r="1088" spans="1:20" x14ac:dyDescent="0.25">
      <c r="A1088" s="5">
        <f>1081</f>
      </c>
      <c r="B1088" s="5" t="s">
        <v>1107</v>
      </c>
      <c r="C1088" s="5" t="s">
        <v>41</v>
      </c>
      <c r="D1088" s="5" t="s">
        <v>26</v>
      </c>
      <c r="E1088" s="5">
        <v>18</v>
      </c>
      <c r="F1088" s="5">
        <v>0</v>
      </c>
      <c r="G1088" s="5">
        <v>0</v>
      </c>
      <c r="H1088" s="5">
        <v>18</v>
      </c>
      <c r="I1088" s="5">
        <v>22</v>
      </c>
      <c r="J1088" s="5">
        <v>0</v>
      </c>
      <c r="K1088" s="5">
        <v>27</v>
      </c>
      <c r="L1088" s="5">
        <v>28</v>
      </c>
      <c r="M1088" s="5">
        <v>0</v>
      </c>
      <c r="N1088" s="5">
        <v>30</v>
      </c>
      <c r="O1088" s="5">
        <v>30</v>
      </c>
      <c r="P1088" s="5">
        <v>10</v>
      </c>
      <c r="Q1088" s="5">
        <v>0</v>
      </c>
      <c r="R1088" s="5">
        <v>0</v>
      </c>
      <c r="S1088" s="5" t="s">
        <v>41</v>
      </c>
      <c r="T1088" s="5"/>
    </row>
    <row r="1089" spans="1:20" x14ac:dyDescent="0.25">
      <c r="A1089" s="5">
        <f>1082</f>
      </c>
      <c r="B1089" s="5" t="s">
        <v>1108</v>
      </c>
      <c r="C1089" s="5" t="s">
        <v>41</v>
      </c>
      <c r="D1089" s="5" t="s">
        <v>26</v>
      </c>
      <c r="E1089" s="5">
        <v>18</v>
      </c>
      <c r="F1089" s="5">
        <v>0</v>
      </c>
      <c r="G1089" s="5">
        <v>0</v>
      </c>
      <c r="H1089" s="5">
        <v>18</v>
      </c>
      <c r="I1089" s="5">
        <v>22</v>
      </c>
      <c r="J1089" s="5">
        <v>0</v>
      </c>
      <c r="K1089" s="5">
        <v>27</v>
      </c>
      <c r="L1089" s="5">
        <v>28</v>
      </c>
      <c r="M1089" s="5">
        <v>0</v>
      </c>
      <c r="N1089" s="5">
        <v>30</v>
      </c>
      <c r="O1089" s="5">
        <v>30</v>
      </c>
      <c r="P1089" s="5">
        <v>10</v>
      </c>
      <c r="Q1089" s="5">
        <v>0</v>
      </c>
      <c r="R1089" s="5">
        <v>0</v>
      </c>
      <c r="S1089" s="5" t="s">
        <v>41</v>
      </c>
      <c r="T1089" s="5"/>
    </row>
    <row r="1090" spans="1:20" x14ac:dyDescent="0.25">
      <c r="A1090" s="5">
        <f>1083</f>
      </c>
      <c r="B1090" s="5" t="s">
        <v>1109</v>
      </c>
      <c r="C1090" s="5" t="s">
        <v>41</v>
      </c>
      <c r="D1090" s="5" t="s">
        <v>26</v>
      </c>
      <c r="E1090" s="5">
        <v>18</v>
      </c>
      <c r="F1090" s="5">
        <v>0</v>
      </c>
      <c r="G1090" s="5">
        <v>0</v>
      </c>
      <c r="H1090" s="5">
        <v>18</v>
      </c>
      <c r="I1090" s="5">
        <v>22</v>
      </c>
      <c r="J1090" s="5">
        <v>0</v>
      </c>
      <c r="K1090" s="5">
        <v>27</v>
      </c>
      <c r="L1090" s="5">
        <v>28</v>
      </c>
      <c r="M1090" s="5">
        <v>0</v>
      </c>
      <c r="N1090" s="5">
        <v>30</v>
      </c>
      <c r="O1090" s="5">
        <v>30</v>
      </c>
      <c r="P1090" s="5">
        <v>10</v>
      </c>
      <c r="Q1090" s="5">
        <v>0</v>
      </c>
      <c r="R1090" s="5">
        <v>0</v>
      </c>
      <c r="S1090" s="5" t="s">
        <v>41</v>
      </c>
      <c r="T1090" s="5"/>
    </row>
    <row r="1091" spans="1:20" x14ac:dyDescent="0.25">
      <c r="A1091" s="5">
        <f>1084</f>
      </c>
      <c r="B1091" s="5" t="s">
        <v>1110</v>
      </c>
      <c r="C1091" s="5" t="s">
        <v>41</v>
      </c>
      <c r="D1091" s="5" t="s">
        <v>26</v>
      </c>
      <c r="E1091" s="5">
        <v>18</v>
      </c>
      <c r="F1091" s="5">
        <v>0</v>
      </c>
      <c r="G1091" s="5">
        <v>0</v>
      </c>
      <c r="H1091" s="5">
        <v>18</v>
      </c>
      <c r="I1091" s="5">
        <v>22</v>
      </c>
      <c r="J1091" s="5">
        <v>0</v>
      </c>
      <c r="K1091" s="5">
        <v>27</v>
      </c>
      <c r="L1091" s="5">
        <v>28</v>
      </c>
      <c r="M1091" s="5">
        <v>0</v>
      </c>
      <c r="N1091" s="5">
        <v>30</v>
      </c>
      <c r="O1091" s="5">
        <v>30</v>
      </c>
      <c r="P1091" s="5">
        <v>10</v>
      </c>
      <c r="Q1091" s="5">
        <v>0</v>
      </c>
      <c r="R1091" s="5">
        <v>0</v>
      </c>
      <c r="S1091" s="5" t="s">
        <v>41</v>
      </c>
      <c r="T1091" s="5"/>
    </row>
    <row r="1092" spans="1:20" x14ac:dyDescent="0.25">
      <c r="A1092" s="5">
        <f>1085</f>
      </c>
      <c r="B1092" s="5" t="s">
        <v>1111</v>
      </c>
      <c r="C1092" s="5" t="s">
        <v>41</v>
      </c>
      <c r="D1092" s="5" t="s">
        <v>26</v>
      </c>
      <c r="E1092" s="5">
        <v>18</v>
      </c>
      <c r="F1092" s="5">
        <v>0</v>
      </c>
      <c r="G1092" s="5">
        <v>0</v>
      </c>
      <c r="H1092" s="5">
        <v>18</v>
      </c>
      <c r="I1092" s="5">
        <v>22</v>
      </c>
      <c r="J1092" s="5">
        <v>0</v>
      </c>
      <c r="K1092" s="5">
        <v>27</v>
      </c>
      <c r="L1092" s="5">
        <v>28</v>
      </c>
      <c r="M1092" s="5">
        <v>0</v>
      </c>
      <c r="N1092" s="5">
        <v>30</v>
      </c>
      <c r="O1092" s="5">
        <v>30</v>
      </c>
      <c r="P1092" s="5">
        <v>10</v>
      </c>
      <c r="Q1092" s="5">
        <v>0</v>
      </c>
      <c r="R1092" s="5">
        <v>0</v>
      </c>
      <c r="S1092" s="5" t="s">
        <v>41</v>
      </c>
      <c r="T1092" s="5"/>
    </row>
    <row r="1093" spans="1:20" x14ac:dyDescent="0.25">
      <c r="A1093" s="5">
        <f>1086</f>
      </c>
      <c r="B1093" s="5" t="s">
        <v>1112</v>
      </c>
      <c r="C1093" s="5" t="s">
        <v>41</v>
      </c>
      <c r="D1093" s="5" t="s">
        <v>26</v>
      </c>
      <c r="E1093" s="5">
        <v>18</v>
      </c>
      <c r="F1093" s="5">
        <v>0</v>
      </c>
      <c r="G1093" s="5">
        <v>0</v>
      </c>
      <c r="H1093" s="5">
        <v>18</v>
      </c>
      <c r="I1093" s="5">
        <v>22</v>
      </c>
      <c r="J1093" s="5">
        <v>0</v>
      </c>
      <c r="K1093" s="5">
        <v>27</v>
      </c>
      <c r="L1093" s="5">
        <v>28</v>
      </c>
      <c r="M1093" s="5">
        <v>0</v>
      </c>
      <c r="N1093" s="5">
        <v>30</v>
      </c>
      <c r="O1093" s="5">
        <v>30</v>
      </c>
      <c r="P1093" s="5">
        <v>10</v>
      </c>
      <c r="Q1093" s="5">
        <v>0</v>
      </c>
      <c r="R1093" s="5">
        <v>0</v>
      </c>
      <c r="S1093" s="5" t="s">
        <v>41</v>
      </c>
      <c r="T1093" s="5"/>
    </row>
    <row r="1094" spans="1:20" x14ac:dyDescent="0.25">
      <c r="A1094" s="5">
        <f>1087</f>
      </c>
      <c r="B1094" s="5" t="s">
        <v>1113</v>
      </c>
      <c r="C1094" s="5" t="s">
        <v>41</v>
      </c>
      <c r="D1094" s="5" t="s">
        <v>26</v>
      </c>
      <c r="E1094" s="5">
        <v>18</v>
      </c>
      <c r="F1094" s="5">
        <v>0</v>
      </c>
      <c r="G1094" s="5">
        <v>0</v>
      </c>
      <c r="H1094" s="5">
        <v>18</v>
      </c>
      <c r="I1094" s="5">
        <v>22</v>
      </c>
      <c r="J1094" s="5">
        <v>0</v>
      </c>
      <c r="K1094" s="5">
        <v>27</v>
      </c>
      <c r="L1094" s="5">
        <v>28</v>
      </c>
      <c r="M1094" s="5">
        <v>0</v>
      </c>
      <c r="N1094" s="5">
        <v>30</v>
      </c>
      <c r="O1094" s="5">
        <v>30</v>
      </c>
      <c r="P1094" s="5">
        <v>10</v>
      </c>
      <c r="Q1094" s="5">
        <v>0</v>
      </c>
      <c r="R1094" s="5">
        <v>0</v>
      </c>
      <c r="S1094" s="5" t="s">
        <v>41</v>
      </c>
      <c r="T1094" s="5"/>
    </row>
    <row r="1095" spans="1:20" x14ac:dyDescent="0.25">
      <c r="A1095" s="5">
        <f>1088</f>
      </c>
      <c r="B1095" s="5" t="s">
        <v>1114</v>
      </c>
      <c r="C1095" s="5" t="s">
        <v>41</v>
      </c>
      <c r="D1095" s="5" t="s">
        <v>26</v>
      </c>
      <c r="E1095" s="5">
        <v>18</v>
      </c>
      <c r="F1095" s="5">
        <v>0</v>
      </c>
      <c r="G1095" s="5">
        <v>0</v>
      </c>
      <c r="H1095" s="5">
        <v>18</v>
      </c>
      <c r="I1095" s="5">
        <v>22</v>
      </c>
      <c r="J1095" s="5">
        <v>0</v>
      </c>
      <c r="K1095" s="5">
        <v>27</v>
      </c>
      <c r="L1095" s="5">
        <v>28</v>
      </c>
      <c r="M1095" s="5">
        <v>0</v>
      </c>
      <c r="N1095" s="5">
        <v>30</v>
      </c>
      <c r="O1095" s="5">
        <v>30</v>
      </c>
      <c r="P1095" s="5">
        <v>10</v>
      </c>
      <c r="Q1095" s="5">
        <v>0</v>
      </c>
      <c r="R1095" s="5">
        <v>0</v>
      </c>
      <c r="S1095" s="5" t="s">
        <v>41</v>
      </c>
      <c r="T1095" s="5"/>
    </row>
    <row r="1096" spans="1:20" x14ac:dyDescent="0.25">
      <c r="A1096" s="5">
        <f>1089</f>
      </c>
      <c r="B1096" s="5" t="s">
        <v>1115</v>
      </c>
      <c r="C1096" s="5" t="s">
        <v>41</v>
      </c>
      <c r="D1096" s="5" t="s">
        <v>26</v>
      </c>
      <c r="E1096" s="5">
        <v>18</v>
      </c>
      <c r="F1096" s="5">
        <v>0</v>
      </c>
      <c r="G1096" s="5">
        <v>0</v>
      </c>
      <c r="H1096" s="5">
        <v>18</v>
      </c>
      <c r="I1096" s="5">
        <v>22</v>
      </c>
      <c r="J1096" s="5">
        <v>0</v>
      </c>
      <c r="K1096" s="5">
        <v>27</v>
      </c>
      <c r="L1096" s="5">
        <v>28</v>
      </c>
      <c r="M1096" s="5">
        <v>0</v>
      </c>
      <c r="N1096" s="5">
        <v>30</v>
      </c>
      <c r="O1096" s="5">
        <v>30</v>
      </c>
      <c r="P1096" s="5">
        <v>10</v>
      </c>
      <c r="Q1096" s="5">
        <v>0</v>
      </c>
      <c r="R1096" s="5">
        <v>0</v>
      </c>
      <c r="S1096" s="5" t="s">
        <v>41</v>
      </c>
      <c r="T1096" s="5"/>
    </row>
    <row r="1097" spans="1:20" x14ac:dyDescent="0.25">
      <c r="A1097" s="5">
        <f>1090</f>
      </c>
      <c r="B1097" s="5" t="s">
        <v>1116</v>
      </c>
      <c r="C1097" s="5" t="s">
        <v>41</v>
      </c>
      <c r="D1097" s="5" t="s">
        <v>26</v>
      </c>
      <c r="E1097" s="5">
        <v>18</v>
      </c>
      <c r="F1097" s="5">
        <v>0</v>
      </c>
      <c r="G1097" s="5">
        <v>0</v>
      </c>
      <c r="H1097" s="5">
        <v>18</v>
      </c>
      <c r="I1097" s="5">
        <v>22</v>
      </c>
      <c r="J1097" s="5">
        <v>0</v>
      </c>
      <c r="K1097" s="5">
        <v>27</v>
      </c>
      <c r="L1097" s="5">
        <v>28</v>
      </c>
      <c r="M1097" s="5">
        <v>0</v>
      </c>
      <c r="N1097" s="5">
        <v>30</v>
      </c>
      <c r="O1097" s="5">
        <v>30</v>
      </c>
      <c r="P1097" s="5">
        <v>10</v>
      </c>
      <c r="Q1097" s="5">
        <v>0</v>
      </c>
      <c r="R1097" s="5">
        <v>0</v>
      </c>
      <c r="S1097" s="5" t="s">
        <v>41</v>
      </c>
      <c r="T1097" s="5"/>
    </row>
    <row r="1098" spans="1:20" x14ac:dyDescent="0.25">
      <c r="A1098" s="5">
        <f>1091</f>
      </c>
      <c r="B1098" s="5" t="s">
        <v>1117</v>
      </c>
      <c r="C1098" s="5" t="s">
        <v>41</v>
      </c>
      <c r="D1098" s="5" t="s">
        <v>26</v>
      </c>
      <c r="E1098" s="5">
        <v>18</v>
      </c>
      <c r="F1098" s="5">
        <v>0</v>
      </c>
      <c r="G1098" s="5">
        <v>0</v>
      </c>
      <c r="H1098" s="5">
        <v>18</v>
      </c>
      <c r="I1098" s="5">
        <v>22</v>
      </c>
      <c r="J1098" s="5">
        <v>0</v>
      </c>
      <c r="K1098" s="5">
        <v>27</v>
      </c>
      <c r="L1098" s="5">
        <v>28</v>
      </c>
      <c r="M1098" s="5">
        <v>0</v>
      </c>
      <c r="N1098" s="5">
        <v>30</v>
      </c>
      <c r="O1098" s="5">
        <v>30</v>
      </c>
      <c r="P1098" s="5">
        <v>10</v>
      </c>
      <c r="Q1098" s="5">
        <v>0</v>
      </c>
      <c r="R1098" s="5">
        <v>0</v>
      </c>
      <c r="S1098" s="5" t="s">
        <v>41</v>
      </c>
      <c r="T1098" s="5"/>
    </row>
    <row r="1099" spans="1:20" x14ac:dyDescent="0.25">
      <c r="A1099" s="5">
        <f>1092</f>
      </c>
      <c r="B1099" s="5" t="s">
        <v>1118</v>
      </c>
      <c r="C1099" s="5" t="s">
        <v>41</v>
      </c>
      <c r="D1099" s="5" t="s">
        <v>26</v>
      </c>
      <c r="E1099" s="5">
        <v>18</v>
      </c>
      <c r="F1099" s="5">
        <v>0</v>
      </c>
      <c r="G1099" s="5">
        <v>0</v>
      </c>
      <c r="H1099" s="5">
        <v>18</v>
      </c>
      <c r="I1099" s="5">
        <v>22</v>
      </c>
      <c r="J1099" s="5">
        <v>0</v>
      </c>
      <c r="K1099" s="5">
        <v>27</v>
      </c>
      <c r="L1099" s="5">
        <v>28</v>
      </c>
      <c r="M1099" s="5">
        <v>0</v>
      </c>
      <c r="N1099" s="5">
        <v>30</v>
      </c>
      <c r="O1099" s="5">
        <v>30</v>
      </c>
      <c r="P1099" s="5">
        <v>10</v>
      </c>
      <c r="Q1099" s="5">
        <v>0</v>
      </c>
      <c r="R1099" s="5">
        <v>0</v>
      </c>
      <c r="S1099" s="5" t="s">
        <v>41</v>
      </c>
      <c r="T1099" s="5"/>
    </row>
    <row r="1100" spans="1:20" x14ac:dyDescent="0.25">
      <c r="A1100" s="5">
        <f>1093</f>
      </c>
      <c r="B1100" s="5" t="s">
        <v>1119</v>
      </c>
      <c r="C1100" s="5" t="s">
        <v>41</v>
      </c>
      <c r="D1100" s="5" t="s">
        <v>26</v>
      </c>
      <c r="E1100" s="5">
        <v>18</v>
      </c>
      <c r="F1100" s="5">
        <v>0</v>
      </c>
      <c r="G1100" s="5">
        <v>0</v>
      </c>
      <c r="H1100" s="5">
        <v>18</v>
      </c>
      <c r="I1100" s="5">
        <v>22</v>
      </c>
      <c r="J1100" s="5">
        <v>0</v>
      </c>
      <c r="K1100" s="5">
        <v>27</v>
      </c>
      <c r="L1100" s="5">
        <v>28</v>
      </c>
      <c r="M1100" s="5">
        <v>0</v>
      </c>
      <c r="N1100" s="5">
        <v>30</v>
      </c>
      <c r="O1100" s="5">
        <v>30</v>
      </c>
      <c r="P1100" s="5">
        <v>10</v>
      </c>
      <c r="Q1100" s="5">
        <v>0</v>
      </c>
      <c r="R1100" s="5">
        <v>0</v>
      </c>
      <c r="S1100" s="5" t="s">
        <v>41</v>
      </c>
      <c r="T1100" s="5"/>
    </row>
    <row r="1101" spans="1:20" x14ac:dyDescent="0.25">
      <c r="A1101" s="5">
        <f>1094</f>
      </c>
      <c r="B1101" s="5" t="s">
        <v>1120</v>
      </c>
      <c r="C1101" s="5" t="s">
        <v>41</v>
      </c>
      <c r="D1101" s="5" t="s">
        <v>26</v>
      </c>
      <c r="E1101" s="5">
        <v>18</v>
      </c>
      <c r="F1101" s="5">
        <v>0</v>
      </c>
      <c r="G1101" s="5">
        <v>0</v>
      </c>
      <c r="H1101" s="5">
        <v>18</v>
      </c>
      <c r="I1101" s="5">
        <v>22</v>
      </c>
      <c r="J1101" s="5">
        <v>0</v>
      </c>
      <c r="K1101" s="5">
        <v>27</v>
      </c>
      <c r="L1101" s="5">
        <v>28</v>
      </c>
      <c r="M1101" s="5">
        <v>0</v>
      </c>
      <c r="N1101" s="5">
        <v>30</v>
      </c>
      <c r="O1101" s="5">
        <v>30</v>
      </c>
      <c r="P1101" s="5">
        <v>10</v>
      </c>
      <c r="Q1101" s="5">
        <v>0</v>
      </c>
      <c r="R1101" s="5">
        <v>0</v>
      </c>
      <c r="S1101" s="5" t="s">
        <v>41</v>
      </c>
      <c r="T1101" s="5"/>
    </row>
    <row r="1102" spans="1:20" x14ac:dyDescent="0.25">
      <c r="A1102" s="5">
        <f>1095</f>
      </c>
      <c r="B1102" s="5" t="s">
        <v>1121</v>
      </c>
      <c r="C1102" s="5" t="s">
        <v>41</v>
      </c>
      <c r="D1102" s="5" t="s">
        <v>26</v>
      </c>
      <c r="E1102" s="5">
        <v>18</v>
      </c>
      <c r="F1102" s="5">
        <v>0</v>
      </c>
      <c r="G1102" s="5">
        <v>0</v>
      </c>
      <c r="H1102" s="5">
        <v>18</v>
      </c>
      <c r="I1102" s="5">
        <v>22</v>
      </c>
      <c r="J1102" s="5">
        <v>0</v>
      </c>
      <c r="K1102" s="5">
        <v>27</v>
      </c>
      <c r="L1102" s="5">
        <v>28</v>
      </c>
      <c r="M1102" s="5">
        <v>0</v>
      </c>
      <c r="N1102" s="5">
        <v>30</v>
      </c>
      <c r="O1102" s="5">
        <v>30</v>
      </c>
      <c r="P1102" s="5">
        <v>10</v>
      </c>
      <c r="Q1102" s="5">
        <v>0</v>
      </c>
      <c r="R1102" s="5">
        <v>0</v>
      </c>
      <c r="S1102" s="5" t="s">
        <v>41</v>
      </c>
      <c r="T1102" s="5"/>
    </row>
    <row r="1103" spans="1:20" x14ac:dyDescent="0.25">
      <c r="A1103" s="5">
        <f>1096</f>
      </c>
      <c r="B1103" s="5" t="s">
        <v>1122</v>
      </c>
      <c r="C1103" s="5" t="s">
        <v>41</v>
      </c>
      <c r="D1103" s="5" t="s">
        <v>26</v>
      </c>
      <c r="E1103" s="5">
        <v>18</v>
      </c>
      <c r="F1103" s="5">
        <v>0</v>
      </c>
      <c r="G1103" s="5">
        <v>0</v>
      </c>
      <c r="H1103" s="5">
        <v>18</v>
      </c>
      <c r="I1103" s="5">
        <v>22</v>
      </c>
      <c r="J1103" s="5">
        <v>0</v>
      </c>
      <c r="K1103" s="5">
        <v>27</v>
      </c>
      <c r="L1103" s="5">
        <v>28</v>
      </c>
      <c r="M1103" s="5">
        <v>0</v>
      </c>
      <c r="N1103" s="5">
        <v>30</v>
      </c>
      <c r="O1103" s="5">
        <v>30</v>
      </c>
      <c r="P1103" s="5">
        <v>10</v>
      </c>
      <c r="Q1103" s="5">
        <v>0</v>
      </c>
      <c r="R1103" s="5">
        <v>0</v>
      </c>
      <c r="S1103" s="5" t="s">
        <v>41</v>
      </c>
      <c r="T1103" s="5"/>
    </row>
    <row r="1104" spans="1:20" x14ac:dyDescent="0.25">
      <c r="A1104" s="5">
        <f>1097</f>
      </c>
      <c r="B1104" s="5" t="s">
        <v>1123</v>
      </c>
      <c r="C1104" s="5" t="s">
        <v>41</v>
      </c>
      <c r="D1104" s="5" t="s">
        <v>26</v>
      </c>
      <c r="E1104" s="5">
        <v>18</v>
      </c>
      <c r="F1104" s="5">
        <v>0</v>
      </c>
      <c r="G1104" s="5">
        <v>0</v>
      </c>
      <c r="H1104" s="5">
        <v>18</v>
      </c>
      <c r="I1104" s="5">
        <v>22</v>
      </c>
      <c r="J1104" s="5">
        <v>0</v>
      </c>
      <c r="K1104" s="5">
        <v>27</v>
      </c>
      <c r="L1104" s="5">
        <v>28</v>
      </c>
      <c r="M1104" s="5">
        <v>0</v>
      </c>
      <c r="N1104" s="5">
        <v>30</v>
      </c>
      <c r="O1104" s="5">
        <v>30</v>
      </c>
      <c r="P1104" s="5">
        <v>10</v>
      </c>
      <c r="Q1104" s="5">
        <v>0</v>
      </c>
      <c r="R1104" s="5">
        <v>0</v>
      </c>
      <c r="S1104" s="5" t="s">
        <v>41</v>
      </c>
      <c r="T1104" s="5"/>
    </row>
    <row r="1105" spans="1:20" x14ac:dyDescent="0.25">
      <c r="A1105" s="5">
        <f>1098</f>
      </c>
      <c r="B1105" s="5" t="s">
        <v>1124</v>
      </c>
      <c r="C1105" s="5" t="s">
        <v>41</v>
      </c>
      <c r="D1105" s="5" t="s">
        <v>26</v>
      </c>
      <c r="E1105" s="5">
        <v>18</v>
      </c>
      <c r="F1105" s="5">
        <v>0</v>
      </c>
      <c r="G1105" s="5">
        <v>0</v>
      </c>
      <c r="H1105" s="5">
        <v>18</v>
      </c>
      <c r="I1105" s="5">
        <v>22</v>
      </c>
      <c r="J1105" s="5">
        <v>0</v>
      </c>
      <c r="K1105" s="5">
        <v>27</v>
      </c>
      <c r="L1105" s="5">
        <v>28</v>
      </c>
      <c r="M1105" s="5">
        <v>0</v>
      </c>
      <c r="N1105" s="5">
        <v>30</v>
      </c>
      <c r="O1105" s="5">
        <v>30</v>
      </c>
      <c r="P1105" s="5">
        <v>10</v>
      </c>
      <c r="Q1105" s="5">
        <v>0</v>
      </c>
      <c r="R1105" s="5">
        <v>0</v>
      </c>
      <c r="S1105" s="5" t="s">
        <v>41</v>
      </c>
      <c r="T1105" s="5"/>
    </row>
    <row r="1106" spans="1:20" x14ac:dyDescent="0.25">
      <c r="A1106" s="5">
        <f>1099</f>
      </c>
      <c r="B1106" s="5" t="s">
        <v>1125</v>
      </c>
      <c r="C1106" s="5" t="s">
        <v>41</v>
      </c>
      <c r="D1106" s="5" t="s">
        <v>26</v>
      </c>
      <c r="E1106" s="5">
        <v>18</v>
      </c>
      <c r="F1106" s="5">
        <v>0</v>
      </c>
      <c r="G1106" s="5">
        <v>0</v>
      </c>
      <c r="H1106" s="5">
        <v>18</v>
      </c>
      <c r="I1106" s="5">
        <v>22</v>
      </c>
      <c r="J1106" s="5">
        <v>0</v>
      </c>
      <c r="K1106" s="5">
        <v>27</v>
      </c>
      <c r="L1106" s="5">
        <v>28</v>
      </c>
      <c r="M1106" s="5">
        <v>0</v>
      </c>
      <c r="N1106" s="5">
        <v>30</v>
      </c>
      <c r="O1106" s="5">
        <v>30</v>
      </c>
      <c r="P1106" s="5">
        <v>10</v>
      </c>
      <c r="Q1106" s="5">
        <v>0</v>
      </c>
      <c r="R1106" s="5">
        <v>0</v>
      </c>
      <c r="S1106" s="5" t="s">
        <v>41</v>
      </c>
      <c r="T1106" s="5"/>
    </row>
    <row r="1107" spans="1:20" x14ac:dyDescent="0.25">
      <c r="A1107" s="5">
        <f>1100</f>
      </c>
      <c r="B1107" s="5" t="s">
        <v>1126</v>
      </c>
      <c r="C1107" s="5" t="s">
        <v>41</v>
      </c>
      <c r="D1107" s="5" t="s">
        <v>26</v>
      </c>
      <c r="E1107" s="5">
        <v>18</v>
      </c>
      <c r="F1107" s="5">
        <v>0</v>
      </c>
      <c r="G1107" s="5">
        <v>0</v>
      </c>
      <c r="H1107" s="5">
        <v>18</v>
      </c>
      <c r="I1107" s="5">
        <v>22</v>
      </c>
      <c r="J1107" s="5">
        <v>0</v>
      </c>
      <c r="K1107" s="5">
        <v>27</v>
      </c>
      <c r="L1107" s="5">
        <v>28</v>
      </c>
      <c r="M1107" s="5">
        <v>0</v>
      </c>
      <c r="N1107" s="5">
        <v>30</v>
      </c>
      <c r="O1107" s="5">
        <v>30</v>
      </c>
      <c r="P1107" s="5">
        <v>10</v>
      </c>
      <c r="Q1107" s="5">
        <v>0</v>
      </c>
      <c r="R1107" s="5">
        <v>0</v>
      </c>
      <c r="S1107" s="5" t="s">
        <v>41</v>
      </c>
      <c r="T1107" s="5"/>
    </row>
    <row r="1108" spans="1:20" x14ac:dyDescent="0.25">
      <c r="A1108" s="5">
        <f>1101</f>
      </c>
      <c r="B1108" s="5" t="s">
        <v>1127</v>
      </c>
      <c r="C1108" s="5" t="s">
        <v>41</v>
      </c>
      <c r="D1108" s="5" t="s">
        <v>26</v>
      </c>
      <c r="E1108" s="5">
        <v>18</v>
      </c>
      <c r="F1108" s="5">
        <v>0</v>
      </c>
      <c r="G1108" s="5">
        <v>0</v>
      </c>
      <c r="H1108" s="5">
        <v>18</v>
      </c>
      <c r="I1108" s="5">
        <v>22</v>
      </c>
      <c r="J1108" s="5">
        <v>0</v>
      </c>
      <c r="K1108" s="5">
        <v>27</v>
      </c>
      <c r="L1108" s="5">
        <v>28</v>
      </c>
      <c r="M1108" s="5">
        <v>0</v>
      </c>
      <c r="N1108" s="5">
        <v>30</v>
      </c>
      <c r="O1108" s="5">
        <v>30</v>
      </c>
      <c r="P1108" s="5">
        <v>10</v>
      </c>
      <c r="Q1108" s="5">
        <v>0</v>
      </c>
      <c r="R1108" s="5">
        <v>0</v>
      </c>
      <c r="S1108" s="5" t="s">
        <v>41</v>
      </c>
      <c r="T1108" s="5"/>
    </row>
    <row r="1109" spans="1:20" x14ac:dyDescent="0.25">
      <c r="A1109" s="5">
        <f>1102</f>
      </c>
      <c r="B1109" s="5" t="s">
        <v>1128</v>
      </c>
      <c r="C1109" s="5" t="s">
        <v>41</v>
      </c>
      <c r="D1109" s="5" t="s">
        <v>26</v>
      </c>
      <c r="E1109" s="5">
        <v>18</v>
      </c>
      <c r="F1109" s="5">
        <v>0</v>
      </c>
      <c r="G1109" s="5">
        <v>0</v>
      </c>
      <c r="H1109" s="5">
        <v>18</v>
      </c>
      <c r="I1109" s="5">
        <v>22</v>
      </c>
      <c r="J1109" s="5">
        <v>0</v>
      </c>
      <c r="K1109" s="5">
        <v>27</v>
      </c>
      <c r="L1109" s="5">
        <v>28</v>
      </c>
      <c r="M1109" s="5">
        <v>0</v>
      </c>
      <c r="N1109" s="5">
        <v>30</v>
      </c>
      <c r="O1109" s="5">
        <v>30</v>
      </c>
      <c r="P1109" s="5">
        <v>10</v>
      </c>
      <c r="Q1109" s="5">
        <v>0</v>
      </c>
      <c r="R1109" s="5">
        <v>0</v>
      </c>
      <c r="S1109" s="5" t="s">
        <v>41</v>
      </c>
      <c r="T1109" s="5"/>
    </row>
    <row r="1110" spans="1:20" x14ac:dyDescent="0.25">
      <c r="A1110" s="5">
        <f>1103</f>
      </c>
      <c r="B1110" s="5" t="s">
        <v>1129</v>
      </c>
      <c r="C1110" s="5" t="s">
        <v>41</v>
      </c>
      <c r="D1110" s="5" t="s">
        <v>26</v>
      </c>
      <c r="E1110" s="5">
        <v>18</v>
      </c>
      <c r="F1110" s="5">
        <v>0</v>
      </c>
      <c r="G1110" s="5">
        <v>0</v>
      </c>
      <c r="H1110" s="5">
        <v>18</v>
      </c>
      <c r="I1110" s="5">
        <v>22</v>
      </c>
      <c r="J1110" s="5">
        <v>0</v>
      </c>
      <c r="K1110" s="5">
        <v>27</v>
      </c>
      <c r="L1110" s="5">
        <v>28</v>
      </c>
      <c r="M1110" s="5">
        <v>0</v>
      </c>
      <c r="N1110" s="5">
        <v>30</v>
      </c>
      <c r="O1110" s="5">
        <v>30</v>
      </c>
      <c r="P1110" s="5">
        <v>10</v>
      </c>
      <c r="Q1110" s="5">
        <v>0</v>
      </c>
      <c r="R1110" s="5">
        <v>0</v>
      </c>
      <c r="S1110" s="5" t="s">
        <v>41</v>
      </c>
      <c r="T1110" s="5"/>
    </row>
    <row r="1111" spans="1:20" x14ac:dyDescent="0.25">
      <c r="A1111" s="5">
        <f>1104</f>
      </c>
      <c r="B1111" s="5" t="s">
        <v>1130</v>
      </c>
      <c r="C1111" s="5" t="s">
        <v>41</v>
      </c>
      <c r="D1111" s="5" t="s">
        <v>26</v>
      </c>
      <c r="E1111" s="5">
        <v>18</v>
      </c>
      <c r="F1111" s="5">
        <v>0</v>
      </c>
      <c r="G1111" s="5">
        <v>0</v>
      </c>
      <c r="H1111" s="5">
        <v>18</v>
      </c>
      <c r="I1111" s="5">
        <v>22</v>
      </c>
      <c r="J1111" s="5">
        <v>0</v>
      </c>
      <c r="K1111" s="5">
        <v>27</v>
      </c>
      <c r="L1111" s="5">
        <v>28</v>
      </c>
      <c r="M1111" s="5">
        <v>0</v>
      </c>
      <c r="N1111" s="5">
        <v>30</v>
      </c>
      <c r="O1111" s="5">
        <v>30</v>
      </c>
      <c r="P1111" s="5">
        <v>10</v>
      </c>
      <c r="Q1111" s="5">
        <v>0</v>
      </c>
      <c r="R1111" s="5">
        <v>0</v>
      </c>
      <c r="S1111" s="5" t="s">
        <v>41</v>
      </c>
      <c r="T1111" s="5"/>
    </row>
    <row r="1112" spans="1:20" x14ac:dyDescent="0.25">
      <c r="A1112" s="5">
        <f>1105</f>
      </c>
      <c r="B1112" s="5" t="s">
        <v>1131</v>
      </c>
      <c r="C1112" s="5" t="s">
        <v>41</v>
      </c>
      <c r="D1112" s="5" t="s">
        <v>26</v>
      </c>
      <c r="E1112" s="5">
        <v>18</v>
      </c>
      <c r="F1112" s="5">
        <v>0</v>
      </c>
      <c r="G1112" s="5">
        <v>0</v>
      </c>
      <c r="H1112" s="5">
        <v>18</v>
      </c>
      <c r="I1112" s="5">
        <v>22</v>
      </c>
      <c r="J1112" s="5">
        <v>0</v>
      </c>
      <c r="K1112" s="5">
        <v>27</v>
      </c>
      <c r="L1112" s="5">
        <v>28</v>
      </c>
      <c r="M1112" s="5">
        <v>0</v>
      </c>
      <c r="N1112" s="5">
        <v>30</v>
      </c>
      <c r="O1112" s="5">
        <v>30</v>
      </c>
      <c r="P1112" s="5">
        <v>10</v>
      </c>
      <c r="Q1112" s="5">
        <v>0</v>
      </c>
      <c r="R1112" s="5">
        <v>0</v>
      </c>
      <c r="S1112" s="5" t="s">
        <v>41</v>
      </c>
      <c r="T1112" s="5"/>
    </row>
    <row r="1113" spans="1:20" x14ac:dyDescent="0.25">
      <c r="A1113" s="5">
        <f>1106</f>
      </c>
      <c r="B1113" s="5" t="s">
        <v>1132</v>
      </c>
      <c r="C1113" s="5" t="s">
        <v>41</v>
      </c>
      <c r="D1113" s="5" t="s">
        <v>26</v>
      </c>
      <c r="E1113" s="5">
        <v>18</v>
      </c>
      <c r="F1113" s="5">
        <v>0</v>
      </c>
      <c r="G1113" s="5">
        <v>0</v>
      </c>
      <c r="H1113" s="5">
        <v>18</v>
      </c>
      <c r="I1113" s="5">
        <v>22</v>
      </c>
      <c r="J1113" s="5">
        <v>0</v>
      </c>
      <c r="K1113" s="5">
        <v>27</v>
      </c>
      <c r="L1113" s="5">
        <v>28</v>
      </c>
      <c r="M1113" s="5">
        <v>0</v>
      </c>
      <c r="N1113" s="5">
        <v>30</v>
      </c>
      <c r="O1113" s="5">
        <v>30</v>
      </c>
      <c r="P1113" s="5">
        <v>10</v>
      </c>
      <c r="Q1113" s="5">
        <v>0</v>
      </c>
      <c r="R1113" s="5">
        <v>0</v>
      </c>
      <c r="S1113" s="5" t="s">
        <v>41</v>
      </c>
      <c r="T1113" s="5"/>
    </row>
    <row r="1114" spans="1:20" x14ac:dyDescent="0.25">
      <c r="A1114" s="6" t="s">
        <v>1133</v>
      </c>
      <c r="B1114" s="7" t="s">
        <v>1134</v>
      </c>
      <c r="C1114" s="7" t="s">
        <v>1134</v>
      </c>
      <c r="D1114" s="7" t="s">
        <v>1134</v>
      </c>
      <c r="E1114" s="7">
        <f>=average(E8:E1113)</f>
      </c>
      <c r="F1114" s="7">
        <f>=average(F8:F1113)</f>
      </c>
      <c r="G1114" s="7" t="s">
        <v>1134</v>
      </c>
      <c r="H1114" s="7">
        <f>=average(H8:H1113)</f>
      </c>
      <c r="I1114" s="7">
        <f>=average(I8:I1113)</f>
      </c>
      <c r="J1114" s="7" t="s">
        <v>1134</v>
      </c>
      <c r="K1114" s="7">
        <f>=average(K8:K1113)</f>
      </c>
      <c r="L1114" s="7">
        <f>=average(L8:L1113)</f>
      </c>
      <c r="M1114" s="7" t="s">
        <v>1134</v>
      </c>
      <c r="N1114" s="7">
        <f>=average(N8:N1113)</f>
      </c>
      <c r="O1114" s="7">
        <f>=average(O8:O1113)</f>
      </c>
      <c r="P1114" s="7">
        <f>=average(P8:P1113)</f>
      </c>
      <c r="Q1114" s="7">
        <f>=average(Q8:Q1113)</f>
      </c>
      <c r="R1114" s="7">
        <f>=average(R8:R1113)</f>
      </c>
      <c r="S1114" s="7" t="s">
        <v>1134</v>
      </c>
      <c r="T1114" s="7" t="s">
        <v>1134</v>
      </c>
    </row>
    <row r="1115" spans="13:13" x14ac:dyDescent="0.25">
      <c r="M1115" s="8" t="s">
        <v>1135</v>
      </c>
    </row>
    <row r="1116" spans="2:12" x14ac:dyDescent="0.25">
      <c r="B1116" s="9" t="s">
        <v>1136</v>
      </c>
      <c r="G1116" s="9" t="s">
        <v>1137</v>
      </c>
      <c r="L1116" s="9" t="s">
        <v>1138</v>
      </c>
    </row>
    <row r="1117" spans="2:12" x14ac:dyDescent="0.25">
      <c r="B1117" s="10" t="s">
        <v>1139</v>
      </c>
      <c r="G1117" s="10" t="s">
        <v>1139</v>
      </c>
      <c r="L1117" s="10" t="s">
        <v>1139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2023-08-01T01:21:52Z</dcterms:created>
  <dcterms:modified xsi:type="dcterms:W3CDTF">2023-08-01T01:21:52Z</dcterms:modified>
</cp:coreProperties>
</file>